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66"/>
  <workbookPr defaultThemeVersion="124226"/>
  <mc:AlternateContent xmlns:mc="http://schemas.openxmlformats.org/markup-compatibility/2006">
    <mc:Choice Requires="x15">
      <x15ac:absPath xmlns:x15ac="http://schemas.microsoft.com/office/spreadsheetml/2010/11/ac" url="C:\Users\Admin\Documents\Articles (2-15-2016)\NFLX Netflix\Contributor Models\Ross Griffiths\"/>
    </mc:Choice>
  </mc:AlternateContent>
  <bookViews>
    <workbookView xWindow="0" yWindow="0" windowWidth="23040" windowHeight="9672"/>
  </bookViews>
  <sheets>
    <sheet name="Earnings Model" sheetId="3" r:id="rId1"/>
    <sheet name="Share Price History" sheetId="7" state="hidden" r:id="rId2"/>
    <sheet name="Equity Risk Premium Inputs" sheetId="8" state="hidden" r:id="rId3"/>
    <sheet name="ERP Calculation" sheetId="9" state="hidden" r:id="rId4"/>
    <sheet name="Risk-Free Rate" sheetId="10" state="hidden" r:id="rId5"/>
    <sheet name="Contractual Obligations" sheetId="5" state="hidden" r:id="rId6"/>
    <sheet name="PE Ratios" sheetId="11" state="hidden" r:id="rId7"/>
  </sheets>
  <definedNames>
    <definedName name="DATA">#REF!</definedName>
    <definedName name="_xlnm.Print_Area" localSheetId="0">'Earnings Model'!$A$1:$AL$246</definedName>
  </definedNames>
  <calcPr calcId="162913"/>
</workbook>
</file>

<file path=xl/calcChain.xml><?xml version="1.0" encoding="utf-8"?>
<calcChain xmlns="http://schemas.openxmlformats.org/spreadsheetml/2006/main">
  <c r="E3" i="8" l="1"/>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2" i="8"/>
  <c r="P2" i="7"/>
  <c r="A1" i="8"/>
  <c r="E3" i="7" l="1"/>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262" i="7"/>
  <c r="E3263" i="7"/>
  <c r="E3264" i="7"/>
  <c r="E3265" i="7"/>
  <c r="E3266" i="7"/>
  <c r="E3267" i="7"/>
  <c r="E3268" i="7"/>
  <c r="E3269" i="7"/>
  <c r="E3270" i="7"/>
  <c r="E3271" i="7"/>
  <c r="E3272" i="7"/>
  <c r="E3273" i="7"/>
  <c r="E3274" i="7"/>
  <c r="E3275" i="7"/>
  <c r="E3276" i="7"/>
  <c r="E3277" i="7"/>
  <c r="E3278" i="7"/>
  <c r="E3279" i="7"/>
  <c r="E3280" i="7"/>
  <c r="E3281" i="7"/>
  <c r="E3282" i="7"/>
  <c r="E3283" i="7"/>
  <c r="E3284" i="7"/>
  <c r="E3285" i="7"/>
  <c r="E3286" i="7"/>
  <c r="E3287" i="7"/>
  <c r="E3288" i="7"/>
  <c r="E3289" i="7"/>
  <c r="E3290" i="7"/>
  <c r="E3291" i="7"/>
  <c r="E3292" i="7"/>
  <c r="E3293" i="7"/>
  <c r="E3294" i="7"/>
  <c r="E3295" i="7"/>
  <c r="E3296" i="7"/>
  <c r="E3297" i="7"/>
  <c r="E3298" i="7"/>
  <c r="E3299" i="7"/>
  <c r="E3300" i="7"/>
  <c r="E3301" i="7"/>
  <c r="E3302" i="7"/>
  <c r="E3303" i="7"/>
  <c r="E3304" i="7"/>
  <c r="E3305" i="7"/>
  <c r="E3306" i="7"/>
  <c r="E3307" i="7"/>
  <c r="E3308" i="7"/>
  <c r="E3309" i="7"/>
  <c r="E3310" i="7"/>
  <c r="E3311" i="7"/>
  <c r="E3312" i="7"/>
  <c r="E3313" i="7"/>
  <c r="E3314" i="7"/>
  <c r="E3315" i="7"/>
  <c r="E3316" i="7"/>
  <c r="E3317" i="7"/>
  <c r="E3318" i="7"/>
  <c r="E3319" i="7"/>
  <c r="E3320" i="7"/>
  <c r="E3321" i="7"/>
  <c r="E3322" i="7"/>
  <c r="E3323" i="7"/>
  <c r="E3324" i="7"/>
  <c r="E3325" i="7"/>
  <c r="E3326" i="7"/>
  <c r="E3327" i="7"/>
  <c r="E3328" i="7"/>
  <c r="E3329" i="7"/>
  <c r="E3330" i="7"/>
  <c r="E3331" i="7"/>
  <c r="E3332" i="7"/>
  <c r="E3333" i="7"/>
  <c r="E3334" i="7"/>
  <c r="E3335" i="7"/>
  <c r="E3336" i="7"/>
  <c r="E3337" i="7"/>
  <c r="E3338" i="7"/>
  <c r="E3339" i="7"/>
  <c r="E3340" i="7"/>
  <c r="E3341" i="7"/>
  <c r="E3342" i="7"/>
  <c r="E3343" i="7"/>
  <c r="E3344" i="7"/>
  <c r="E3345" i="7"/>
  <c r="E3346" i="7"/>
  <c r="E3347" i="7"/>
  <c r="E3348" i="7"/>
  <c r="E3349" i="7"/>
  <c r="E3350" i="7"/>
  <c r="E3351" i="7"/>
  <c r="E3352" i="7"/>
  <c r="E3353" i="7"/>
  <c r="E3354" i="7"/>
  <c r="E3355" i="7"/>
  <c r="E3356" i="7"/>
  <c r="E3357" i="7"/>
  <c r="E3358" i="7"/>
  <c r="E3359" i="7"/>
  <c r="E3360" i="7"/>
  <c r="E3361" i="7"/>
  <c r="E3362" i="7"/>
  <c r="E3363" i="7"/>
  <c r="E3364" i="7"/>
  <c r="E3365" i="7"/>
  <c r="E3366" i="7"/>
  <c r="E3367" i="7"/>
  <c r="E3368" i="7"/>
  <c r="E3369" i="7"/>
  <c r="E3370" i="7"/>
  <c r="E3371" i="7"/>
  <c r="E3372" i="7"/>
  <c r="E3373" i="7"/>
  <c r="E3374" i="7"/>
  <c r="E3375" i="7"/>
  <c r="E3376" i="7"/>
  <c r="E3377" i="7"/>
  <c r="E3378" i="7"/>
  <c r="E3379" i="7"/>
  <c r="E3380" i="7"/>
  <c r="E3381" i="7"/>
  <c r="E3382" i="7"/>
  <c r="E3383" i="7"/>
  <c r="E3384" i="7"/>
  <c r="E3385" i="7"/>
  <c r="E3386" i="7"/>
  <c r="E3387" i="7"/>
  <c r="E3388" i="7"/>
  <c r="E3389" i="7"/>
  <c r="E3390" i="7"/>
  <c r="E3391" i="7"/>
  <c r="E3392" i="7"/>
  <c r="E3393" i="7"/>
  <c r="E3394" i="7"/>
  <c r="E3395" i="7"/>
  <c r="E3396" i="7"/>
  <c r="E3397" i="7"/>
  <c r="E3398" i="7"/>
  <c r="E3399" i="7"/>
  <c r="E3400" i="7"/>
  <c r="E3401" i="7"/>
  <c r="E3402" i="7"/>
  <c r="E3403" i="7"/>
  <c r="E3404" i="7"/>
  <c r="E3405" i="7"/>
  <c r="E3406" i="7"/>
  <c r="E3407" i="7"/>
  <c r="E3408" i="7"/>
  <c r="E3409" i="7"/>
  <c r="E3410" i="7"/>
  <c r="E3411" i="7"/>
  <c r="E3412" i="7"/>
  <c r="E3413" i="7"/>
  <c r="E3414" i="7"/>
  <c r="E3415" i="7"/>
  <c r="E3416" i="7"/>
  <c r="E3417" i="7"/>
  <c r="E3418" i="7"/>
  <c r="E3419" i="7"/>
  <c r="E3420" i="7"/>
  <c r="E3421" i="7"/>
  <c r="E3422" i="7"/>
  <c r="E3423" i="7"/>
  <c r="E3424" i="7"/>
  <c r="E3425" i="7"/>
  <c r="E3426" i="7"/>
  <c r="E3427" i="7"/>
  <c r="E3428" i="7"/>
  <c r="E3429" i="7"/>
  <c r="E3430" i="7"/>
  <c r="E3431" i="7"/>
  <c r="E3432" i="7"/>
  <c r="E3433" i="7"/>
  <c r="E3434" i="7"/>
  <c r="E3435" i="7"/>
  <c r="E3436" i="7"/>
  <c r="E3437" i="7"/>
  <c r="E3438" i="7"/>
  <c r="E3439" i="7"/>
  <c r="E3440" i="7"/>
  <c r="E3441" i="7"/>
  <c r="E3442" i="7"/>
  <c r="E3443" i="7"/>
  <c r="E3444" i="7"/>
  <c r="E3445" i="7"/>
  <c r="E3446" i="7"/>
  <c r="E3447" i="7"/>
  <c r="E3448" i="7"/>
  <c r="E3449" i="7"/>
  <c r="E3450" i="7"/>
  <c r="E3451" i="7"/>
  <c r="E3452" i="7"/>
  <c r="E3453" i="7"/>
  <c r="E3454" i="7"/>
  <c r="E3455" i="7"/>
  <c r="E3456" i="7"/>
  <c r="E3457" i="7"/>
  <c r="E3458" i="7"/>
  <c r="E3459" i="7"/>
  <c r="E3460" i="7"/>
  <c r="E3461" i="7"/>
  <c r="E3462" i="7"/>
  <c r="E3463" i="7"/>
  <c r="E3464" i="7"/>
  <c r="E3465" i="7"/>
  <c r="E3466" i="7"/>
  <c r="E3467" i="7"/>
  <c r="E3468" i="7"/>
  <c r="E3469" i="7"/>
  <c r="E3470" i="7"/>
  <c r="E3471" i="7"/>
  <c r="E3472" i="7"/>
  <c r="E3473" i="7"/>
  <c r="E3474" i="7"/>
  <c r="E3475" i="7"/>
  <c r="E3476" i="7"/>
  <c r="E3477" i="7"/>
  <c r="E3478" i="7"/>
  <c r="E3479" i="7"/>
  <c r="E3480" i="7"/>
  <c r="E3481" i="7"/>
  <c r="E3482" i="7"/>
  <c r="E3483" i="7"/>
  <c r="E3484" i="7"/>
  <c r="E3485" i="7"/>
  <c r="E3486" i="7"/>
  <c r="E3487" i="7"/>
  <c r="E3488" i="7"/>
  <c r="E3489" i="7"/>
  <c r="E3490" i="7"/>
  <c r="E3491" i="7"/>
  <c r="E3492" i="7"/>
  <c r="E3493" i="7"/>
  <c r="E3494" i="7"/>
  <c r="E3495" i="7"/>
  <c r="E3496" i="7"/>
  <c r="E3497" i="7"/>
  <c r="E3498" i="7"/>
  <c r="E3499" i="7"/>
  <c r="E3500" i="7"/>
  <c r="E3501" i="7"/>
  <c r="E3502" i="7"/>
  <c r="E3503" i="7"/>
  <c r="E3504" i="7"/>
  <c r="E3505" i="7"/>
  <c r="E3506" i="7"/>
  <c r="E3507" i="7"/>
  <c r="E3508" i="7"/>
  <c r="E3509" i="7"/>
  <c r="E3510" i="7"/>
  <c r="E3511" i="7"/>
  <c r="E3512" i="7"/>
  <c r="E3513" i="7"/>
  <c r="E3514" i="7"/>
  <c r="E3515" i="7"/>
  <c r="E3516" i="7"/>
  <c r="E3517" i="7"/>
  <c r="E3518" i="7"/>
  <c r="E3519" i="7"/>
  <c r="E3520" i="7"/>
  <c r="E3521" i="7"/>
  <c r="E3522" i="7"/>
  <c r="E3523" i="7"/>
  <c r="E3524" i="7"/>
  <c r="E3525" i="7"/>
  <c r="E3526" i="7"/>
  <c r="E3527" i="7"/>
  <c r="E3528" i="7"/>
  <c r="E3529" i="7"/>
  <c r="E3530" i="7"/>
  <c r="E3531" i="7"/>
  <c r="E3532" i="7"/>
  <c r="E3533" i="7"/>
  <c r="E3534" i="7"/>
  <c r="E3535" i="7"/>
  <c r="E3536" i="7"/>
  <c r="E3537" i="7"/>
  <c r="E3538" i="7"/>
  <c r="E3539" i="7"/>
  <c r="E3540" i="7"/>
  <c r="E3541" i="7"/>
  <c r="E3542" i="7"/>
  <c r="E3543" i="7"/>
  <c r="E3544" i="7"/>
  <c r="E3545" i="7"/>
  <c r="E3546" i="7"/>
  <c r="E3547" i="7"/>
  <c r="E3548" i="7"/>
  <c r="E3549" i="7"/>
  <c r="E3550" i="7"/>
  <c r="E3551" i="7"/>
  <c r="E3552" i="7"/>
  <c r="E3553" i="7"/>
  <c r="E3554" i="7"/>
  <c r="E3555" i="7"/>
  <c r="E3556" i="7"/>
  <c r="E3557" i="7"/>
  <c r="E3558" i="7"/>
  <c r="E3559" i="7"/>
  <c r="E3560" i="7"/>
  <c r="E3561" i="7"/>
  <c r="E3562" i="7"/>
  <c r="E3563" i="7"/>
  <c r="E3564" i="7"/>
  <c r="E3565" i="7"/>
  <c r="E3566" i="7"/>
  <c r="E3567" i="7"/>
  <c r="E3568" i="7"/>
  <c r="E3569" i="7"/>
  <c r="E3570" i="7"/>
  <c r="E3571" i="7"/>
  <c r="E3572" i="7"/>
  <c r="E3573" i="7"/>
  <c r="E3574" i="7"/>
  <c r="E3575" i="7"/>
  <c r="E3576" i="7"/>
  <c r="E3577" i="7"/>
  <c r="E3578" i="7"/>
  <c r="E3579" i="7"/>
  <c r="E3580" i="7"/>
  <c r="E3581" i="7"/>
  <c r="E3582" i="7"/>
  <c r="E3583" i="7"/>
  <c r="E3584" i="7"/>
  <c r="E3585" i="7"/>
  <c r="E3586" i="7"/>
  <c r="E3587" i="7"/>
  <c r="E3588" i="7"/>
  <c r="E3589" i="7"/>
  <c r="E3590" i="7"/>
  <c r="E3591" i="7"/>
  <c r="E3592" i="7"/>
  <c r="E3593" i="7"/>
  <c r="E3594" i="7"/>
  <c r="E3595" i="7"/>
  <c r="E3596" i="7"/>
  <c r="E3597" i="7"/>
  <c r="E3598" i="7"/>
  <c r="E3599" i="7"/>
  <c r="E3600" i="7"/>
  <c r="E3601" i="7"/>
  <c r="E3602" i="7"/>
  <c r="E3603" i="7"/>
  <c r="E3604" i="7"/>
  <c r="E3605" i="7"/>
  <c r="E3606" i="7"/>
  <c r="E3607" i="7"/>
  <c r="E3608" i="7"/>
  <c r="E3609" i="7"/>
  <c r="E3610" i="7"/>
  <c r="E3611" i="7"/>
  <c r="E3612" i="7"/>
  <c r="E3613" i="7"/>
  <c r="E3614" i="7"/>
  <c r="E3615" i="7"/>
  <c r="E3616" i="7"/>
  <c r="E3617" i="7"/>
  <c r="E3618" i="7"/>
  <c r="E3619" i="7"/>
  <c r="E3620" i="7"/>
  <c r="E3621" i="7"/>
  <c r="E3622" i="7"/>
  <c r="E3623" i="7"/>
  <c r="E3624" i="7"/>
  <c r="E3625" i="7"/>
  <c r="E3626" i="7"/>
  <c r="E3627" i="7"/>
  <c r="E3628" i="7"/>
  <c r="E3629" i="7"/>
  <c r="E3630" i="7"/>
  <c r="E3631" i="7"/>
  <c r="E3632" i="7"/>
  <c r="E3633" i="7"/>
  <c r="E3634" i="7"/>
  <c r="E3635" i="7"/>
  <c r="E3636" i="7"/>
  <c r="E3637" i="7"/>
  <c r="E3638" i="7"/>
  <c r="E3639" i="7"/>
  <c r="E3640" i="7"/>
  <c r="E3641" i="7"/>
  <c r="E3642" i="7"/>
  <c r="E3643" i="7"/>
  <c r="E3644" i="7"/>
  <c r="E3645" i="7"/>
  <c r="E3646" i="7"/>
  <c r="E3647" i="7"/>
  <c r="E3648" i="7"/>
  <c r="E3649" i="7"/>
  <c r="E3650" i="7"/>
  <c r="E3651" i="7"/>
  <c r="E3652" i="7"/>
  <c r="E3653" i="7"/>
  <c r="E3654" i="7"/>
  <c r="E3655" i="7"/>
  <c r="E3656" i="7"/>
  <c r="E3657" i="7"/>
  <c r="E3658" i="7"/>
  <c r="E3659" i="7"/>
  <c r="E3660" i="7"/>
  <c r="E3661" i="7"/>
  <c r="E3662" i="7"/>
  <c r="E3663" i="7"/>
  <c r="E3664" i="7"/>
  <c r="E3665" i="7"/>
  <c r="E3666" i="7"/>
  <c r="E3667" i="7"/>
  <c r="E3668" i="7"/>
  <c r="E3669" i="7"/>
  <c r="E3670" i="7"/>
  <c r="E3671" i="7"/>
  <c r="E3672" i="7"/>
  <c r="E3673" i="7"/>
  <c r="E3674" i="7"/>
  <c r="E3675" i="7"/>
  <c r="E3676" i="7"/>
  <c r="E3677" i="7"/>
  <c r="E3678" i="7"/>
  <c r="E3679" i="7"/>
  <c r="E3680" i="7"/>
  <c r="E3681" i="7"/>
  <c r="E3682" i="7"/>
  <c r="E3683" i="7"/>
  <c r="E3684" i="7"/>
  <c r="E3685" i="7"/>
  <c r="E3686" i="7"/>
  <c r="E3687" i="7"/>
  <c r="E3688" i="7"/>
  <c r="E3689" i="7"/>
  <c r="E3690" i="7"/>
  <c r="E3691" i="7"/>
  <c r="E3692" i="7"/>
  <c r="E3693" i="7"/>
  <c r="E3694" i="7"/>
  <c r="E3695" i="7"/>
  <c r="E3696" i="7"/>
  <c r="E3697" i="7"/>
  <c r="E3698" i="7"/>
  <c r="E3699" i="7"/>
  <c r="E3700" i="7"/>
  <c r="E3701" i="7"/>
  <c r="E3702" i="7"/>
  <c r="E3703" i="7"/>
  <c r="E3704" i="7"/>
  <c r="E3705" i="7"/>
  <c r="E3706" i="7"/>
  <c r="E3707" i="7"/>
  <c r="E3708" i="7"/>
  <c r="E3709" i="7"/>
  <c r="E3710" i="7"/>
  <c r="E3711" i="7"/>
  <c r="E3712" i="7"/>
  <c r="E3713" i="7"/>
  <c r="E3714" i="7"/>
  <c r="E3715" i="7"/>
  <c r="E3716" i="7"/>
  <c r="E3717" i="7"/>
  <c r="E3718" i="7"/>
  <c r="E3719" i="7"/>
  <c r="E3720" i="7"/>
  <c r="E3721" i="7"/>
  <c r="E3722" i="7"/>
  <c r="E3723" i="7"/>
  <c r="E3724" i="7"/>
  <c r="E3725" i="7"/>
  <c r="E3726" i="7"/>
  <c r="E3727" i="7"/>
  <c r="E3728" i="7"/>
  <c r="E3729" i="7"/>
  <c r="E3730" i="7"/>
  <c r="E3731" i="7"/>
  <c r="E3732" i="7"/>
  <c r="E3733" i="7"/>
  <c r="E3734" i="7"/>
  <c r="E3735" i="7"/>
  <c r="E3736" i="7"/>
  <c r="E3737" i="7"/>
  <c r="E3738" i="7"/>
  <c r="E3739" i="7"/>
  <c r="E3740" i="7"/>
  <c r="E3741" i="7"/>
  <c r="E3742" i="7"/>
  <c r="E3743" i="7"/>
  <c r="E3744" i="7"/>
  <c r="E3745" i="7"/>
  <c r="E3746" i="7"/>
  <c r="E3747" i="7"/>
  <c r="E3748" i="7"/>
  <c r="E3749" i="7"/>
  <c r="E3750" i="7"/>
  <c r="E3751" i="7"/>
  <c r="E3752" i="7"/>
  <c r="E3753" i="7"/>
  <c r="E3754" i="7"/>
  <c r="E3755" i="7"/>
  <c r="E3756" i="7"/>
  <c r="E3757" i="7"/>
  <c r="E3758" i="7"/>
  <c r="E3759" i="7"/>
  <c r="E3760" i="7"/>
  <c r="E3761" i="7"/>
  <c r="E3762" i="7"/>
  <c r="E3763" i="7"/>
  <c r="E3764" i="7"/>
  <c r="E3765" i="7"/>
  <c r="E3766" i="7"/>
  <c r="E3767" i="7"/>
  <c r="E3768" i="7"/>
  <c r="E3769" i="7"/>
  <c r="E3770" i="7"/>
  <c r="E3771" i="7"/>
  <c r="E3772" i="7"/>
  <c r="E3773" i="7"/>
  <c r="E3774" i="7"/>
  <c r="E3775" i="7"/>
  <c r="E3776" i="7"/>
  <c r="E3777" i="7"/>
  <c r="E3778" i="7"/>
  <c r="E3779" i="7"/>
  <c r="E3780" i="7"/>
  <c r="E3781" i="7"/>
  <c r="E3782" i="7"/>
  <c r="E3783" i="7"/>
  <c r="E3784" i="7"/>
  <c r="E3785" i="7"/>
  <c r="E3786" i="7"/>
  <c r="E3787" i="7"/>
  <c r="E3788" i="7"/>
  <c r="E3789" i="7"/>
  <c r="E3790" i="7"/>
  <c r="E3791" i="7"/>
  <c r="E3792" i="7"/>
  <c r="E3793" i="7"/>
  <c r="E3794" i="7"/>
  <c r="E3795" i="7"/>
  <c r="E3796" i="7"/>
  <c r="E3797" i="7"/>
  <c r="E3798" i="7"/>
  <c r="E3799" i="7"/>
  <c r="E3800" i="7"/>
  <c r="E3801" i="7"/>
  <c r="E3802" i="7"/>
  <c r="E3803" i="7"/>
  <c r="E3804" i="7"/>
  <c r="E3805" i="7"/>
  <c r="E3806" i="7"/>
  <c r="E3807" i="7"/>
  <c r="E3808" i="7"/>
  <c r="E3809" i="7"/>
  <c r="E3810" i="7"/>
  <c r="E3811" i="7"/>
  <c r="E3812" i="7"/>
  <c r="E3813" i="7"/>
  <c r="E3814" i="7"/>
  <c r="E3815" i="7"/>
  <c r="E3816" i="7"/>
  <c r="E3817" i="7"/>
  <c r="E3818" i="7"/>
  <c r="E3819" i="7"/>
  <c r="E3820" i="7"/>
  <c r="E3821" i="7"/>
  <c r="E3822" i="7"/>
  <c r="E3823" i="7"/>
  <c r="E3824" i="7"/>
  <c r="E3825" i="7"/>
  <c r="E3826" i="7"/>
  <c r="E3827" i="7"/>
  <c r="E3828" i="7"/>
  <c r="E3829" i="7"/>
  <c r="E3830" i="7"/>
  <c r="E3831" i="7"/>
  <c r="E3832" i="7"/>
  <c r="E3833" i="7"/>
  <c r="E3834" i="7"/>
  <c r="E3835" i="7"/>
  <c r="E3836" i="7"/>
  <c r="E3837" i="7"/>
  <c r="E3838" i="7"/>
  <c r="E3839" i="7"/>
  <c r="E3840" i="7"/>
  <c r="E3841" i="7"/>
  <c r="E3842" i="7"/>
  <c r="E3843" i="7"/>
  <c r="E3844" i="7"/>
  <c r="E3845" i="7"/>
  <c r="E3846" i="7"/>
  <c r="E3847" i="7"/>
  <c r="E3848" i="7"/>
  <c r="E3849" i="7"/>
  <c r="E3850" i="7"/>
  <c r="E3851" i="7"/>
  <c r="E3852" i="7"/>
  <c r="E3853" i="7"/>
  <c r="E3854" i="7"/>
  <c r="E3855" i="7"/>
  <c r="E3856" i="7"/>
  <c r="E3857" i="7"/>
  <c r="E3858" i="7"/>
  <c r="E3859" i="7"/>
  <c r="E2" i="7"/>
  <c r="A1" i="7"/>
  <c r="A3" i="11" l="1"/>
  <c r="A4" i="11"/>
  <c r="A5" i="11"/>
  <c r="A6" i="11"/>
  <c r="A7" i="11"/>
  <c r="A8" i="11"/>
  <c r="A9" i="11"/>
  <c r="A10" i="11"/>
  <c r="A11" i="11"/>
  <c r="A12" i="11"/>
  <c r="A13" i="11"/>
  <c r="A14" i="11"/>
  <c r="A15" i="11"/>
  <c r="A16" i="11"/>
  <c r="A17" i="11"/>
  <c r="A18" i="11"/>
  <c r="A19" i="11"/>
  <c r="A20" i="11"/>
  <c r="A21" i="11"/>
  <c r="A22" i="11"/>
  <c r="A23" i="11"/>
  <c r="A24" i="11"/>
  <c r="A25" i="11"/>
  <c r="A26" i="11"/>
  <c r="A2" i="11"/>
  <c r="H7" i="11"/>
  <c r="B1" i="11"/>
  <c r="I4" i="11" l="1"/>
  <c r="I2" i="11"/>
  <c r="I3" i="11"/>
  <c r="C224" i="3"/>
  <c r="C217" i="3" l="1"/>
  <c r="A411" i="10"/>
  <c r="C218" i="3" l="1"/>
  <c r="I3849" i="7"/>
  <c r="F3849" i="7"/>
  <c r="G3849" i="7"/>
  <c r="I3850" i="7"/>
  <c r="F3850" i="7"/>
  <c r="G3850" i="7"/>
  <c r="I3851" i="7"/>
  <c r="F3851" i="7"/>
  <c r="G3851" i="7"/>
  <c r="I3852" i="7"/>
  <c r="F3852" i="7"/>
  <c r="G3852" i="7"/>
  <c r="I3853" i="7"/>
  <c r="F3853" i="7"/>
  <c r="G3853" i="7"/>
  <c r="I3854" i="7"/>
  <c r="F3854" i="7"/>
  <c r="G3854" i="7"/>
  <c r="I3855" i="7"/>
  <c r="F3855" i="7"/>
  <c r="G3855" i="7"/>
  <c r="T183" i="3"/>
  <c r="Y183" i="3" s="1"/>
  <c r="AD183" i="3" s="1"/>
  <c r="AI183" i="3" s="1"/>
  <c r="AN183" i="3" s="1"/>
  <c r="U183" i="3"/>
  <c r="Z183" i="3" s="1"/>
  <c r="AE183" i="3" s="1"/>
  <c r="AJ183" i="3" s="1"/>
  <c r="AO183" i="3" s="1"/>
  <c r="V183" i="3"/>
  <c r="AA183" i="3" s="1"/>
  <c r="AF183" i="3" s="1"/>
  <c r="AK183" i="3" s="1"/>
  <c r="AP183" i="3" s="1"/>
  <c r="S183" i="3"/>
  <c r="X183" i="3" s="1"/>
  <c r="AB183" i="3" l="1"/>
  <c r="AC183" i="3"/>
  <c r="T199" i="3"/>
  <c r="S199" i="3"/>
  <c r="AG183" i="3" l="1"/>
  <c r="AH183" i="3"/>
  <c r="AQ50" i="3"/>
  <c r="AQ46" i="3"/>
  <c r="AL50" i="3"/>
  <c r="AL46" i="3"/>
  <c r="AG50" i="3"/>
  <c r="AG46" i="3"/>
  <c r="AB50" i="3"/>
  <c r="AB46" i="3"/>
  <c r="W50" i="3"/>
  <c r="W46" i="3"/>
  <c r="R94" i="3"/>
  <c r="M94" i="3"/>
  <c r="H94" i="3"/>
  <c r="L84" i="3"/>
  <c r="K84" i="3"/>
  <c r="J84" i="3"/>
  <c r="I84" i="3"/>
  <c r="P84" i="3"/>
  <c r="Q84" i="3"/>
  <c r="O84" i="3"/>
  <c r="Q85" i="3"/>
  <c r="H69" i="3"/>
  <c r="H67" i="3"/>
  <c r="H66" i="3"/>
  <c r="H71" i="3" s="1"/>
  <c r="H64" i="3"/>
  <c r="M69" i="3"/>
  <c r="M67" i="3"/>
  <c r="M66" i="3"/>
  <c r="M71" i="3" s="1"/>
  <c r="M64" i="3"/>
  <c r="Q196" i="3"/>
  <c r="Q193" i="3"/>
  <c r="AL183" i="3" l="1"/>
  <c r="AM183" i="3"/>
  <c r="AQ183" i="3" s="1"/>
  <c r="M73" i="3"/>
  <c r="M68" i="3"/>
  <c r="H70" i="3"/>
  <c r="M70" i="3"/>
  <c r="H68" i="3"/>
  <c r="H73" i="3"/>
  <c r="M65" i="3"/>
  <c r="Q168" i="3"/>
  <c r="Q80" i="3"/>
  <c r="U199" i="3" l="1"/>
  <c r="R69" i="3"/>
  <c r="R67" i="3"/>
  <c r="R66" i="3"/>
  <c r="R71" i="3" s="1"/>
  <c r="R64" i="3"/>
  <c r="R65" i="3" s="1"/>
  <c r="Q70" i="3"/>
  <c r="Q65" i="3"/>
  <c r="H60" i="3"/>
  <c r="H58" i="3"/>
  <c r="H56" i="3"/>
  <c r="H55" i="3"/>
  <c r="H53" i="3"/>
  <c r="M60" i="3"/>
  <c r="M58" i="3"/>
  <c r="M56" i="3"/>
  <c r="M55" i="3"/>
  <c r="M53" i="3"/>
  <c r="R60" i="3"/>
  <c r="R56" i="3"/>
  <c r="Q59" i="3"/>
  <c r="R58" i="3"/>
  <c r="R55" i="3"/>
  <c r="R61" i="3" s="1"/>
  <c r="H44" i="3"/>
  <c r="M44" i="3"/>
  <c r="R44" i="3"/>
  <c r="Q54" i="3"/>
  <c r="R53" i="3"/>
  <c r="H49" i="3"/>
  <c r="H47" i="3"/>
  <c r="H45" i="3"/>
  <c r="H42" i="3"/>
  <c r="M49" i="3"/>
  <c r="M47" i="3"/>
  <c r="M45" i="3"/>
  <c r="M42" i="3"/>
  <c r="R49" i="3"/>
  <c r="R47" i="3"/>
  <c r="Q48" i="3"/>
  <c r="R45" i="3"/>
  <c r="R48" i="3" s="1"/>
  <c r="Q43" i="3"/>
  <c r="R42" i="3"/>
  <c r="H61" i="3" l="1"/>
  <c r="R43" i="3"/>
  <c r="H51" i="3"/>
  <c r="V199" i="3"/>
  <c r="M51" i="3"/>
  <c r="R54" i="3"/>
  <c r="R51" i="3"/>
  <c r="M54" i="3"/>
  <c r="M48" i="3"/>
  <c r="R70" i="3"/>
  <c r="R73" i="3"/>
  <c r="M62" i="3"/>
  <c r="H57" i="3"/>
  <c r="R57" i="3"/>
  <c r="R62" i="3"/>
  <c r="M57" i="3"/>
  <c r="R68" i="3"/>
  <c r="M61" i="3"/>
  <c r="H62" i="3"/>
  <c r="H59" i="3"/>
  <c r="M59" i="3"/>
  <c r="R59" i="3"/>
  <c r="M43" i="3"/>
  <c r="H48" i="3"/>
  <c r="X199" i="3" l="1"/>
  <c r="A409" i="10"/>
  <c r="A410" i="10"/>
  <c r="J338" i="8"/>
  <c r="F338" i="8"/>
  <c r="G338" i="8"/>
  <c r="J339" i="8"/>
  <c r="F339" i="8"/>
  <c r="G339" i="8"/>
  <c r="Y199" i="3" l="1"/>
  <c r="H338" i="8"/>
  <c r="N339" i="8"/>
  <c r="N338" i="8"/>
  <c r="H339" i="8"/>
  <c r="I3825" i="7"/>
  <c r="F3825" i="7"/>
  <c r="G3825" i="7"/>
  <c r="I3826" i="7"/>
  <c r="F3826" i="7"/>
  <c r="G3826" i="7"/>
  <c r="I3827" i="7"/>
  <c r="F3827" i="7"/>
  <c r="G3827" i="7"/>
  <c r="I3828" i="7"/>
  <c r="F3828" i="7"/>
  <c r="G3828" i="7"/>
  <c r="I3829" i="7"/>
  <c r="F3829" i="7"/>
  <c r="G3829" i="7"/>
  <c r="I3830" i="7"/>
  <c r="F3830" i="7"/>
  <c r="G3830" i="7"/>
  <c r="I3831" i="7"/>
  <c r="F3831" i="7"/>
  <c r="G3831" i="7"/>
  <c r="I3832" i="7"/>
  <c r="F3832" i="7"/>
  <c r="G3832" i="7"/>
  <c r="I3833" i="7"/>
  <c r="F3833" i="7"/>
  <c r="G3833" i="7"/>
  <c r="I3834" i="7"/>
  <c r="F3834" i="7"/>
  <c r="G3834" i="7"/>
  <c r="I3835" i="7"/>
  <c r="F3835" i="7"/>
  <c r="G3835" i="7"/>
  <c r="I3836" i="7"/>
  <c r="F3836" i="7"/>
  <c r="G3836" i="7"/>
  <c r="I3837" i="7"/>
  <c r="F3837" i="7"/>
  <c r="G3837" i="7"/>
  <c r="I3838" i="7"/>
  <c r="F3838" i="7"/>
  <c r="G3838" i="7"/>
  <c r="I3839" i="7"/>
  <c r="F3839" i="7"/>
  <c r="G3839" i="7"/>
  <c r="I3840" i="7"/>
  <c r="F3840" i="7"/>
  <c r="G3840" i="7"/>
  <c r="I3841" i="7"/>
  <c r="F3841" i="7"/>
  <c r="G3841" i="7"/>
  <c r="I3842" i="7"/>
  <c r="F3842" i="7"/>
  <c r="G3842" i="7"/>
  <c r="I3843" i="7"/>
  <c r="F3843" i="7"/>
  <c r="G3843" i="7"/>
  <c r="I3844" i="7"/>
  <c r="F3844" i="7"/>
  <c r="G3844" i="7"/>
  <c r="I3845" i="7"/>
  <c r="F3845" i="7"/>
  <c r="G3845" i="7"/>
  <c r="I3846" i="7"/>
  <c r="F3846" i="7"/>
  <c r="G3846" i="7"/>
  <c r="I3847" i="7"/>
  <c r="F3847" i="7"/>
  <c r="G3847" i="7"/>
  <c r="I3848" i="7"/>
  <c r="F3848" i="7"/>
  <c r="G3848" i="7"/>
  <c r="Z199" i="3" l="1"/>
  <c r="I3797" i="7"/>
  <c r="F3797" i="7"/>
  <c r="G3797" i="7"/>
  <c r="I3798" i="7"/>
  <c r="F3798" i="7"/>
  <c r="G3798" i="7"/>
  <c r="I3799" i="7"/>
  <c r="F3799" i="7"/>
  <c r="G3799" i="7"/>
  <c r="I3800" i="7"/>
  <c r="F3800" i="7"/>
  <c r="G3800" i="7"/>
  <c r="I3801" i="7"/>
  <c r="F3801" i="7"/>
  <c r="G3801" i="7"/>
  <c r="I3802" i="7"/>
  <c r="F3802" i="7"/>
  <c r="G3802" i="7"/>
  <c r="I3803" i="7"/>
  <c r="F3803" i="7"/>
  <c r="G3803" i="7"/>
  <c r="I3804" i="7"/>
  <c r="F3804" i="7"/>
  <c r="G3804" i="7"/>
  <c r="I3805" i="7"/>
  <c r="F3805" i="7"/>
  <c r="G3805" i="7"/>
  <c r="I3806" i="7"/>
  <c r="F3806" i="7"/>
  <c r="G3806" i="7"/>
  <c r="I3807" i="7"/>
  <c r="F3807" i="7"/>
  <c r="G3807" i="7"/>
  <c r="I3808" i="7"/>
  <c r="F3808" i="7"/>
  <c r="G3808" i="7"/>
  <c r="I3809" i="7"/>
  <c r="F3809" i="7"/>
  <c r="G3809" i="7"/>
  <c r="I3810" i="7"/>
  <c r="F3810" i="7"/>
  <c r="G3810" i="7"/>
  <c r="I3811" i="7"/>
  <c r="F3811" i="7"/>
  <c r="G3811" i="7"/>
  <c r="I3812" i="7"/>
  <c r="F3812" i="7"/>
  <c r="G3812" i="7"/>
  <c r="I3813" i="7"/>
  <c r="F3813" i="7"/>
  <c r="G3813" i="7"/>
  <c r="I3814" i="7"/>
  <c r="F3814" i="7"/>
  <c r="G3814" i="7"/>
  <c r="I3815" i="7"/>
  <c r="F3815" i="7"/>
  <c r="G3815" i="7"/>
  <c r="I3816" i="7"/>
  <c r="F3816" i="7"/>
  <c r="G3816" i="7"/>
  <c r="I3817" i="7"/>
  <c r="F3817" i="7"/>
  <c r="G3817" i="7"/>
  <c r="I3818" i="7"/>
  <c r="F3818" i="7"/>
  <c r="G3818" i="7"/>
  <c r="I3819" i="7"/>
  <c r="F3819" i="7"/>
  <c r="G3819" i="7"/>
  <c r="I3820" i="7"/>
  <c r="F3820" i="7"/>
  <c r="G3820" i="7"/>
  <c r="I3821" i="7"/>
  <c r="F3821" i="7"/>
  <c r="G3821" i="7"/>
  <c r="I3822" i="7"/>
  <c r="F3822" i="7"/>
  <c r="G3822" i="7"/>
  <c r="I3823" i="7"/>
  <c r="F3823" i="7"/>
  <c r="G3823" i="7"/>
  <c r="I3824" i="7"/>
  <c r="F3824" i="7"/>
  <c r="G3824" i="7"/>
  <c r="AA199" i="3" l="1"/>
  <c r="F785" i="7"/>
  <c r="I3795" i="7"/>
  <c r="F3795" i="7"/>
  <c r="G3795" i="7"/>
  <c r="I3796" i="7"/>
  <c r="F3796" i="7"/>
  <c r="G3796" i="7"/>
  <c r="B1" i="10"/>
  <c r="AC199" i="3" l="1"/>
  <c r="S119" i="3"/>
  <c r="AD199" i="3" l="1"/>
  <c r="AE199" i="3" l="1"/>
  <c r="A408" i="10"/>
  <c r="F3786" i="7"/>
  <c r="G3786" i="7"/>
  <c r="F3787" i="7"/>
  <c r="G3787" i="7"/>
  <c r="F3788" i="7"/>
  <c r="G3788" i="7"/>
  <c r="F3789" i="7"/>
  <c r="G3789" i="7"/>
  <c r="F3790" i="7"/>
  <c r="G3790" i="7"/>
  <c r="F3791" i="7"/>
  <c r="G3791" i="7"/>
  <c r="F3792" i="7"/>
  <c r="G3792" i="7"/>
  <c r="F3793" i="7"/>
  <c r="G3793" i="7"/>
  <c r="F3794" i="7"/>
  <c r="G3794" i="7"/>
  <c r="I3786" i="7"/>
  <c r="I3787" i="7"/>
  <c r="I3788" i="7"/>
  <c r="I3789" i="7"/>
  <c r="I3790" i="7"/>
  <c r="I3791" i="7"/>
  <c r="I3792" i="7"/>
  <c r="I3793" i="7"/>
  <c r="I3794" i="7"/>
  <c r="AF199" i="3" l="1"/>
  <c r="J337" i="8"/>
  <c r="N337" i="8"/>
  <c r="F337" i="8"/>
  <c r="G337" i="8"/>
  <c r="F3" i="8"/>
  <c r="P201" i="3"/>
  <c r="O201" i="3"/>
  <c r="N201" i="3"/>
  <c r="P200" i="3"/>
  <c r="O200" i="3"/>
  <c r="N200" i="3"/>
  <c r="P199" i="3"/>
  <c r="O199" i="3"/>
  <c r="N199" i="3"/>
  <c r="D199" i="3"/>
  <c r="E199" i="3"/>
  <c r="F199" i="3"/>
  <c r="G199" i="3"/>
  <c r="I199" i="3"/>
  <c r="J199" i="3"/>
  <c r="K199" i="3"/>
  <c r="L199" i="3"/>
  <c r="D200" i="3"/>
  <c r="E200" i="3"/>
  <c r="F200" i="3"/>
  <c r="G200" i="3"/>
  <c r="I200" i="3"/>
  <c r="J200" i="3"/>
  <c r="K200" i="3"/>
  <c r="L200" i="3"/>
  <c r="D201" i="3"/>
  <c r="E201" i="3"/>
  <c r="F201" i="3"/>
  <c r="G201" i="3"/>
  <c r="I201" i="3"/>
  <c r="J201" i="3"/>
  <c r="K201" i="3"/>
  <c r="L201" i="3"/>
  <c r="E138" i="3"/>
  <c r="F138" i="3"/>
  <c r="G138" i="3"/>
  <c r="I138" i="3"/>
  <c r="J138" i="3"/>
  <c r="K138" i="3"/>
  <c r="L138" i="3"/>
  <c r="N138" i="3"/>
  <c r="O138" i="3"/>
  <c r="P138" i="3"/>
  <c r="D138" i="3"/>
  <c r="E137" i="3"/>
  <c r="F137" i="3"/>
  <c r="G137" i="3"/>
  <c r="I137" i="3"/>
  <c r="J137" i="3"/>
  <c r="K137" i="3"/>
  <c r="L137" i="3"/>
  <c r="N137" i="3"/>
  <c r="O137" i="3"/>
  <c r="P137" i="3"/>
  <c r="D137" i="3"/>
  <c r="AH199" i="3" l="1"/>
  <c r="H337" i="8"/>
  <c r="AI199" i="3" l="1"/>
  <c r="W165" i="3"/>
  <c r="R183" i="3"/>
  <c r="AJ199" i="3" l="1"/>
  <c r="W183" i="3"/>
  <c r="I3770" i="7"/>
  <c r="F3770" i="7"/>
  <c r="G3770" i="7"/>
  <c r="I3771" i="7"/>
  <c r="F3771" i="7"/>
  <c r="G3771" i="7"/>
  <c r="I3772" i="7"/>
  <c r="F3772" i="7"/>
  <c r="G3772" i="7"/>
  <c r="I3773" i="7"/>
  <c r="F3773" i="7"/>
  <c r="G3773" i="7"/>
  <c r="I3774" i="7"/>
  <c r="F3774" i="7"/>
  <c r="G3774" i="7"/>
  <c r="I3775" i="7"/>
  <c r="F3775" i="7"/>
  <c r="G3775" i="7"/>
  <c r="I3776" i="7"/>
  <c r="F3776" i="7"/>
  <c r="G3776" i="7"/>
  <c r="I3777" i="7"/>
  <c r="F3777" i="7"/>
  <c r="G3777" i="7"/>
  <c r="I3778" i="7"/>
  <c r="F3778" i="7"/>
  <c r="G3778" i="7"/>
  <c r="I3779" i="7"/>
  <c r="F3779" i="7"/>
  <c r="G3779" i="7"/>
  <c r="I3780" i="7"/>
  <c r="F3780" i="7"/>
  <c r="G3780" i="7"/>
  <c r="I3781" i="7"/>
  <c r="F3781" i="7"/>
  <c r="G3781" i="7"/>
  <c r="I3782" i="7"/>
  <c r="F3782" i="7"/>
  <c r="G3782" i="7"/>
  <c r="I3783" i="7"/>
  <c r="F3783" i="7"/>
  <c r="G3783" i="7"/>
  <c r="I3784" i="7"/>
  <c r="F3784" i="7"/>
  <c r="G3784" i="7"/>
  <c r="I3785" i="7"/>
  <c r="F3785" i="7"/>
  <c r="G3785" i="7"/>
  <c r="AK199" i="3" l="1"/>
  <c r="S3" i="7"/>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G4" i="9"/>
  <c r="G5" i="9" s="1"/>
  <c r="A4" i="9"/>
  <c r="A5" i="9" s="1"/>
  <c r="G336" i="8"/>
  <c r="F336" i="8"/>
  <c r="J336" i="8"/>
  <c r="G335" i="8"/>
  <c r="F335" i="8"/>
  <c r="J335" i="8"/>
  <c r="G334" i="8"/>
  <c r="F334" i="8"/>
  <c r="J334" i="8"/>
  <c r="G333" i="8"/>
  <c r="F333" i="8"/>
  <c r="J333" i="8"/>
  <c r="G332" i="8"/>
  <c r="F332" i="8"/>
  <c r="J332" i="8"/>
  <c r="G331" i="8"/>
  <c r="F331" i="8"/>
  <c r="J331" i="8"/>
  <c r="G330" i="8"/>
  <c r="F330" i="8"/>
  <c r="J330" i="8"/>
  <c r="G329" i="8"/>
  <c r="F329" i="8"/>
  <c r="J329" i="8"/>
  <c r="G328" i="8"/>
  <c r="F328" i="8"/>
  <c r="J328" i="8"/>
  <c r="G327" i="8"/>
  <c r="F327" i="8"/>
  <c r="J327" i="8"/>
  <c r="G326" i="8"/>
  <c r="F326" i="8"/>
  <c r="J326" i="8"/>
  <c r="G325" i="8"/>
  <c r="F325" i="8"/>
  <c r="J325" i="8"/>
  <c r="G324" i="8"/>
  <c r="F324" i="8"/>
  <c r="J324" i="8"/>
  <c r="G323" i="8"/>
  <c r="F323" i="8"/>
  <c r="J323" i="8"/>
  <c r="G322" i="8"/>
  <c r="F322" i="8"/>
  <c r="J322" i="8"/>
  <c r="G321" i="8"/>
  <c r="F321" i="8"/>
  <c r="J321" i="8"/>
  <c r="G320" i="8"/>
  <c r="F320" i="8"/>
  <c r="J320" i="8"/>
  <c r="G319" i="8"/>
  <c r="F319" i="8"/>
  <c r="J319" i="8"/>
  <c r="G318" i="8"/>
  <c r="F318" i="8"/>
  <c r="J318" i="8"/>
  <c r="G317" i="8"/>
  <c r="F317" i="8"/>
  <c r="J317" i="8"/>
  <c r="G316" i="8"/>
  <c r="F316" i="8"/>
  <c r="J316" i="8"/>
  <c r="G315" i="8"/>
  <c r="F315" i="8"/>
  <c r="J315" i="8"/>
  <c r="G314" i="8"/>
  <c r="F314" i="8"/>
  <c r="J314" i="8"/>
  <c r="G313" i="8"/>
  <c r="F313" i="8"/>
  <c r="J313" i="8"/>
  <c r="G312" i="8"/>
  <c r="F312" i="8"/>
  <c r="J312" i="8"/>
  <c r="G311" i="8"/>
  <c r="F311" i="8"/>
  <c r="J311" i="8"/>
  <c r="G310" i="8"/>
  <c r="F310" i="8"/>
  <c r="J310" i="8"/>
  <c r="G309" i="8"/>
  <c r="F309" i="8"/>
  <c r="J309" i="8"/>
  <c r="G308" i="8"/>
  <c r="F308" i="8"/>
  <c r="J308" i="8"/>
  <c r="G307" i="8"/>
  <c r="F307" i="8"/>
  <c r="J307" i="8"/>
  <c r="G306" i="8"/>
  <c r="F306" i="8"/>
  <c r="J306" i="8"/>
  <c r="G305" i="8"/>
  <c r="F305" i="8"/>
  <c r="J305" i="8"/>
  <c r="G304" i="8"/>
  <c r="F304" i="8"/>
  <c r="J304" i="8"/>
  <c r="G303" i="8"/>
  <c r="F303" i="8"/>
  <c r="J303" i="8"/>
  <c r="G302" i="8"/>
  <c r="F302" i="8"/>
  <c r="J302" i="8"/>
  <c r="G301" i="8"/>
  <c r="F301" i="8"/>
  <c r="J301" i="8"/>
  <c r="G300" i="8"/>
  <c r="F300" i="8"/>
  <c r="J300" i="8"/>
  <c r="G299" i="8"/>
  <c r="F299" i="8"/>
  <c r="J299" i="8"/>
  <c r="G298" i="8"/>
  <c r="F298" i="8"/>
  <c r="J298" i="8"/>
  <c r="G297" i="8"/>
  <c r="F297" i="8"/>
  <c r="J297" i="8"/>
  <c r="G296" i="8"/>
  <c r="F296" i="8"/>
  <c r="J296" i="8"/>
  <c r="G295" i="8"/>
  <c r="F295" i="8"/>
  <c r="J295" i="8"/>
  <c r="G294" i="8"/>
  <c r="F294" i="8"/>
  <c r="J294" i="8"/>
  <c r="G293" i="8"/>
  <c r="F293" i="8"/>
  <c r="J293" i="8"/>
  <c r="G292" i="8"/>
  <c r="F292" i="8"/>
  <c r="J292" i="8"/>
  <c r="G291" i="8"/>
  <c r="F291" i="8"/>
  <c r="J291" i="8"/>
  <c r="G290" i="8"/>
  <c r="F290" i="8"/>
  <c r="J290" i="8"/>
  <c r="G289" i="8"/>
  <c r="F289" i="8"/>
  <c r="J289" i="8"/>
  <c r="G288" i="8"/>
  <c r="F288" i="8"/>
  <c r="J288" i="8"/>
  <c r="G287" i="8"/>
  <c r="F287" i="8"/>
  <c r="J287" i="8"/>
  <c r="G286" i="8"/>
  <c r="F286" i="8"/>
  <c r="J286" i="8"/>
  <c r="G285" i="8"/>
  <c r="F285" i="8"/>
  <c r="J285" i="8"/>
  <c r="G284" i="8"/>
  <c r="F284" i="8"/>
  <c r="N284" i="8"/>
  <c r="G283" i="8"/>
  <c r="F283" i="8"/>
  <c r="J283" i="8"/>
  <c r="G282" i="8"/>
  <c r="F282" i="8"/>
  <c r="N282" i="8"/>
  <c r="G281" i="8"/>
  <c r="F281" i="8"/>
  <c r="J281" i="8"/>
  <c r="G280" i="8"/>
  <c r="F280" i="8"/>
  <c r="J280" i="8"/>
  <c r="G279" i="8"/>
  <c r="F279" i="8"/>
  <c r="J279" i="8"/>
  <c r="G278" i="8"/>
  <c r="F278" i="8"/>
  <c r="J278" i="8"/>
  <c r="G277" i="8"/>
  <c r="F277" i="8"/>
  <c r="J277" i="8"/>
  <c r="G276" i="8"/>
  <c r="F276" i="8"/>
  <c r="J276" i="8"/>
  <c r="G275" i="8"/>
  <c r="F275" i="8"/>
  <c r="J275" i="8"/>
  <c r="G274" i="8"/>
  <c r="F274" i="8"/>
  <c r="J274" i="8"/>
  <c r="G273" i="8"/>
  <c r="F273" i="8"/>
  <c r="J273" i="8"/>
  <c r="G272" i="8"/>
  <c r="F272" i="8"/>
  <c r="J272" i="8"/>
  <c r="G271" i="8"/>
  <c r="F271" i="8"/>
  <c r="J271" i="8"/>
  <c r="G270" i="8"/>
  <c r="F270" i="8"/>
  <c r="J270" i="8"/>
  <c r="G269" i="8"/>
  <c r="F269" i="8"/>
  <c r="J269" i="8"/>
  <c r="G268" i="8"/>
  <c r="F268" i="8"/>
  <c r="J268" i="8"/>
  <c r="G267" i="8"/>
  <c r="F267" i="8"/>
  <c r="J267" i="8"/>
  <c r="G266" i="8"/>
  <c r="F266" i="8"/>
  <c r="J266" i="8"/>
  <c r="G265" i="8"/>
  <c r="F265" i="8"/>
  <c r="J265" i="8"/>
  <c r="G264" i="8"/>
  <c r="F264" i="8"/>
  <c r="J264" i="8"/>
  <c r="G263" i="8"/>
  <c r="F263" i="8"/>
  <c r="J263" i="8"/>
  <c r="G262" i="8"/>
  <c r="F262" i="8"/>
  <c r="J262" i="8"/>
  <c r="G261" i="8"/>
  <c r="F261" i="8"/>
  <c r="J261" i="8"/>
  <c r="G260" i="8"/>
  <c r="F260" i="8"/>
  <c r="J260" i="8"/>
  <c r="G259" i="8"/>
  <c r="F259" i="8"/>
  <c r="J259" i="8"/>
  <c r="G258" i="8"/>
  <c r="F258" i="8"/>
  <c r="J258" i="8"/>
  <c r="G257" i="8"/>
  <c r="F257" i="8"/>
  <c r="J257" i="8"/>
  <c r="G256" i="8"/>
  <c r="F256" i="8"/>
  <c r="J256" i="8"/>
  <c r="G255" i="8"/>
  <c r="F255" i="8"/>
  <c r="J255" i="8"/>
  <c r="G254" i="8"/>
  <c r="F254" i="8"/>
  <c r="J254" i="8"/>
  <c r="G253" i="8"/>
  <c r="F253" i="8"/>
  <c r="J253" i="8"/>
  <c r="G252" i="8"/>
  <c r="F252" i="8"/>
  <c r="J252" i="8"/>
  <c r="G251" i="8"/>
  <c r="F251" i="8"/>
  <c r="J251" i="8"/>
  <c r="G250" i="8"/>
  <c r="F250" i="8"/>
  <c r="J250" i="8"/>
  <c r="G249" i="8"/>
  <c r="F249" i="8"/>
  <c r="J249" i="8"/>
  <c r="G248" i="8"/>
  <c r="F248" i="8"/>
  <c r="J248" i="8"/>
  <c r="G247" i="8"/>
  <c r="F247" i="8"/>
  <c r="J247" i="8"/>
  <c r="G246" i="8"/>
  <c r="F246" i="8"/>
  <c r="J246" i="8"/>
  <c r="G245" i="8"/>
  <c r="F245" i="8"/>
  <c r="J245" i="8"/>
  <c r="G244" i="8"/>
  <c r="F244" i="8"/>
  <c r="J244" i="8"/>
  <c r="G243" i="8"/>
  <c r="F243" i="8"/>
  <c r="J243" i="8"/>
  <c r="G242" i="8"/>
  <c r="F242" i="8"/>
  <c r="J242" i="8"/>
  <c r="G241" i="8"/>
  <c r="F241" i="8"/>
  <c r="N241" i="8"/>
  <c r="G240" i="8"/>
  <c r="F240" i="8"/>
  <c r="J240" i="8"/>
  <c r="G239" i="8"/>
  <c r="F239" i="8"/>
  <c r="N239" i="8"/>
  <c r="G238" i="8"/>
  <c r="F238" i="8"/>
  <c r="J238" i="8"/>
  <c r="G237" i="8"/>
  <c r="F237" i="8"/>
  <c r="N237" i="8"/>
  <c r="G236" i="8"/>
  <c r="F236" i="8"/>
  <c r="G235" i="8"/>
  <c r="F235" i="8"/>
  <c r="N235" i="8"/>
  <c r="G234" i="8"/>
  <c r="F234" i="8"/>
  <c r="J234" i="8"/>
  <c r="G233" i="8"/>
  <c r="F233" i="8"/>
  <c r="N233" i="8"/>
  <c r="G232" i="8"/>
  <c r="F232" i="8"/>
  <c r="J232" i="8"/>
  <c r="G231" i="8"/>
  <c r="F231" i="8"/>
  <c r="N231" i="8"/>
  <c r="G230" i="8"/>
  <c r="F230" i="8"/>
  <c r="J230" i="8"/>
  <c r="G229" i="8"/>
  <c r="F229" i="8"/>
  <c r="N229" i="8"/>
  <c r="G228" i="8"/>
  <c r="F228" i="8"/>
  <c r="J228" i="8"/>
  <c r="G227" i="8"/>
  <c r="F227" i="8"/>
  <c r="N227" i="8"/>
  <c r="G226" i="8"/>
  <c r="F226" i="8"/>
  <c r="G225" i="8"/>
  <c r="F225" i="8"/>
  <c r="N225" i="8"/>
  <c r="G224" i="8"/>
  <c r="F224" i="8"/>
  <c r="J224" i="8"/>
  <c r="G223" i="8"/>
  <c r="F223" i="8"/>
  <c r="N223" i="8"/>
  <c r="G222" i="8"/>
  <c r="F222" i="8"/>
  <c r="J222" i="8"/>
  <c r="G221" i="8"/>
  <c r="F221" i="8"/>
  <c r="N221" i="8"/>
  <c r="G220" i="8"/>
  <c r="F220" i="8"/>
  <c r="J220" i="8"/>
  <c r="G219" i="8"/>
  <c r="F219" i="8"/>
  <c r="N219" i="8"/>
  <c r="G218" i="8"/>
  <c r="F218" i="8"/>
  <c r="N218" i="8"/>
  <c r="G217" i="8"/>
  <c r="F217" i="8"/>
  <c r="N217" i="8"/>
  <c r="G216" i="8"/>
  <c r="F216" i="8"/>
  <c r="N216" i="8"/>
  <c r="G215" i="8"/>
  <c r="F215" i="8"/>
  <c r="N215" i="8"/>
  <c r="G214" i="8"/>
  <c r="F214" i="8"/>
  <c r="N214" i="8"/>
  <c r="G213" i="8"/>
  <c r="F213" i="8"/>
  <c r="N213" i="8"/>
  <c r="G212" i="8"/>
  <c r="F212" i="8"/>
  <c r="N212" i="8"/>
  <c r="G211" i="8"/>
  <c r="F211" i="8"/>
  <c r="N211" i="8"/>
  <c r="G210" i="8"/>
  <c r="F210" i="8"/>
  <c r="N210" i="8"/>
  <c r="G209" i="8"/>
  <c r="F209" i="8"/>
  <c r="N209" i="8"/>
  <c r="G208" i="8"/>
  <c r="F208" i="8"/>
  <c r="N208" i="8"/>
  <c r="G207" i="8"/>
  <c r="F207" i="8"/>
  <c r="N207" i="8"/>
  <c r="G206" i="8"/>
  <c r="F206" i="8"/>
  <c r="N206" i="8"/>
  <c r="G205" i="8"/>
  <c r="F205" i="8"/>
  <c r="N205" i="8"/>
  <c r="G204" i="8"/>
  <c r="F204" i="8"/>
  <c r="N204" i="8"/>
  <c r="G203" i="8"/>
  <c r="F203" i="8"/>
  <c r="N203" i="8"/>
  <c r="G202" i="8"/>
  <c r="F202" i="8"/>
  <c r="N202" i="8"/>
  <c r="G201" i="8"/>
  <c r="F201" i="8"/>
  <c r="N201" i="8"/>
  <c r="G200" i="8"/>
  <c r="F200" i="8"/>
  <c r="N200" i="8"/>
  <c r="G199" i="8"/>
  <c r="F199" i="8"/>
  <c r="J199" i="8"/>
  <c r="G198" i="8"/>
  <c r="F198" i="8"/>
  <c r="N198" i="8"/>
  <c r="G197" i="8"/>
  <c r="F197" i="8"/>
  <c r="G196" i="8"/>
  <c r="F196" i="8"/>
  <c r="N196" i="8"/>
  <c r="G195" i="8"/>
  <c r="F195" i="8"/>
  <c r="J195" i="8"/>
  <c r="G194" i="8"/>
  <c r="F194" i="8"/>
  <c r="N194" i="8"/>
  <c r="G193" i="8"/>
  <c r="F193" i="8"/>
  <c r="J193" i="8"/>
  <c r="G192" i="8"/>
  <c r="F192" i="8"/>
  <c r="N192" i="8"/>
  <c r="G191" i="8"/>
  <c r="F191" i="8"/>
  <c r="J191" i="8"/>
  <c r="G190" i="8"/>
  <c r="F190" i="8"/>
  <c r="N190" i="8"/>
  <c r="G189" i="8"/>
  <c r="F189" i="8"/>
  <c r="G188" i="8"/>
  <c r="F188" i="8"/>
  <c r="N188" i="8"/>
  <c r="G187" i="8"/>
  <c r="F187" i="8"/>
  <c r="J187" i="8"/>
  <c r="G186" i="8"/>
  <c r="F186" i="8"/>
  <c r="N186" i="8"/>
  <c r="G185" i="8"/>
  <c r="F185" i="8"/>
  <c r="J185" i="8"/>
  <c r="G184" i="8"/>
  <c r="F184" i="8"/>
  <c r="N184" i="8"/>
  <c r="G183" i="8"/>
  <c r="F183" i="8"/>
  <c r="J183" i="8"/>
  <c r="G182" i="8"/>
  <c r="F182" i="8"/>
  <c r="N182" i="8"/>
  <c r="G181" i="8"/>
  <c r="F181" i="8"/>
  <c r="J181" i="8"/>
  <c r="G180" i="8"/>
  <c r="F180" i="8"/>
  <c r="N180" i="8"/>
  <c r="G179" i="8"/>
  <c r="F179" i="8"/>
  <c r="J179" i="8"/>
  <c r="G178" i="8"/>
  <c r="F178" i="8"/>
  <c r="G177" i="8"/>
  <c r="F177" i="8"/>
  <c r="J177" i="8"/>
  <c r="G176" i="8"/>
  <c r="F176" i="8"/>
  <c r="N176" i="8"/>
  <c r="G175" i="8"/>
  <c r="F175" i="8"/>
  <c r="G174" i="8"/>
  <c r="F174" i="8"/>
  <c r="N174" i="8"/>
  <c r="G173" i="8"/>
  <c r="F173" i="8"/>
  <c r="N173" i="8"/>
  <c r="G172" i="8"/>
  <c r="F172" i="8"/>
  <c r="N172" i="8"/>
  <c r="G171" i="8"/>
  <c r="F171" i="8"/>
  <c r="G170" i="8"/>
  <c r="F170" i="8"/>
  <c r="N170" i="8"/>
  <c r="G169" i="8"/>
  <c r="F169" i="8"/>
  <c r="J169" i="8"/>
  <c r="G168" i="8"/>
  <c r="F168" i="8"/>
  <c r="N168" i="8"/>
  <c r="G167" i="8"/>
  <c r="F167" i="8"/>
  <c r="G166" i="8"/>
  <c r="F166" i="8"/>
  <c r="N166" i="8"/>
  <c r="G165" i="8"/>
  <c r="F165" i="8"/>
  <c r="J165" i="8"/>
  <c r="G164" i="8"/>
  <c r="F164" i="8"/>
  <c r="N164" i="8"/>
  <c r="G163" i="8"/>
  <c r="F163" i="8"/>
  <c r="G162" i="8"/>
  <c r="F162" i="8"/>
  <c r="N162" i="8"/>
  <c r="G161" i="8"/>
  <c r="F161" i="8"/>
  <c r="J161" i="8"/>
  <c r="G160" i="8"/>
  <c r="F160" i="8"/>
  <c r="N160" i="8"/>
  <c r="G159" i="8"/>
  <c r="F159" i="8"/>
  <c r="G158" i="8"/>
  <c r="F158" i="8"/>
  <c r="N158" i="8"/>
  <c r="G157" i="8"/>
  <c r="F157" i="8"/>
  <c r="J157" i="8"/>
  <c r="G156" i="8"/>
  <c r="F156" i="8"/>
  <c r="N156" i="8"/>
  <c r="G155" i="8"/>
  <c r="F155" i="8"/>
  <c r="J155" i="8"/>
  <c r="G154" i="8"/>
  <c r="F154" i="8"/>
  <c r="N154" i="8"/>
  <c r="G153" i="8"/>
  <c r="F153" i="8"/>
  <c r="J153" i="8"/>
  <c r="G152" i="8"/>
  <c r="F152" i="8"/>
  <c r="N152" i="8"/>
  <c r="G151" i="8"/>
  <c r="F151" i="8"/>
  <c r="G150" i="8"/>
  <c r="F150" i="8"/>
  <c r="N150" i="8"/>
  <c r="G149" i="8"/>
  <c r="F149" i="8"/>
  <c r="J149" i="8"/>
  <c r="G148" i="8"/>
  <c r="F148" i="8"/>
  <c r="N148" i="8"/>
  <c r="G147" i="8"/>
  <c r="F147" i="8"/>
  <c r="J147" i="8"/>
  <c r="G146" i="8"/>
  <c r="F146" i="8"/>
  <c r="N146" i="8"/>
  <c r="G145" i="8"/>
  <c r="F145" i="8"/>
  <c r="J145" i="8"/>
  <c r="G144" i="8"/>
  <c r="F144" i="8"/>
  <c r="N144" i="8"/>
  <c r="G143" i="8"/>
  <c r="F143" i="8"/>
  <c r="N143" i="8"/>
  <c r="G142" i="8"/>
  <c r="F142" i="8"/>
  <c r="N142" i="8"/>
  <c r="G141" i="8"/>
  <c r="F141" i="8"/>
  <c r="N141" i="8"/>
  <c r="G140" i="8"/>
  <c r="F140" i="8"/>
  <c r="N140" i="8"/>
  <c r="G139" i="8"/>
  <c r="F139" i="8"/>
  <c r="N139" i="8"/>
  <c r="G138" i="8"/>
  <c r="F138" i="8"/>
  <c r="N138" i="8"/>
  <c r="G137" i="8"/>
  <c r="F137" i="8"/>
  <c r="N137" i="8"/>
  <c r="G136" i="8"/>
  <c r="F136" i="8"/>
  <c r="J136" i="8"/>
  <c r="G135" i="8"/>
  <c r="F135" i="8"/>
  <c r="N135" i="8"/>
  <c r="G134" i="8"/>
  <c r="F134" i="8"/>
  <c r="J134" i="8"/>
  <c r="G133" i="8"/>
  <c r="F133" i="8"/>
  <c r="N133" i="8"/>
  <c r="G132" i="8"/>
  <c r="F132" i="8"/>
  <c r="J132" i="8"/>
  <c r="G131" i="8"/>
  <c r="F131" i="8"/>
  <c r="N131" i="8"/>
  <c r="G130" i="8"/>
  <c r="F130" i="8"/>
  <c r="J130" i="8"/>
  <c r="G129" i="8"/>
  <c r="F129" i="8"/>
  <c r="N129" i="8"/>
  <c r="G128" i="8"/>
  <c r="F128" i="8"/>
  <c r="J128" i="8"/>
  <c r="G127" i="8"/>
  <c r="F127" i="8"/>
  <c r="N127" i="8"/>
  <c r="G126" i="8"/>
  <c r="F126" i="8"/>
  <c r="J126" i="8"/>
  <c r="G125" i="8"/>
  <c r="F125" i="8"/>
  <c r="N125" i="8"/>
  <c r="G124" i="8"/>
  <c r="F124" i="8"/>
  <c r="J124" i="8"/>
  <c r="G123" i="8"/>
  <c r="F123" i="8"/>
  <c r="N123" i="8"/>
  <c r="G122" i="8"/>
  <c r="F122" i="8"/>
  <c r="J122" i="8"/>
  <c r="G121" i="8"/>
  <c r="F121" i="8"/>
  <c r="N121" i="8"/>
  <c r="G120" i="8"/>
  <c r="F120" i="8"/>
  <c r="J120" i="8"/>
  <c r="G119" i="8"/>
  <c r="F119" i="8"/>
  <c r="N119" i="8"/>
  <c r="G118" i="8"/>
  <c r="F118" i="8"/>
  <c r="J118" i="8"/>
  <c r="G117" i="8"/>
  <c r="F117" i="8"/>
  <c r="N117" i="8"/>
  <c r="G116" i="8"/>
  <c r="F116" i="8"/>
  <c r="J116" i="8"/>
  <c r="G115" i="8"/>
  <c r="F115" i="8"/>
  <c r="N115" i="8"/>
  <c r="G114" i="8"/>
  <c r="F114" i="8"/>
  <c r="J114" i="8"/>
  <c r="G113" i="8"/>
  <c r="F113" i="8"/>
  <c r="N113" i="8"/>
  <c r="G112" i="8"/>
  <c r="F112" i="8"/>
  <c r="J112" i="8"/>
  <c r="G111" i="8"/>
  <c r="F111" i="8"/>
  <c r="N111" i="8"/>
  <c r="G110" i="8"/>
  <c r="F110" i="8"/>
  <c r="J110" i="8"/>
  <c r="G109" i="8"/>
  <c r="F109" i="8"/>
  <c r="N109" i="8"/>
  <c r="G108" i="8"/>
  <c r="F108" i="8"/>
  <c r="J108" i="8"/>
  <c r="G107" i="8"/>
  <c r="F107" i="8"/>
  <c r="N107" i="8"/>
  <c r="G106" i="8"/>
  <c r="F106" i="8"/>
  <c r="J106" i="8"/>
  <c r="G105" i="8"/>
  <c r="F105" i="8"/>
  <c r="N105" i="8"/>
  <c r="G104" i="8"/>
  <c r="F104" i="8"/>
  <c r="J104" i="8"/>
  <c r="G103" i="8"/>
  <c r="F103" i="8"/>
  <c r="N103" i="8"/>
  <c r="G102" i="8"/>
  <c r="F102" i="8"/>
  <c r="J102" i="8"/>
  <c r="G101" i="8"/>
  <c r="F101" i="8"/>
  <c r="N101" i="8"/>
  <c r="G100" i="8"/>
  <c r="F100" i="8"/>
  <c r="J100" i="8"/>
  <c r="G99" i="8"/>
  <c r="F99" i="8"/>
  <c r="N99" i="8"/>
  <c r="G98" i="8"/>
  <c r="F98" i="8"/>
  <c r="G97" i="8"/>
  <c r="F97" i="8"/>
  <c r="N97" i="8"/>
  <c r="G96" i="8"/>
  <c r="F96" i="8"/>
  <c r="N96" i="8"/>
  <c r="G95" i="8"/>
  <c r="F95" i="8"/>
  <c r="N95" i="8"/>
  <c r="G94" i="8"/>
  <c r="F94" i="8"/>
  <c r="N94" i="8"/>
  <c r="G93" i="8"/>
  <c r="F93" i="8"/>
  <c r="N93" i="8"/>
  <c r="G92" i="8"/>
  <c r="F92" i="8"/>
  <c r="N92" i="8"/>
  <c r="G91" i="8"/>
  <c r="F91" i="8"/>
  <c r="N91" i="8"/>
  <c r="G90" i="8"/>
  <c r="F90" i="8"/>
  <c r="N90" i="8"/>
  <c r="G89" i="8"/>
  <c r="F89" i="8"/>
  <c r="N89" i="8"/>
  <c r="G88" i="8"/>
  <c r="F88" i="8"/>
  <c r="N88" i="8"/>
  <c r="G87" i="8"/>
  <c r="F87" i="8"/>
  <c r="N87" i="8"/>
  <c r="G86" i="8"/>
  <c r="F86" i="8"/>
  <c r="N86" i="8"/>
  <c r="G85" i="8"/>
  <c r="F85" i="8"/>
  <c r="N85" i="8"/>
  <c r="G84" i="8"/>
  <c r="F84" i="8"/>
  <c r="N84" i="8"/>
  <c r="G83" i="8"/>
  <c r="F83" i="8"/>
  <c r="N83" i="8"/>
  <c r="G82" i="8"/>
  <c r="F82" i="8"/>
  <c r="N82" i="8"/>
  <c r="G81" i="8"/>
  <c r="F81" i="8"/>
  <c r="N81" i="8"/>
  <c r="G80" i="8"/>
  <c r="F80" i="8"/>
  <c r="N80" i="8"/>
  <c r="G79" i="8"/>
  <c r="F79" i="8"/>
  <c r="N79" i="8"/>
  <c r="G78" i="8"/>
  <c r="F78" i="8"/>
  <c r="N78" i="8"/>
  <c r="G77" i="8"/>
  <c r="F77" i="8"/>
  <c r="N77" i="8"/>
  <c r="G76" i="8"/>
  <c r="F76" i="8"/>
  <c r="N76" i="8"/>
  <c r="G75" i="8"/>
  <c r="F75" i="8"/>
  <c r="N75" i="8"/>
  <c r="G74" i="8"/>
  <c r="F74" i="8"/>
  <c r="N74" i="8"/>
  <c r="G73" i="8"/>
  <c r="F73" i="8"/>
  <c r="N73" i="8"/>
  <c r="G72" i="8"/>
  <c r="F72" i="8"/>
  <c r="N72" i="8"/>
  <c r="G71" i="8"/>
  <c r="F71" i="8"/>
  <c r="N71" i="8"/>
  <c r="G70" i="8"/>
  <c r="F70" i="8"/>
  <c r="J70" i="8"/>
  <c r="G69" i="8"/>
  <c r="F69" i="8"/>
  <c r="N69" i="8"/>
  <c r="G68" i="8"/>
  <c r="F68" i="8"/>
  <c r="J68" i="8"/>
  <c r="G67" i="8"/>
  <c r="F67" i="8"/>
  <c r="N67" i="8"/>
  <c r="G66" i="8"/>
  <c r="F66" i="8"/>
  <c r="J66" i="8"/>
  <c r="G65" i="8"/>
  <c r="F65" i="8"/>
  <c r="N65" i="8"/>
  <c r="G64" i="8"/>
  <c r="F64" i="8"/>
  <c r="J64" i="8"/>
  <c r="G63" i="8"/>
  <c r="F63" i="8"/>
  <c r="N63" i="8"/>
  <c r="G62" i="8"/>
  <c r="F62" i="8"/>
  <c r="J62" i="8"/>
  <c r="G61" i="8"/>
  <c r="F61" i="8"/>
  <c r="N61" i="8"/>
  <c r="G60" i="8"/>
  <c r="F60" i="8"/>
  <c r="J60" i="8"/>
  <c r="G59" i="8"/>
  <c r="F59" i="8"/>
  <c r="N59" i="8"/>
  <c r="G58" i="8"/>
  <c r="F58" i="8"/>
  <c r="J58" i="8"/>
  <c r="G57" i="8"/>
  <c r="F57" i="8"/>
  <c r="N57" i="8"/>
  <c r="G56" i="8"/>
  <c r="F56" i="8"/>
  <c r="J56" i="8"/>
  <c r="G55" i="8"/>
  <c r="F55" i="8"/>
  <c r="N55" i="8"/>
  <c r="G54" i="8"/>
  <c r="F54" i="8"/>
  <c r="J54" i="8"/>
  <c r="G53" i="8"/>
  <c r="F53" i="8"/>
  <c r="N53" i="8"/>
  <c r="G52" i="8"/>
  <c r="F52" i="8"/>
  <c r="J52" i="8"/>
  <c r="G51" i="8"/>
  <c r="F51" i="8"/>
  <c r="N51" i="8"/>
  <c r="G50" i="8"/>
  <c r="F50" i="8"/>
  <c r="J50" i="8"/>
  <c r="G49" i="8"/>
  <c r="F49" i="8"/>
  <c r="N49" i="8"/>
  <c r="G48" i="8"/>
  <c r="F48" i="8"/>
  <c r="J48" i="8"/>
  <c r="G47" i="8"/>
  <c r="F47" i="8"/>
  <c r="N47" i="8"/>
  <c r="G46" i="8"/>
  <c r="F46" i="8"/>
  <c r="J46" i="8"/>
  <c r="G45" i="8"/>
  <c r="F45" i="8"/>
  <c r="N45" i="8"/>
  <c r="G44" i="8"/>
  <c r="F44" i="8"/>
  <c r="J44" i="8"/>
  <c r="G43" i="8"/>
  <c r="F43" i="8"/>
  <c r="N43" i="8"/>
  <c r="G42" i="8"/>
  <c r="F42" i="8"/>
  <c r="J42" i="8"/>
  <c r="G41" i="8"/>
  <c r="F41" i="8"/>
  <c r="N41" i="8"/>
  <c r="G40" i="8"/>
  <c r="F40" i="8"/>
  <c r="J40" i="8"/>
  <c r="G39" i="8"/>
  <c r="F39" i="8"/>
  <c r="N39" i="8"/>
  <c r="G38" i="8"/>
  <c r="F38" i="8"/>
  <c r="J38" i="8"/>
  <c r="G37" i="8"/>
  <c r="F37" i="8"/>
  <c r="N37" i="8"/>
  <c r="G36" i="8"/>
  <c r="F36" i="8"/>
  <c r="N36" i="8"/>
  <c r="G35" i="8"/>
  <c r="F35" i="8"/>
  <c r="N35" i="8"/>
  <c r="G34" i="8"/>
  <c r="F34" i="8"/>
  <c r="N34" i="8"/>
  <c r="G33" i="8"/>
  <c r="F33" i="8"/>
  <c r="N33" i="8"/>
  <c r="G32" i="8"/>
  <c r="F32" i="8"/>
  <c r="N32" i="8"/>
  <c r="G31" i="8"/>
  <c r="F31" i="8"/>
  <c r="N31" i="8"/>
  <c r="G30" i="8"/>
  <c r="F30" i="8"/>
  <c r="N30" i="8"/>
  <c r="G29" i="8"/>
  <c r="F29" i="8"/>
  <c r="N29" i="8"/>
  <c r="G28" i="8"/>
  <c r="F28" i="8"/>
  <c r="N28" i="8"/>
  <c r="G27" i="8"/>
  <c r="F27" i="8"/>
  <c r="N27" i="8"/>
  <c r="G26" i="8"/>
  <c r="F26" i="8"/>
  <c r="N26" i="8"/>
  <c r="G25" i="8"/>
  <c r="F25" i="8"/>
  <c r="N25" i="8"/>
  <c r="G24" i="8"/>
  <c r="F24" i="8"/>
  <c r="N24" i="8"/>
  <c r="G23" i="8"/>
  <c r="F23" i="8"/>
  <c r="N23" i="8"/>
  <c r="G22" i="8"/>
  <c r="F22" i="8"/>
  <c r="N22" i="8"/>
  <c r="G21" i="8"/>
  <c r="F21" i="8"/>
  <c r="N21" i="8"/>
  <c r="G20" i="8"/>
  <c r="F20" i="8"/>
  <c r="N20" i="8"/>
  <c r="G19" i="8"/>
  <c r="F19" i="8"/>
  <c r="N19" i="8"/>
  <c r="G18" i="8"/>
  <c r="F18" i="8"/>
  <c r="N18" i="8"/>
  <c r="G17" i="8"/>
  <c r="F17" i="8"/>
  <c r="N17" i="8"/>
  <c r="G16" i="8"/>
  <c r="F16" i="8"/>
  <c r="N16" i="8"/>
  <c r="G15" i="8"/>
  <c r="F15" i="8"/>
  <c r="N15" i="8"/>
  <c r="G14" i="8"/>
  <c r="F14" i="8"/>
  <c r="N14" i="8"/>
  <c r="G13" i="8"/>
  <c r="F13" i="8"/>
  <c r="N13" i="8"/>
  <c r="G12" i="8"/>
  <c r="F12" i="8"/>
  <c r="N12" i="8"/>
  <c r="G11" i="8"/>
  <c r="F11" i="8"/>
  <c r="N11" i="8"/>
  <c r="G10" i="8"/>
  <c r="F10" i="8"/>
  <c r="N10" i="8"/>
  <c r="G9" i="8"/>
  <c r="F9" i="8"/>
  <c r="N9" i="8"/>
  <c r="G8" i="8"/>
  <c r="F8" i="8"/>
  <c r="N8" i="8"/>
  <c r="G7" i="8"/>
  <c r="F7" i="8"/>
  <c r="N7" i="8"/>
  <c r="G6" i="8"/>
  <c r="F6" i="8"/>
  <c r="N6" i="8"/>
  <c r="G5" i="8"/>
  <c r="F5" i="8"/>
  <c r="N5" i="8"/>
  <c r="G4" i="8"/>
  <c r="F4" i="8"/>
  <c r="N4" i="8"/>
  <c r="G3" i="8"/>
  <c r="N3" i="8"/>
  <c r="H2" i="8"/>
  <c r="J2" i="8"/>
  <c r="G3769" i="7"/>
  <c r="F3769" i="7"/>
  <c r="I3769" i="7"/>
  <c r="G3768" i="7"/>
  <c r="F3768" i="7"/>
  <c r="I3768" i="7"/>
  <c r="G3767" i="7"/>
  <c r="F3767" i="7"/>
  <c r="I3767" i="7"/>
  <c r="G3766" i="7"/>
  <c r="F3766" i="7"/>
  <c r="I3766" i="7"/>
  <c r="G3765" i="7"/>
  <c r="F3765" i="7"/>
  <c r="I3765" i="7"/>
  <c r="G3764" i="7"/>
  <c r="F3764" i="7"/>
  <c r="I3764" i="7"/>
  <c r="G3763" i="7"/>
  <c r="F3763" i="7"/>
  <c r="I3763" i="7"/>
  <c r="G3762" i="7"/>
  <c r="F3762" i="7"/>
  <c r="I3762" i="7"/>
  <c r="G3761" i="7"/>
  <c r="F3761" i="7"/>
  <c r="I3761" i="7"/>
  <c r="G3760" i="7"/>
  <c r="F3760" i="7"/>
  <c r="I3760" i="7"/>
  <c r="G3759" i="7"/>
  <c r="F3759" i="7"/>
  <c r="I3759" i="7"/>
  <c r="G3758" i="7"/>
  <c r="F3758" i="7"/>
  <c r="I3758" i="7"/>
  <c r="G3757" i="7"/>
  <c r="F3757" i="7"/>
  <c r="I3757" i="7"/>
  <c r="G3756" i="7"/>
  <c r="F3756" i="7"/>
  <c r="I3756" i="7"/>
  <c r="G3755" i="7"/>
  <c r="F3755" i="7"/>
  <c r="I3755" i="7"/>
  <c r="G3754" i="7"/>
  <c r="F3754" i="7"/>
  <c r="I3754" i="7"/>
  <c r="G3753" i="7"/>
  <c r="F3753" i="7"/>
  <c r="I3753" i="7"/>
  <c r="G3752" i="7"/>
  <c r="F3752" i="7"/>
  <c r="I3752" i="7"/>
  <c r="G3751" i="7"/>
  <c r="F3751" i="7"/>
  <c r="I3751" i="7"/>
  <c r="G3750" i="7"/>
  <c r="F3750" i="7"/>
  <c r="I3750" i="7"/>
  <c r="G3749" i="7"/>
  <c r="F3749" i="7"/>
  <c r="I3749" i="7"/>
  <c r="G3748" i="7"/>
  <c r="F3748" i="7"/>
  <c r="I3748" i="7"/>
  <c r="G3747" i="7"/>
  <c r="F3747" i="7"/>
  <c r="I3747" i="7"/>
  <c r="G3746" i="7"/>
  <c r="F3746" i="7"/>
  <c r="I3746" i="7"/>
  <c r="G3745" i="7"/>
  <c r="F3745" i="7"/>
  <c r="I3745" i="7"/>
  <c r="G3744" i="7"/>
  <c r="F3744" i="7"/>
  <c r="I3744" i="7"/>
  <c r="G3743" i="7"/>
  <c r="F3743" i="7"/>
  <c r="I3743" i="7"/>
  <c r="G3742" i="7"/>
  <c r="F3742" i="7"/>
  <c r="I3742" i="7"/>
  <c r="G3741" i="7"/>
  <c r="F3741" i="7"/>
  <c r="I3741" i="7"/>
  <c r="G3740" i="7"/>
  <c r="F3740" i="7"/>
  <c r="I3740" i="7"/>
  <c r="G3739" i="7"/>
  <c r="F3739" i="7"/>
  <c r="I3739" i="7"/>
  <c r="G3738" i="7"/>
  <c r="F3738" i="7"/>
  <c r="I3738" i="7"/>
  <c r="G3737" i="7"/>
  <c r="F3737" i="7"/>
  <c r="I3737" i="7"/>
  <c r="G3736" i="7"/>
  <c r="F3736" i="7"/>
  <c r="I3736" i="7"/>
  <c r="G3735" i="7"/>
  <c r="F3735" i="7"/>
  <c r="I3735" i="7"/>
  <c r="G3734" i="7"/>
  <c r="F3734" i="7"/>
  <c r="I3734" i="7"/>
  <c r="G3733" i="7"/>
  <c r="F3733" i="7"/>
  <c r="I3733" i="7"/>
  <c r="G3732" i="7"/>
  <c r="F3732" i="7"/>
  <c r="I3732" i="7"/>
  <c r="G3731" i="7"/>
  <c r="F3731" i="7"/>
  <c r="I3731" i="7"/>
  <c r="G3730" i="7"/>
  <c r="F3730" i="7"/>
  <c r="I3730" i="7"/>
  <c r="G3729" i="7"/>
  <c r="F3729" i="7"/>
  <c r="I3729" i="7"/>
  <c r="G3728" i="7"/>
  <c r="F3728" i="7"/>
  <c r="I3728" i="7"/>
  <c r="G3727" i="7"/>
  <c r="F3727" i="7"/>
  <c r="I3727" i="7"/>
  <c r="G3726" i="7"/>
  <c r="F3726" i="7"/>
  <c r="I3726" i="7"/>
  <c r="G3725" i="7"/>
  <c r="F3725" i="7"/>
  <c r="I3725" i="7"/>
  <c r="G3724" i="7"/>
  <c r="F3724" i="7"/>
  <c r="I3724" i="7"/>
  <c r="G3723" i="7"/>
  <c r="F3723" i="7"/>
  <c r="I3723" i="7"/>
  <c r="G3722" i="7"/>
  <c r="F3722" i="7"/>
  <c r="I3722" i="7"/>
  <c r="G3721" i="7"/>
  <c r="F3721" i="7"/>
  <c r="I3721" i="7"/>
  <c r="G3720" i="7"/>
  <c r="F3720" i="7"/>
  <c r="I3720" i="7"/>
  <c r="G3719" i="7"/>
  <c r="F3719" i="7"/>
  <c r="I3719" i="7"/>
  <c r="G3718" i="7"/>
  <c r="F3718" i="7"/>
  <c r="I3718" i="7"/>
  <c r="G3717" i="7"/>
  <c r="F3717" i="7"/>
  <c r="I3717" i="7"/>
  <c r="G3716" i="7"/>
  <c r="F3716" i="7"/>
  <c r="I3716" i="7"/>
  <c r="G3715" i="7"/>
  <c r="F3715" i="7"/>
  <c r="I3715" i="7"/>
  <c r="G3714" i="7"/>
  <c r="F3714" i="7"/>
  <c r="I3714" i="7"/>
  <c r="G3713" i="7"/>
  <c r="F3713" i="7"/>
  <c r="I3713" i="7"/>
  <c r="G3712" i="7"/>
  <c r="F3712" i="7"/>
  <c r="I3712" i="7"/>
  <c r="G3711" i="7"/>
  <c r="F3711" i="7"/>
  <c r="I3711" i="7"/>
  <c r="G3710" i="7"/>
  <c r="F3710" i="7"/>
  <c r="I3710" i="7"/>
  <c r="G3709" i="7"/>
  <c r="F3709" i="7"/>
  <c r="I3709" i="7"/>
  <c r="G3708" i="7"/>
  <c r="F3708" i="7"/>
  <c r="I3708" i="7"/>
  <c r="G3707" i="7"/>
  <c r="F3707" i="7"/>
  <c r="I3707" i="7"/>
  <c r="G3706" i="7"/>
  <c r="F3706" i="7"/>
  <c r="I3706" i="7"/>
  <c r="G3705" i="7"/>
  <c r="F3705" i="7"/>
  <c r="I3705" i="7"/>
  <c r="G3704" i="7"/>
  <c r="F3704" i="7"/>
  <c r="I3704" i="7"/>
  <c r="G3703" i="7"/>
  <c r="F3703" i="7"/>
  <c r="I3703" i="7"/>
  <c r="G3702" i="7"/>
  <c r="F3702" i="7"/>
  <c r="I3702" i="7"/>
  <c r="G3701" i="7"/>
  <c r="F3701" i="7"/>
  <c r="I3701" i="7"/>
  <c r="G3700" i="7"/>
  <c r="F3700" i="7"/>
  <c r="I3700" i="7"/>
  <c r="G3699" i="7"/>
  <c r="F3699" i="7"/>
  <c r="I3699" i="7"/>
  <c r="G3698" i="7"/>
  <c r="F3698" i="7"/>
  <c r="I3698" i="7"/>
  <c r="G3697" i="7"/>
  <c r="F3697" i="7"/>
  <c r="I3697" i="7"/>
  <c r="G3696" i="7"/>
  <c r="F3696" i="7"/>
  <c r="I3696" i="7"/>
  <c r="G3695" i="7"/>
  <c r="F3695" i="7"/>
  <c r="I3695" i="7"/>
  <c r="G3694" i="7"/>
  <c r="F3694" i="7"/>
  <c r="I3694" i="7"/>
  <c r="G3693" i="7"/>
  <c r="F3693" i="7"/>
  <c r="I3693" i="7"/>
  <c r="G3692" i="7"/>
  <c r="F3692" i="7"/>
  <c r="I3692" i="7"/>
  <c r="G3691" i="7"/>
  <c r="F3691" i="7"/>
  <c r="I3691" i="7"/>
  <c r="G3690" i="7"/>
  <c r="F3690" i="7"/>
  <c r="I3690" i="7"/>
  <c r="G3689" i="7"/>
  <c r="F3689" i="7"/>
  <c r="I3689" i="7"/>
  <c r="G3688" i="7"/>
  <c r="F3688" i="7"/>
  <c r="I3688" i="7"/>
  <c r="G3687" i="7"/>
  <c r="F3687" i="7"/>
  <c r="I3687" i="7"/>
  <c r="G3686" i="7"/>
  <c r="F3686" i="7"/>
  <c r="I3686" i="7"/>
  <c r="G3685" i="7"/>
  <c r="F3685" i="7"/>
  <c r="I3685" i="7"/>
  <c r="G3684" i="7"/>
  <c r="F3684" i="7"/>
  <c r="I3684" i="7"/>
  <c r="G3683" i="7"/>
  <c r="F3683" i="7"/>
  <c r="I3683" i="7"/>
  <c r="G3682" i="7"/>
  <c r="F3682" i="7"/>
  <c r="I3682" i="7"/>
  <c r="G3681" i="7"/>
  <c r="F3681" i="7"/>
  <c r="I3681" i="7"/>
  <c r="G3680" i="7"/>
  <c r="F3680" i="7"/>
  <c r="I3680" i="7"/>
  <c r="G3679" i="7"/>
  <c r="F3679" i="7"/>
  <c r="I3679" i="7"/>
  <c r="G3678" i="7"/>
  <c r="F3678" i="7"/>
  <c r="I3678" i="7"/>
  <c r="G3677" i="7"/>
  <c r="F3677" i="7"/>
  <c r="I3677" i="7"/>
  <c r="G3676" i="7"/>
  <c r="F3676" i="7"/>
  <c r="I3676" i="7"/>
  <c r="G3675" i="7"/>
  <c r="F3675" i="7"/>
  <c r="I3675" i="7"/>
  <c r="G3674" i="7"/>
  <c r="F3674" i="7"/>
  <c r="I3674" i="7"/>
  <c r="G3673" i="7"/>
  <c r="F3673" i="7"/>
  <c r="I3673" i="7"/>
  <c r="G3672" i="7"/>
  <c r="F3672" i="7"/>
  <c r="I3672" i="7"/>
  <c r="G3671" i="7"/>
  <c r="F3671" i="7"/>
  <c r="I3671" i="7"/>
  <c r="G3670" i="7"/>
  <c r="F3670" i="7"/>
  <c r="I3670" i="7"/>
  <c r="G3669" i="7"/>
  <c r="F3669" i="7"/>
  <c r="I3669" i="7"/>
  <c r="G3668" i="7"/>
  <c r="F3668" i="7"/>
  <c r="I3668" i="7"/>
  <c r="G3667" i="7"/>
  <c r="F3667" i="7"/>
  <c r="I3667" i="7"/>
  <c r="G3666" i="7"/>
  <c r="F3666" i="7"/>
  <c r="I3666" i="7"/>
  <c r="G3665" i="7"/>
  <c r="F3665" i="7"/>
  <c r="I3665" i="7"/>
  <c r="G3664" i="7"/>
  <c r="F3664" i="7"/>
  <c r="I3664" i="7"/>
  <c r="G3663" i="7"/>
  <c r="F3663" i="7"/>
  <c r="I3663" i="7"/>
  <c r="G3662" i="7"/>
  <c r="F3662" i="7"/>
  <c r="I3662" i="7"/>
  <c r="G3661" i="7"/>
  <c r="F3661" i="7"/>
  <c r="I3661" i="7"/>
  <c r="G3660" i="7"/>
  <c r="F3660" i="7"/>
  <c r="I3660" i="7"/>
  <c r="G3659" i="7"/>
  <c r="F3659" i="7"/>
  <c r="I3659" i="7"/>
  <c r="G3658" i="7"/>
  <c r="F3658" i="7"/>
  <c r="I3658" i="7"/>
  <c r="G3657" i="7"/>
  <c r="F3657" i="7"/>
  <c r="I3657" i="7"/>
  <c r="G3656" i="7"/>
  <c r="F3656" i="7"/>
  <c r="I3656" i="7"/>
  <c r="G3655" i="7"/>
  <c r="F3655" i="7"/>
  <c r="I3655" i="7"/>
  <c r="G3654" i="7"/>
  <c r="F3654" i="7"/>
  <c r="I3654" i="7"/>
  <c r="G3653" i="7"/>
  <c r="F3653" i="7"/>
  <c r="I3653" i="7"/>
  <c r="G3652" i="7"/>
  <c r="F3652" i="7"/>
  <c r="I3652" i="7"/>
  <c r="G3651" i="7"/>
  <c r="F3651" i="7"/>
  <c r="I3651" i="7"/>
  <c r="G3650" i="7"/>
  <c r="F3650" i="7"/>
  <c r="I3650" i="7"/>
  <c r="G3649" i="7"/>
  <c r="F3649" i="7"/>
  <c r="I3649" i="7"/>
  <c r="G3648" i="7"/>
  <c r="F3648" i="7"/>
  <c r="I3648" i="7"/>
  <c r="G3647" i="7"/>
  <c r="F3647" i="7"/>
  <c r="I3647" i="7"/>
  <c r="G3646" i="7"/>
  <c r="F3646" i="7"/>
  <c r="I3646" i="7"/>
  <c r="G3645" i="7"/>
  <c r="F3645" i="7"/>
  <c r="I3645" i="7"/>
  <c r="G3644" i="7"/>
  <c r="F3644" i="7"/>
  <c r="I3644" i="7"/>
  <c r="G3643" i="7"/>
  <c r="F3643" i="7"/>
  <c r="I3643" i="7"/>
  <c r="G3642" i="7"/>
  <c r="F3642" i="7"/>
  <c r="I3642" i="7"/>
  <c r="G3641" i="7"/>
  <c r="F3641" i="7"/>
  <c r="I3641" i="7"/>
  <c r="G3640" i="7"/>
  <c r="F3640" i="7"/>
  <c r="I3640" i="7"/>
  <c r="G3639" i="7"/>
  <c r="F3639" i="7"/>
  <c r="I3639" i="7"/>
  <c r="G3638" i="7"/>
  <c r="F3638" i="7"/>
  <c r="I3638" i="7"/>
  <c r="G3637" i="7"/>
  <c r="F3637" i="7"/>
  <c r="I3637" i="7"/>
  <c r="G3636" i="7"/>
  <c r="F3636" i="7"/>
  <c r="I3636" i="7"/>
  <c r="G3635" i="7"/>
  <c r="F3635" i="7"/>
  <c r="I3635" i="7"/>
  <c r="G3634" i="7"/>
  <c r="F3634" i="7"/>
  <c r="I3634" i="7"/>
  <c r="G3633" i="7"/>
  <c r="F3633" i="7"/>
  <c r="I3633" i="7"/>
  <c r="G3632" i="7"/>
  <c r="F3632" i="7"/>
  <c r="I3632" i="7"/>
  <c r="G3631" i="7"/>
  <c r="F3631" i="7"/>
  <c r="I3631" i="7"/>
  <c r="G3630" i="7"/>
  <c r="F3630" i="7"/>
  <c r="I3630" i="7"/>
  <c r="G3629" i="7"/>
  <c r="F3629" i="7"/>
  <c r="I3629" i="7"/>
  <c r="G3628" i="7"/>
  <c r="F3628" i="7"/>
  <c r="I3628" i="7"/>
  <c r="G3627" i="7"/>
  <c r="F3627" i="7"/>
  <c r="I3627" i="7"/>
  <c r="G3626" i="7"/>
  <c r="F3626" i="7"/>
  <c r="I3626" i="7"/>
  <c r="G3625" i="7"/>
  <c r="F3625" i="7"/>
  <c r="I3625" i="7"/>
  <c r="G3624" i="7"/>
  <c r="F3624" i="7"/>
  <c r="I3624" i="7"/>
  <c r="G3623" i="7"/>
  <c r="F3623" i="7"/>
  <c r="I3623" i="7"/>
  <c r="G3622" i="7"/>
  <c r="F3622" i="7"/>
  <c r="I3622" i="7"/>
  <c r="G3621" i="7"/>
  <c r="F3621" i="7"/>
  <c r="I3621" i="7"/>
  <c r="G3620" i="7"/>
  <c r="F3620" i="7"/>
  <c r="I3620" i="7"/>
  <c r="G3619" i="7"/>
  <c r="F3619" i="7"/>
  <c r="I3619" i="7"/>
  <c r="G3618" i="7"/>
  <c r="F3618" i="7"/>
  <c r="I3618" i="7"/>
  <c r="G3617" i="7"/>
  <c r="F3617" i="7"/>
  <c r="I3617" i="7"/>
  <c r="G3616" i="7"/>
  <c r="F3616" i="7"/>
  <c r="I3616" i="7"/>
  <c r="G3615" i="7"/>
  <c r="F3615" i="7"/>
  <c r="I3615" i="7"/>
  <c r="G3614" i="7"/>
  <c r="F3614" i="7"/>
  <c r="I3614" i="7"/>
  <c r="G3613" i="7"/>
  <c r="F3613" i="7"/>
  <c r="I3613" i="7"/>
  <c r="G3612" i="7"/>
  <c r="F3612" i="7"/>
  <c r="I3612" i="7"/>
  <c r="G3611" i="7"/>
  <c r="F3611" i="7"/>
  <c r="I3611" i="7"/>
  <c r="G3610" i="7"/>
  <c r="F3610" i="7"/>
  <c r="I3610" i="7"/>
  <c r="G3609" i="7"/>
  <c r="F3609" i="7"/>
  <c r="I3609" i="7"/>
  <c r="G3608" i="7"/>
  <c r="F3608" i="7"/>
  <c r="I3608" i="7"/>
  <c r="G3607" i="7"/>
  <c r="F3607" i="7"/>
  <c r="I3607" i="7"/>
  <c r="G3606" i="7"/>
  <c r="F3606" i="7"/>
  <c r="I3606" i="7"/>
  <c r="G3605" i="7"/>
  <c r="F3605" i="7"/>
  <c r="I3605" i="7"/>
  <c r="G3604" i="7"/>
  <c r="F3604" i="7"/>
  <c r="I3604" i="7"/>
  <c r="G3603" i="7"/>
  <c r="F3603" i="7"/>
  <c r="I3603" i="7"/>
  <c r="G3602" i="7"/>
  <c r="F3602" i="7"/>
  <c r="I3602" i="7"/>
  <c r="G3601" i="7"/>
  <c r="F3601" i="7"/>
  <c r="I3601" i="7"/>
  <c r="G3600" i="7"/>
  <c r="F3600" i="7"/>
  <c r="I3600" i="7"/>
  <c r="G3599" i="7"/>
  <c r="F3599" i="7"/>
  <c r="I3599" i="7"/>
  <c r="G3598" i="7"/>
  <c r="F3598" i="7"/>
  <c r="I3598" i="7"/>
  <c r="G3597" i="7"/>
  <c r="F3597" i="7"/>
  <c r="I3597" i="7"/>
  <c r="G3596" i="7"/>
  <c r="F3596" i="7"/>
  <c r="I3596" i="7"/>
  <c r="G3595" i="7"/>
  <c r="F3595" i="7"/>
  <c r="I3595" i="7"/>
  <c r="G3594" i="7"/>
  <c r="F3594" i="7"/>
  <c r="I3594" i="7"/>
  <c r="G3593" i="7"/>
  <c r="F3593" i="7"/>
  <c r="I3593" i="7"/>
  <c r="G3592" i="7"/>
  <c r="F3592" i="7"/>
  <c r="I3592" i="7"/>
  <c r="G3591" i="7"/>
  <c r="F3591" i="7"/>
  <c r="I3591" i="7"/>
  <c r="G3590" i="7"/>
  <c r="F3590" i="7"/>
  <c r="I3590" i="7"/>
  <c r="G3589" i="7"/>
  <c r="F3589" i="7"/>
  <c r="I3589" i="7"/>
  <c r="G3588" i="7"/>
  <c r="F3588" i="7"/>
  <c r="I3588" i="7"/>
  <c r="G3587" i="7"/>
  <c r="F3587" i="7"/>
  <c r="I3587" i="7"/>
  <c r="G3586" i="7"/>
  <c r="F3586" i="7"/>
  <c r="I3586" i="7"/>
  <c r="G3585" i="7"/>
  <c r="F3585" i="7"/>
  <c r="I3585" i="7"/>
  <c r="G3584" i="7"/>
  <c r="F3584" i="7"/>
  <c r="I3584" i="7"/>
  <c r="G3583" i="7"/>
  <c r="F3583" i="7"/>
  <c r="I3583" i="7"/>
  <c r="G3582" i="7"/>
  <c r="F3582" i="7"/>
  <c r="I3582" i="7"/>
  <c r="G3581" i="7"/>
  <c r="F3581" i="7"/>
  <c r="I3581" i="7"/>
  <c r="G3580" i="7"/>
  <c r="F3580" i="7"/>
  <c r="I3580" i="7"/>
  <c r="G3579" i="7"/>
  <c r="F3579" i="7"/>
  <c r="I3579" i="7"/>
  <c r="G3578" i="7"/>
  <c r="F3578" i="7"/>
  <c r="I3578" i="7"/>
  <c r="G3577" i="7"/>
  <c r="F3577" i="7"/>
  <c r="I3577" i="7"/>
  <c r="G3576" i="7"/>
  <c r="F3576" i="7"/>
  <c r="I3576" i="7"/>
  <c r="G3575" i="7"/>
  <c r="F3575" i="7"/>
  <c r="I3575" i="7"/>
  <c r="G3574" i="7"/>
  <c r="F3574" i="7"/>
  <c r="I3574" i="7"/>
  <c r="G3573" i="7"/>
  <c r="F3573" i="7"/>
  <c r="I3573" i="7"/>
  <c r="G3572" i="7"/>
  <c r="F3572" i="7"/>
  <c r="I3572" i="7"/>
  <c r="G3571" i="7"/>
  <c r="F3571" i="7"/>
  <c r="I3571" i="7"/>
  <c r="G3570" i="7"/>
  <c r="F3570" i="7"/>
  <c r="I3570" i="7"/>
  <c r="G3569" i="7"/>
  <c r="F3569" i="7"/>
  <c r="I3569" i="7"/>
  <c r="G3568" i="7"/>
  <c r="F3568" i="7"/>
  <c r="I3568" i="7"/>
  <c r="G3567" i="7"/>
  <c r="F3567" i="7"/>
  <c r="I3567" i="7"/>
  <c r="G3566" i="7"/>
  <c r="F3566" i="7"/>
  <c r="I3566" i="7"/>
  <c r="G3565" i="7"/>
  <c r="F3565" i="7"/>
  <c r="I3565" i="7"/>
  <c r="G3564" i="7"/>
  <c r="F3564" i="7"/>
  <c r="I3564" i="7"/>
  <c r="G3563" i="7"/>
  <c r="F3563" i="7"/>
  <c r="I3563" i="7"/>
  <c r="G3562" i="7"/>
  <c r="F3562" i="7"/>
  <c r="I3562" i="7"/>
  <c r="G3561" i="7"/>
  <c r="F3561" i="7"/>
  <c r="I3561" i="7"/>
  <c r="G3560" i="7"/>
  <c r="F3560" i="7"/>
  <c r="I3560" i="7"/>
  <c r="G3559" i="7"/>
  <c r="F3559" i="7"/>
  <c r="I3559" i="7"/>
  <c r="G3558" i="7"/>
  <c r="F3558" i="7"/>
  <c r="I3558" i="7"/>
  <c r="G3557" i="7"/>
  <c r="F3557" i="7"/>
  <c r="I3557" i="7"/>
  <c r="G3556" i="7"/>
  <c r="F3556" i="7"/>
  <c r="I3556" i="7"/>
  <c r="G3555" i="7"/>
  <c r="F3555" i="7"/>
  <c r="I3555" i="7"/>
  <c r="G3554" i="7"/>
  <c r="F3554" i="7"/>
  <c r="I3554" i="7"/>
  <c r="G3553" i="7"/>
  <c r="F3553" i="7"/>
  <c r="I3553" i="7"/>
  <c r="G3552" i="7"/>
  <c r="F3552" i="7"/>
  <c r="I3552" i="7"/>
  <c r="G3551" i="7"/>
  <c r="F3551" i="7"/>
  <c r="I3551" i="7"/>
  <c r="G3550" i="7"/>
  <c r="F3550" i="7"/>
  <c r="I3550" i="7"/>
  <c r="G3549" i="7"/>
  <c r="F3549" i="7"/>
  <c r="I3549" i="7"/>
  <c r="G3548" i="7"/>
  <c r="F3548" i="7"/>
  <c r="I3548" i="7"/>
  <c r="G3547" i="7"/>
  <c r="F3547" i="7"/>
  <c r="I3547" i="7"/>
  <c r="G3546" i="7"/>
  <c r="F3546" i="7"/>
  <c r="I3546" i="7"/>
  <c r="G3545" i="7"/>
  <c r="F3545" i="7"/>
  <c r="I3545" i="7"/>
  <c r="G3544" i="7"/>
  <c r="F3544" i="7"/>
  <c r="I3544" i="7"/>
  <c r="G3543" i="7"/>
  <c r="F3543" i="7"/>
  <c r="I3543" i="7"/>
  <c r="G3542" i="7"/>
  <c r="F3542" i="7"/>
  <c r="I3542" i="7"/>
  <c r="G3541" i="7"/>
  <c r="F3541" i="7"/>
  <c r="I3541" i="7"/>
  <c r="G3540" i="7"/>
  <c r="F3540" i="7"/>
  <c r="I3540" i="7"/>
  <c r="G3539" i="7"/>
  <c r="F3539" i="7"/>
  <c r="I3539" i="7"/>
  <c r="G3538" i="7"/>
  <c r="F3538" i="7"/>
  <c r="I3538" i="7"/>
  <c r="G3537" i="7"/>
  <c r="F3537" i="7"/>
  <c r="I3537" i="7"/>
  <c r="G3536" i="7"/>
  <c r="F3536" i="7"/>
  <c r="I3536" i="7"/>
  <c r="G3535" i="7"/>
  <c r="F3535" i="7"/>
  <c r="I3535" i="7"/>
  <c r="G3534" i="7"/>
  <c r="F3534" i="7"/>
  <c r="I3534" i="7"/>
  <c r="G3533" i="7"/>
  <c r="F3533" i="7"/>
  <c r="I3533" i="7"/>
  <c r="G3532" i="7"/>
  <c r="F3532" i="7"/>
  <c r="I3532" i="7"/>
  <c r="G3531" i="7"/>
  <c r="F3531" i="7"/>
  <c r="I3531" i="7"/>
  <c r="G3530" i="7"/>
  <c r="F3530" i="7"/>
  <c r="I3530" i="7"/>
  <c r="G3529" i="7"/>
  <c r="F3529" i="7"/>
  <c r="I3529" i="7"/>
  <c r="G3528" i="7"/>
  <c r="F3528" i="7"/>
  <c r="I3528" i="7"/>
  <c r="G3527" i="7"/>
  <c r="F3527" i="7"/>
  <c r="I3527" i="7"/>
  <c r="G3526" i="7"/>
  <c r="F3526" i="7"/>
  <c r="I3526" i="7"/>
  <c r="G3525" i="7"/>
  <c r="F3525" i="7"/>
  <c r="I3525" i="7"/>
  <c r="G3524" i="7"/>
  <c r="F3524" i="7"/>
  <c r="I3524" i="7"/>
  <c r="G3523" i="7"/>
  <c r="F3523" i="7"/>
  <c r="I3523" i="7"/>
  <c r="G3522" i="7"/>
  <c r="F3522" i="7"/>
  <c r="I3522" i="7"/>
  <c r="G3521" i="7"/>
  <c r="F3521" i="7"/>
  <c r="I3521" i="7"/>
  <c r="G3520" i="7"/>
  <c r="F3520" i="7"/>
  <c r="I3520" i="7"/>
  <c r="G3519" i="7"/>
  <c r="F3519" i="7"/>
  <c r="I3519" i="7"/>
  <c r="G3518" i="7"/>
  <c r="F3518" i="7"/>
  <c r="I3518" i="7"/>
  <c r="G3517" i="7"/>
  <c r="F3517" i="7"/>
  <c r="I3517" i="7"/>
  <c r="G3516" i="7"/>
  <c r="F3516" i="7"/>
  <c r="I3516" i="7"/>
  <c r="G3515" i="7"/>
  <c r="F3515" i="7"/>
  <c r="I3515" i="7"/>
  <c r="G3514" i="7"/>
  <c r="F3514" i="7"/>
  <c r="I3514" i="7"/>
  <c r="G3513" i="7"/>
  <c r="F3513" i="7"/>
  <c r="I3513" i="7"/>
  <c r="G3512" i="7"/>
  <c r="F3512" i="7"/>
  <c r="I3512" i="7"/>
  <c r="G3511" i="7"/>
  <c r="F3511" i="7"/>
  <c r="I3511" i="7"/>
  <c r="G3510" i="7"/>
  <c r="F3510" i="7"/>
  <c r="I3510" i="7"/>
  <c r="G3509" i="7"/>
  <c r="F3509" i="7"/>
  <c r="I3509" i="7"/>
  <c r="G3508" i="7"/>
  <c r="F3508" i="7"/>
  <c r="I3508" i="7"/>
  <c r="G3507" i="7"/>
  <c r="F3507" i="7"/>
  <c r="I3507" i="7"/>
  <c r="G3506" i="7"/>
  <c r="F3506" i="7"/>
  <c r="I3506" i="7"/>
  <c r="G3505" i="7"/>
  <c r="F3505" i="7"/>
  <c r="I3505" i="7"/>
  <c r="G3504" i="7"/>
  <c r="F3504" i="7"/>
  <c r="I3504" i="7"/>
  <c r="G3503" i="7"/>
  <c r="F3503" i="7"/>
  <c r="I3503" i="7"/>
  <c r="G3502" i="7"/>
  <c r="F3502" i="7"/>
  <c r="I3502" i="7"/>
  <c r="G3501" i="7"/>
  <c r="F3501" i="7"/>
  <c r="I3501" i="7"/>
  <c r="G3500" i="7"/>
  <c r="F3500" i="7"/>
  <c r="I3500" i="7"/>
  <c r="G3499" i="7"/>
  <c r="F3499" i="7"/>
  <c r="I3499" i="7"/>
  <c r="G3498" i="7"/>
  <c r="F3498" i="7"/>
  <c r="I3498" i="7"/>
  <c r="G3497" i="7"/>
  <c r="F3497" i="7"/>
  <c r="I3497" i="7"/>
  <c r="G3496" i="7"/>
  <c r="F3496" i="7"/>
  <c r="I3496" i="7"/>
  <c r="G3495" i="7"/>
  <c r="F3495" i="7"/>
  <c r="I3495" i="7"/>
  <c r="G3494" i="7"/>
  <c r="F3494" i="7"/>
  <c r="I3494" i="7"/>
  <c r="G3493" i="7"/>
  <c r="F3493" i="7"/>
  <c r="I3493" i="7"/>
  <c r="G3492" i="7"/>
  <c r="F3492" i="7"/>
  <c r="I3492" i="7"/>
  <c r="G3491" i="7"/>
  <c r="F3491" i="7"/>
  <c r="I3491" i="7"/>
  <c r="G3490" i="7"/>
  <c r="F3490" i="7"/>
  <c r="I3490" i="7"/>
  <c r="G3489" i="7"/>
  <c r="F3489" i="7"/>
  <c r="I3489" i="7"/>
  <c r="G3488" i="7"/>
  <c r="F3488" i="7"/>
  <c r="I3488" i="7"/>
  <c r="G3487" i="7"/>
  <c r="F3487" i="7"/>
  <c r="I3487" i="7"/>
  <c r="G3486" i="7"/>
  <c r="F3486" i="7"/>
  <c r="I3486" i="7"/>
  <c r="G3485" i="7"/>
  <c r="F3485" i="7"/>
  <c r="I3485" i="7"/>
  <c r="G3484" i="7"/>
  <c r="F3484" i="7"/>
  <c r="I3484" i="7"/>
  <c r="G3483" i="7"/>
  <c r="F3483" i="7"/>
  <c r="I3483" i="7"/>
  <c r="G3482" i="7"/>
  <c r="F3482" i="7"/>
  <c r="I3482" i="7"/>
  <c r="G3481" i="7"/>
  <c r="F3481" i="7"/>
  <c r="I3481" i="7"/>
  <c r="G3480" i="7"/>
  <c r="F3480" i="7"/>
  <c r="I3480" i="7"/>
  <c r="G3479" i="7"/>
  <c r="F3479" i="7"/>
  <c r="I3479" i="7"/>
  <c r="G3478" i="7"/>
  <c r="F3478" i="7"/>
  <c r="I3478" i="7"/>
  <c r="G3477" i="7"/>
  <c r="F3477" i="7"/>
  <c r="I3477" i="7"/>
  <c r="G3476" i="7"/>
  <c r="F3476" i="7"/>
  <c r="I3476" i="7"/>
  <c r="G3475" i="7"/>
  <c r="F3475" i="7"/>
  <c r="I3475" i="7"/>
  <c r="G3474" i="7"/>
  <c r="F3474" i="7"/>
  <c r="I3474" i="7"/>
  <c r="G3473" i="7"/>
  <c r="F3473" i="7"/>
  <c r="I3473" i="7"/>
  <c r="G3472" i="7"/>
  <c r="F3472" i="7"/>
  <c r="I3472" i="7"/>
  <c r="G3471" i="7"/>
  <c r="F3471" i="7"/>
  <c r="I3471" i="7"/>
  <c r="G3470" i="7"/>
  <c r="F3470" i="7"/>
  <c r="I3470" i="7"/>
  <c r="G3469" i="7"/>
  <c r="F3469" i="7"/>
  <c r="I3469" i="7"/>
  <c r="G3468" i="7"/>
  <c r="F3468" i="7"/>
  <c r="I3468" i="7"/>
  <c r="G3467" i="7"/>
  <c r="F3467" i="7"/>
  <c r="I3467" i="7"/>
  <c r="G3466" i="7"/>
  <c r="F3466" i="7"/>
  <c r="I3466" i="7"/>
  <c r="G3465" i="7"/>
  <c r="F3465" i="7"/>
  <c r="I3465" i="7"/>
  <c r="G3464" i="7"/>
  <c r="F3464" i="7"/>
  <c r="I3464" i="7"/>
  <c r="G3463" i="7"/>
  <c r="F3463" i="7"/>
  <c r="I3463" i="7"/>
  <c r="G3462" i="7"/>
  <c r="F3462" i="7"/>
  <c r="I3462" i="7"/>
  <c r="G3461" i="7"/>
  <c r="F3461" i="7"/>
  <c r="I3461" i="7"/>
  <c r="G3460" i="7"/>
  <c r="F3460" i="7"/>
  <c r="I3460" i="7"/>
  <c r="G3459" i="7"/>
  <c r="F3459" i="7"/>
  <c r="I3459" i="7"/>
  <c r="G3458" i="7"/>
  <c r="F3458" i="7"/>
  <c r="I3458" i="7"/>
  <c r="G3457" i="7"/>
  <c r="F3457" i="7"/>
  <c r="I3457" i="7"/>
  <c r="G3456" i="7"/>
  <c r="F3456" i="7"/>
  <c r="I3456" i="7"/>
  <c r="G3455" i="7"/>
  <c r="F3455" i="7"/>
  <c r="I3455" i="7"/>
  <c r="G3454" i="7"/>
  <c r="F3454" i="7"/>
  <c r="I3454" i="7"/>
  <c r="G3453" i="7"/>
  <c r="F3453" i="7"/>
  <c r="I3453" i="7"/>
  <c r="G3452" i="7"/>
  <c r="F3452" i="7"/>
  <c r="I3452" i="7"/>
  <c r="G3451" i="7"/>
  <c r="F3451" i="7"/>
  <c r="I3451" i="7"/>
  <c r="G3450" i="7"/>
  <c r="F3450" i="7"/>
  <c r="I3450" i="7"/>
  <c r="G3449" i="7"/>
  <c r="F3449" i="7"/>
  <c r="I3449" i="7"/>
  <c r="G3448" i="7"/>
  <c r="F3448" i="7"/>
  <c r="I3448" i="7"/>
  <c r="G3447" i="7"/>
  <c r="F3447" i="7"/>
  <c r="I3447" i="7"/>
  <c r="G3446" i="7"/>
  <c r="F3446" i="7"/>
  <c r="I3446" i="7"/>
  <c r="G3445" i="7"/>
  <c r="F3445" i="7"/>
  <c r="I3445" i="7"/>
  <c r="G3444" i="7"/>
  <c r="F3444" i="7"/>
  <c r="I3444" i="7"/>
  <c r="G3443" i="7"/>
  <c r="F3443" i="7"/>
  <c r="I3443" i="7"/>
  <c r="G3442" i="7"/>
  <c r="F3442" i="7"/>
  <c r="I3442" i="7"/>
  <c r="G3441" i="7"/>
  <c r="F3441" i="7"/>
  <c r="I3441" i="7"/>
  <c r="G3440" i="7"/>
  <c r="F3440" i="7"/>
  <c r="I3440" i="7"/>
  <c r="G3439" i="7"/>
  <c r="F3439" i="7"/>
  <c r="I3439" i="7"/>
  <c r="G3438" i="7"/>
  <c r="F3438" i="7"/>
  <c r="I3438" i="7"/>
  <c r="G3437" i="7"/>
  <c r="F3437" i="7"/>
  <c r="I3437" i="7"/>
  <c r="G3436" i="7"/>
  <c r="F3436" i="7"/>
  <c r="I3436" i="7"/>
  <c r="G3435" i="7"/>
  <c r="F3435" i="7"/>
  <c r="I3435" i="7"/>
  <c r="G3434" i="7"/>
  <c r="F3434" i="7"/>
  <c r="I3434" i="7"/>
  <c r="G3433" i="7"/>
  <c r="F3433" i="7"/>
  <c r="I3433" i="7"/>
  <c r="G3432" i="7"/>
  <c r="F3432" i="7"/>
  <c r="I3432" i="7"/>
  <c r="G3431" i="7"/>
  <c r="F3431" i="7"/>
  <c r="I3431" i="7"/>
  <c r="G3430" i="7"/>
  <c r="F3430" i="7"/>
  <c r="I3430" i="7"/>
  <c r="G3429" i="7"/>
  <c r="F3429" i="7"/>
  <c r="I3429" i="7"/>
  <c r="G3428" i="7"/>
  <c r="F3428" i="7"/>
  <c r="I3428" i="7"/>
  <c r="G3427" i="7"/>
  <c r="F3427" i="7"/>
  <c r="I3427" i="7"/>
  <c r="G3426" i="7"/>
  <c r="F3426" i="7"/>
  <c r="I3426" i="7"/>
  <c r="G3425" i="7"/>
  <c r="F3425" i="7"/>
  <c r="I3425" i="7"/>
  <c r="G3424" i="7"/>
  <c r="F3424" i="7"/>
  <c r="I3424" i="7"/>
  <c r="G3423" i="7"/>
  <c r="F3423" i="7"/>
  <c r="I3423" i="7"/>
  <c r="G3422" i="7"/>
  <c r="F3422" i="7"/>
  <c r="I3422" i="7"/>
  <c r="G3421" i="7"/>
  <c r="F3421" i="7"/>
  <c r="I3421" i="7"/>
  <c r="G3420" i="7"/>
  <c r="F3420" i="7"/>
  <c r="I3420" i="7"/>
  <c r="G3419" i="7"/>
  <c r="F3419" i="7"/>
  <c r="I3419" i="7"/>
  <c r="G3418" i="7"/>
  <c r="F3418" i="7"/>
  <c r="I3418" i="7"/>
  <c r="G3417" i="7"/>
  <c r="F3417" i="7"/>
  <c r="I3417" i="7"/>
  <c r="G3416" i="7"/>
  <c r="F3416" i="7"/>
  <c r="I3416" i="7"/>
  <c r="G3415" i="7"/>
  <c r="F3415" i="7"/>
  <c r="I3415" i="7"/>
  <c r="G3414" i="7"/>
  <c r="F3414" i="7"/>
  <c r="I3414" i="7"/>
  <c r="G3413" i="7"/>
  <c r="F3413" i="7"/>
  <c r="I3413" i="7"/>
  <c r="G3412" i="7"/>
  <c r="F3412" i="7"/>
  <c r="I3412" i="7"/>
  <c r="G3411" i="7"/>
  <c r="F3411" i="7"/>
  <c r="I3411" i="7"/>
  <c r="G3410" i="7"/>
  <c r="F3410" i="7"/>
  <c r="I3410" i="7"/>
  <c r="G3409" i="7"/>
  <c r="F3409" i="7"/>
  <c r="I3409" i="7"/>
  <c r="G3408" i="7"/>
  <c r="F3408" i="7"/>
  <c r="I3408" i="7"/>
  <c r="G3407" i="7"/>
  <c r="F3407" i="7"/>
  <c r="I3407" i="7"/>
  <c r="G3406" i="7"/>
  <c r="F3406" i="7"/>
  <c r="I3406" i="7"/>
  <c r="G3405" i="7"/>
  <c r="F3405" i="7"/>
  <c r="I3405" i="7"/>
  <c r="G3404" i="7"/>
  <c r="F3404" i="7"/>
  <c r="I3404" i="7"/>
  <c r="G3403" i="7"/>
  <c r="F3403" i="7"/>
  <c r="I3403" i="7"/>
  <c r="G3402" i="7"/>
  <c r="F3402" i="7"/>
  <c r="I3402" i="7"/>
  <c r="G3401" i="7"/>
  <c r="F3401" i="7"/>
  <c r="I3401" i="7"/>
  <c r="G3400" i="7"/>
  <c r="F3400" i="7"/>
  <c r="I3400" i="7"/>
  <c r="G3399" i="7"/>
  <c r="F3399" i="7"/>
  <c r="I3399" i="7"/>
  <c r="G3398" i="7"/>
  <c r="F3398" i="7"/>
  <c r="I3398" i="7"/>
  <c r="G3397" i="7"/>
  <c r="F3397" i="7"/>
  <c r="I3397" i="7"/>
  <c r="G3396" i="7"/>
  <c r="F3396" i="7"/>
  <c r="I3396" i="7"/>
  <c r="G3395" i="7"/>
  <c r="F3395" i="7"/>
  <c r="I3395" i="7"/>
  <c r="G3394" i="7"/>
  <c r="F3394" i="7"/>
  <c r="I3394" i="7"/>
  <c r="G3393" i="7"/>
  <c r="F3393" i="7"/>
  <c r="I3393" i="7"/>
  <c r="G3392" i="7"/>
  <c r="F3392" i="7"/>
  <c r="I3392" i="7"/>
  <c r="G3391" i="7"/>
  <c r="F3391" i="7"/>
  <c r="I3391" i="7"/>
  <c r="G3390" i="7"/>
  <c r="F3390" i="7"/>
  <c r="I3390" i="7"/>
  <c r="G3389" i="7"/>
  <c r="F3389" i="7"/>
  <c r="I3389" i="7"/>
  <c r="G3388" i="7"/>
  <c r="F3388" i="7"/>
  <c r="I3388" i="7"/>
  <c r="G3387" i="7"/>
  <c r="F3387" i="7"/>
  <c r="I3387" i="7"/>
  <c r="G3386" i="7"/>
  <c r="F3386" i="7"/>
  <c r="I3386" i="7"/>
  <c r="G3385" i="7"/>
  <c r="F3385" i="7"/>
  <c r="I3385" i="7"/>
  <c r="G3384" i="7"/>
  <c r="F3384" i="7"/>
  <c r="I3384" i="7"/>
  <c r="G3383" i="7"/>
  <c r="F3383" i="7"/>
  <c r="I3383" i="7"/>
  <c r="G3382" i="7"/>
  <c r="F3382" i="7"/>
  <c r="I3382" i="7"/>
  <c r="G3381" i="7"/>
  <c r="F3381" i="7"/>
  <c r="I3381" i="7"/>
  <c r="G3380" i="7"/>
  <c r="F3380" i="7"/>
  <c r="I3380" i="7"/>
  <c r="G3379" i="7"/>
  <c r="F3379" i="7"/>
  <c r="I3379" i="7"/>
  <c r="G3378" i="7"/>
  <c r="F3378" i="7"/>
  <c r="I3378" i="7"/>
  <c r="G3377" i="7"/>
  <c r="F3377" i="7"/>
  <c r="I3377" i="7"/>
  <c r="G3376" i="7"/>
  <c r="F3376" i="7"/>
  <c r="I3376" i="7"/>
  <c r="G3375" i="7"/>
  <c r="F3375" i="7"/>
  <c r="I3375" i="7"/>
  <c r="G3374" i="7"/>
  <c r="F3374" i="7"/>
  <c r="I3374" i="7"/>
  <c r="G3373" i="7"/>
  <c r="F3373" i="7"/>
  <c r="I3373" i="7"/>
  <c r="G3372" i="7"/>
  <c r="F3372" i="7"/>
  <c r="I3372" i="7"/>
  <c r="G3371" i="7"/>
  <c r="F3371" i="7"/>
  <c r="I3371" i="7"/>
  <c r="G3370" i="7"/>
  <c r="F3370" i="7"/>
  <c r="I3370" i="7"/>
  <c r="G3369" i="7"/>
  <c r="F3369" i="7"/>
  <c r="I3369" i="7"/>
  <c r="G3368" i="7"/>
  <c r="F3368" i="7"/>
  <c r="I3368" i="7"/>
  <c r="G3367" i="7"/>
  <c r="F3367" i="7"/>
  <c r="I3367" i="7"/>
  <c r="G3366" i="7"/>
  <c r="F3366" i="7"/>
  <c r="I3366" i="7"/>
  <c r="G3365" i="7"/>
  <c r="F3365" i="7"/>
  <c r="I3365" i="7"/>
  <c r="G3364" i="7"/>
  <c r="F3364" i="7"/>
  <c r="I3364" i="7"/>
  <c r="G3363" i="7"/>
  <c r="F3363" i="7"/>
  <c r="I3363" i="7"/>
  <c r="G3362" i="7"/>
  <c r="F3362" i="7"/>
  <c r="I3362" i="7"/>
  <c r="G3361" i="7"/>
  <c r="F3361" i="7"/>
  <c r="I3361" i="7"/>
  <c r="G3360" i="7"/>
  <c r="F3360" i="7"/>
  <c r="I3360" i="7"/>
  <c r="G3359" i="7"/>
  <c r="F3359" i="7"/>
  <c r="I3359" i="7"/>
  <c r="G3358" i="7"/>
  <c r="F3358" i="7"/>
  <c r="I3358" i="7"/>
  <c r="G3357" i="7"/>
  <c r="F3357" i="7"/>
  <c r="I3357" i="7"/>
  <c r="G3356" i="7"/>
  <c r="F3356" i="7"/>
  <c r="I3356" i="7"/>
  <c r="G3355" i="7"/>
  <c r="F3355" i="7"/>
  <c r="I3355" i="7"/>
  <c r="G3354" i="7"/>
  <c r="F3354" i="7"/>
  <c r="I3354" i="7"/>
  <c r="G3353" i="7"/>
  <c r="F3353" i="7"/>
  <c r="I3353" i="7"/>
  <c r="G3352" i="7"/>
  <c r="F3352" i="7"/>
  <c r="I3352" i="7"/>
  <c r="G3351" i="7"/>
  <c r="F3351" i="7"/>
  <c r="I3351" i="7"/>
  <c r="G3350" i="7"/>
  <c r="F3350" i="7"/>
  <c r="I3350" i="7"/>
  <c r="G3349" i="7"/>
  <c r="F3349" i="7"/>
  <c r="I3349" i="7"/>
  <c r="G3348" i="7"/>
  <c r="F3348" i="7"/>
  <c r="I3348" i="7"/>
  <c r="G3347" i="7"/>
  <c r="F3347" i="7"/>
  <c r="I3347" i="7"/>
  <c r="G3346" i="7"/>
  <c r="F3346" i="7"/>
  <c r="I3346" i="7"/>
  <c r="G3345" i="7"/>
  <c r="F3345" i="7"/>
  <c r="I3345" i="7"/>
  <c r="G3344" i="7"/>
  <c r="F3344" i="7"/>
  <c r="I3344" i="7"/>
  <c r="G3343" i="7"/>
  <c r="F3343" i="7"/>
  <c r="I3343" i="7"/>
  <c r="G3342" i="7"/>
  <c r="F3342" i="7"/>
  <c r="I3342" i="7"/>
  <c r="G3341" i="7"/>
  <c r="F3341" i="7"/>
  <c r="I3341" i="7"/>
  <c r="G3340" i="7"/>
  <c r="F3340" i="7"/>
  <c r="I3340" i="7"/>
  <c r="G3339" i="7"/>
  <c r="F3339" i="7"/>
  <c r="I3339" i="7"/>
  <c r="G3338" i="7"/>
  <c r="F3338" i="7"/>
  <c r="I3338" i="7"/>
  <c r="G3337" i="7"/>
  <c r="F3337" i="7"/>
  <c r="I3337" i="7"/>
  <c r="G3336" i="7"/>
  <c r="F3336" i="7"/>
  <c r="I3336" i="7"/>
  <c r="G3335" i="7"/>
  <c r="F3335" i="7"/>
  <c r="I3335" i="7"/>
  <c r="G3334" i="7"/>
  <c r="F3334" i="7"/>
  <c r="I3334" i="7"/>
  <c r="G3333" i="7"/>
  <c r="F3333" i="7"/>
  <c r="I3333" i="7"/>
  <c r="G3332" i="7"/>
  <c r="F3332" i="7"/>
  <c r="I3332" i="7"/>
  <c r="G3331" i="7"/>
  <c r="F3331" i="7"/>
  <c r="I3331" i="7"/>
  <c r="G3330" i="7"/>
  <c r="F3330" i="7"/>
  <c r="I3330" i="7"/>
  <c r="G3329" i="7"/>
  <c r="F3329" i="7"/>
  <c r="I3329" i="7"/>
  <c r="G3328" i="7"/>
  <c r="F3328" i="7"/>
  <c r="I3328" i="7"/>
  <c r="G3327" i="7"/>
  <c r="F3327" i="7"/>
  <c r="I3327" i="7"/>
  <c r="G3326" i="7"/>
  <c r="F3326" i="7"/>
  <c r="I3326" i="7"/>
  <c r="G3325" i="7"/>
  <c r="F3325" i="7"/>
  <c r="I3325" i="7"/>
  <c r="G3324" i="7"/>
  <c r="F3324" i="7"/>
  <c r="I3324" i="7"/>
  <c r="G3323" i="7"/>
  <c r="F3323" i="7"/>
  <c r="I3323" i="7"/>
  <c r="G3322" i="7"/>
  <c r="F3322" i="7"/>
  <c r="I3322" i="7"/>
  <c r="G3321" i="7"/>
  <c r="F3321" i="7"/>
  <c r="I3321" i="7"/>
  <c r="G3320" i="7"/>
  <c r="F3320" i="7"/>
  <c r="I3320" i="7"/>
  <c r="G3319" i="7"/>
  <c r="F3319" i="7"/>
  <c r="I3319" i="7"/>
  <c r="G3318" i="7"/>
  <c r="F3318" i="7"/>
  <c r="I3318" i="7"/>
  <c r="G3317" i="7"/>
  <c r="F3317" i="7"/>
  <c r="I3317" i="7"/>
  <c r="G3316" i="7"/>
  <c r="F3316" i="7"/>
  <c r="I3316" i="7"/>
  <c r="G3315" i="7"/>
  <c r="F3315" i="7"/>
  <c r="I3315" i="7"/>
  <c r="G3314" i="7"/>
  <c r="F3314" i="7"/>
  <c r="I3314" i="7"/>
  <c r="G3313" i="7"/>
  <c r="F3313" i="7"/>
  <c r="I3313" i="7"/>
  <c r="G3312" i="7"/>
  <c r="F3312" i="7"/>
  <c r="I3312" i="7"/>
  <c r="G3311" i="7"/>
  <c r="F3311" i="7"/>
  <c r="I3311" i="7"/>
  <c r="G3310" i="7"/>
  <c r="F3310" i="7"/>
  <c r="I3310" i="7"/>
  <c r="G3309" i="7"/>
  <c r="F3309" i="7"/>
  <c r="I3309" i="7"/>
  <c r="G3308" i="7"/>
  <c r="F3308" i="7"/>
  <c r="I3308" i="7"/>
  <c r="G3307" i="7"/>
  <c r="F3307" i="7"/>
  <c r="I3307" i="7"/>
  <c r="G3306" i="7"/>
  <c r="F3306" i="7"/>
  <c r="I3306" i="7"/>
  <c r="G3305" i="7"/>
  <c r="F3305" i="7"/>
  <c r="I3305" i="7"/>
  <c r="G3304" i="7"/>
  <c r="F3304" i="7"/>
  <c r="I3304" i="7"/>
  <c r="G3303" i="7"/>
  <c r="F3303" i="7"/>
  <c r="I3303" i="7"/>
  <c r="G3302" i="7"/>
  <c r="F3302" i="7"/>
  <c r="I3302" i="7"/>
  <c r="G3301" i="7"/>
  <c r="F3301" i="7"/>
  <c r="I3301" i="7"/>
  <c r="G3300" i="7"/>
  <c r="F3300" i="7"/>
  <c r="I3300" i="7"/>
  <c r="G3299" i="7"/>
  <c r="F3299" i="7"/>
  <c r="I3299" i="7"/>
  <c r="G3298" i="7"/>
  <c r="F3298" i="7"/>
  <c r="I3298" i="7"/>
  <c r="G3297" i="7"/>
  <c r="F3297" i="7"/>
  <c r="I3297" i="7"/>
  <c r="G3296" i="7"/>
  <c r="F3296" i="7"/>
  <c r="I3296" i="7"/>
  <c r="G3295" i="7"/>
  <c r="F3295" i="7"/>
  <c r="I3295" i="7"/>
  <c r="G3294" i="7"/>
  <c r="F3294" i="7"/>
  <c r="I3294" i="7"/>
  <c r="G3293" i="7"/>
  <c r="F3293" i="7"/>
  <c r="I3293" i="7"/>
  <c r="G3292" i="7"/>
  <c r="F3292" i="7"/>
  <c r="I3292" i="7"/>
  <c r="G3291" i="7"/>
  <c r="F3291" i="7"/>
  <c r="I3291" i="7"/>
  <c r="G3290" i="7"/>
  <c r="F3290" i="7"/>
  <c r="I3290" i="7"/>
  <c r="G3289" i="7"/>
  <c r="F3289" i="7"/>
  <c r="I3289" i="7"/>
  <c r="G3288" i="7"/>
  <c r="F3288" i="7"/>
  <c r="I3288" i="7"/>
  <c r="G3287" i="7"/>
  <c r="F3287" i="7"/>
  <c r="I3287" i="7"/>
  <c r="G3286" i="7"/>
  <c r="F3286" i="7"/>
  <c r="I3286" i="7"/>
  <c r="G3285" i="7"/>
  <c r="F3285" i="7"/>
  <c r="I3285" i="7"/>
  <c r="G3284" i="7"/>
  <c r="F3284" i="7"/>
  <c r="I3284" i="7"/>
  <c r="G3283" i="7"/>
  <c r="F3283" i="7"/>
  <c r="I3283" i="7"/>
  <c r="G3282" i="7"/>
  <c r="F3282" i="7"/>
  <c r="I3282" i="7"/>
  <c r="G3281" i="7"/>
  <c r="F3281" i="7"/>
  <c r="I3281" i="7"/>
  <c r="G3280" i="7"/>
  <c r="F3280" i="7"/>
  <c r="I3280" i="7"/>
  <c r="G3279" i="7"/>
  <c r="F3279" i="7"/>
  <c r="I3279" i="7"/>
  <c r="G3278" i="7"/>
  <c r="F3278" i="7"/>
  <c r="I3278" i="7"/>
  <c r="G3277" i="7"/>
  <c r="F3277" i="7"/>
  <c r="I3277" i="7"/>
  <c r="G3276" i="7"/>
  <c r="F3276" i="7"/>
  <c r="I3276" i="7"/>
  <c r="G3275" i="7"/>
  <c r="F3275" i="7"/>
  <c r="I3275" i="7"/>
  <c r="G3274" i="7"/>
  <c r="F3274" i="7"/>
  <c r="I3274" i="7"/>
  <c r="G3273" i="7"/>
  <c r="F3273" i="7"/>
  <c r="I3273" i="7"/>
  <c r="G3272" i="7"/>
  <c r="F3272" i="7"/>
  <c r="I3272" i="7"/>
  <c r="G3271" i="7"/>
  <c r="F3271" i="7"/>
  <c r="I3271" i="7"/>
  <c r="G3270" i="7"/>
  <c r="F3270" i="7"/>
  <c r="I3270" i="7"/>
  <c r="G3269" i="7"/>
  <c r="F3269" i="7"/>
  <c r="I3269" i="7"/>
  <c r="G3268" i="7"/>
  <c r="F3268" i="7"/>
  <c r="I3268" i="7"/>
  <c r="G3267" i="7"/>
  <c r="F3267" i="7"/>
  <c r="I3267" i="7"/>
  <c r="G3266" i="7"/>
  <c r="F3266" i="7"/>
  <c r="I3266" i="7"/>
  <c r="G3265" i="7"/>
  <c r="F3265" i="7"/>
  <c r="I3265" i="7"/>
  <c r="G3264" i="7"/>
  <c r="F3264" i="7"/>
  <c r="I3264" i="7"/>
  <c r="G3263" i="7"/>
  <c r="F3263" i="7"/>
  <c r="I3263" i="7"/>
  <c r="G3262" i="7"/>
  <c r="F3262" i="7"/>
  <c r="I3262" i="7"/>
  <c r="G3261" i="7"/>
  <c r="F3261" i="7"/>
  <c r="I3261" i="7"/>
  <c r="G3260" i="7"/>
  <c r="F3260" i="7"/>
  <c r="I3260" i="7"/>
  <c r="G3259" i="7"/>
  <c r="F3259" i="7"/>
  <c r="I3259" i="7"/>
  <c r="G3258" i="7"/>
  <c r="F3258" i="7"/>
  <c r="I3258" i="7"/>
  <c r="G3257" i="7"/>
  <c r="F3257" i="7"/>
  <c r="I3257" i="7"/>
  <c r="G3256" i="7"/>
  <c r="F3256" i="7"/>
  <c r="I3256" i="7"/>
  <c r="G3255" i="7"/>
  <c r="F3255" i="7"/>
  <c r="I3255" i="7"/>
  <c r="G3254" i="7"/>
  <c r="F3254" i="7"/>
  <c r="I3254" i="7"/>
  <c r="G3253" i="7"/>
  <c r="F3253" i="7"/>
  <c r="I3253" i="7"/>
  <c r="G3252" i="7"/>
  <c r="F3252" i="7"/>
  <c r="I3252" i="7"/>
  <c r="G3251" i="7"/>
  <c r="F3251" i="7"/>
  <c r="I3251" i="7"/>
  <c r="G3250" i="7"/>
  <c r="F3250" i="7"/>
  <c r="I3250" i="7"/>
  <c r="G3249" i="7"/>
  <c r="F3249" i="7"/>
  <c r="I3249" i="7"/>
  <c r="G3248" i="7"/>
  <c r="F3248" i="7"/>
  <c r="I3248" i="7"/>
  <c r="G3247" i="7"/>
  <c r="F3247" i="7"/>
  <c r="I3247" i="7"/>
  <c r="G3246" i="7"/>
  <c r="F3246" i="7"/>
  <c r="I3246" i="7"/>
  <c r="G3245" i="7"/>
  <c r="F3245" i="7"/>
  <c r="I3245" i="7"/>
  <c r="G3244" i="7"/>
  <c r="F3244" i="7"/>
  <c r="I3244" i="7"/>
  <c r="G3243" i="7"/>
  <c r="F3243" i="7"/>
  <c r="I3243" i="7"/>
  <c r="G3242" i="7"/>
  <c r="F3242" i="7"/>
  <c r="I3242" i="7"/>
  <c r="G3241" i="7"/>
  <c r="F3241" i="7"/>
  <c r="I3241" i="7"/>
  <c r="G3240" i="7"/>
  <c r="F3240" i="7"/>
  <c r="I3240" i="7"/>
  <c r="G3239" i="7"/>
  <c r="F3239" i="7"/>
  <c r="I3239" i="7"/>
  <c r="G3238" i="7"/>
  <c r="F3238" i="7"/>
  <c r="I3238" i="7"/>
  <c r="G3237" i="7"/>
  <c r="F3237" i="7"/>
  <c r="I3237" i="7"/>
  <c r="G3236" i="7"/>
  <c r="F3236" i="7"/>
  <c r="I3236" i="7"/>
  <c r="G3235" i="7"/>
  <c r="F3235" i="7"/>
  <c r="I3235" i="7"/>
  <c r="G3234" i="7"/>
  <c r="F3234" i="7"/>
  <c r="I3234" i="7"/>
  <c r="G3233" i="7"/>
  <c r="F3233" i="7"/>
  <c r="I3233" i="7"/>
  <c r="G3232" i="7"/>
  <c r="F3232" i="7"/>
  <c r="I3232" i="7"/>
  <c r="G3231" i="7"/>
  <c r="F3231" i="7"/>
  <c r="I3231" i="7"/>
  <c r="G3230" i="7"/>
  <c r="F3230" i="7"/>
  <c r="I3230" i="7"/>
  <c r="G3229" i="7"/>
  <c r="F3229" i="7"/>
  <c r="I3229" i="7"/>
  <c r="G3228" i="7"/>
  <c r="F3228" i="7"/>
  <c r="I3228" i="7"/>
  <c r="G3227" i="7"/>
  <c r="F3227" i="7"/>
  <c r="I3227" i="7"/>
  <c r="G3226" i="7"/>
  <c r="F3226" i="7"/>
  <c r="I3226" i="7"/>
  <c r="G3225" i="7"/>
  <c r="F3225" i="7"/>
  <c r="I3225" i="7"/>
  <c r="G3224" i="7"/>
  <c r="F3224" i="7"/>
  <c r="I3224" i="7"/>
  <c r="G3223" i="7"/>
  <c r="F3223" i="7"/>
  <c r="I3223" i="7"/>
  <c r="G3222" i="7"/>
  <c r="F3222" i="7"/>
  <c r="I3222" i="7"/>
  <c r="G3221" i="7"/>
  <c r="F3221" i="7"/>
  <c r="I3221" i="7"/>
  <c r="G3220" i="7"/>
  <c r="F3220" i="7"/>
  <c r="I3220" i="7"/>
  <c r="G3219" i="7"/>
  <c r="F3219" i="7"/>
  <c r="I3219" i="7"/>
  <c r="G3218" i="7"/>
  <c r="F3218" i="7"/>
  <c r="I3218" i="7"/>
  <c r="G3217" i="7"/>
  <c r="F3217" i="7"/>
  <c r="I3217" i="7"/>
  <c r="G3216" i="7"/>
  <c r="F3216" i="7"/>
  <c r="I3216" i="7"/>
  <c r="G3215" i="7"/>
  <c r="F3215" i="7"/>
  <c r="I3215" i="7"/>
  <c r="G3214" i="7"/>
  <c r="F3214" i="7"/>
  <c r="I3214" i="7"/>
  <c r="G3213" i="7"/>
  <c r="F3213" i="7"/>
  <c r="I3213" i="7"/>
  <c r="G3212" i="7"/>
  <c r="F3212" i="7"/>
  <c r="I3212" i="7"/>
  <c r="G3211" i="7"/>
  <c r="F3211" i="7"/>
  <c r="I3211" i="7"/>
  <c r="G3210" i="7"/>
  <c r="F3210" i="7"/>
  <c r="I3210" i="7"/>
  <c r="G3209" i="7"/>
  <c r="F3209" i="7"/>
  <c r="I3209" i="7"/>
  <c r="G3208" i="7"/>
  <c r="F3208" i="7"/>
  <c r="I3208" i="7"/>
  <c r="G3207" i="7"/>
  <c r="F3207" i="7"/>
  <c r="I3207" i="7"/>
  <c r="G3206" i="7"/>
  <c r="F3206" i="7"/>
  <c r="I3206" i="7"/>
  <c r="G3205" i="7"/>
  <c r="F3205" i="7"/>
  <c r="I3205" i="7"/>
  <c r="G3204" i="7"/>
  <c r="F3204" i="7"/>
  <c r="I3204" i="7"/>
  <c r="G3203" i="7"/>
  <c r="F3203" i="7"/>
  <c r="I3203" i="7"/>
  <c r="G3202" i="7"/>
  <c r="F3202" i="7"/>
  <c r="I3202" i="7"/>
  <c r="G3201" i="7"/>
  <c r="F3201" i="7"/>
  <c r="I3201" i="7"/>
  <c r="G3200" i="7"/>
  <c r="F3200" i="7"/>
  <c r="I3200" i="7"/>
  <c r="G3199" i="7"/>
  <c r="F3199" i="7"/>
  <c r="I3199" i="7"/>
  <c r="G3198" i="7"/>
  <c r="F3198" i="7"/>
  <c r="I3198" i="7"/>
  <c r="G3197" i="7"/>
  <c r="F3197" i="7"/>
  <c r="I3197" i="7"/>
  <c r="G3196" i="7"/>
  <c r="F3196" i="7"/>
  <c r="I3196" i="7"/>
  <c r="G3195" i="7"/>
  <c r="F3195" i="7"/>
  <c r="I3195" i="7"/>
  <c r="G3194" i="7"/>
  <c r="F3194" i="7"/>
  <c r="I3194" i="7"/>
  <c r="G3193" i="7"/>
  <c r="F3193" i="7"/>
  <c r="I3193" i="7"/>
  <c r="G3192" i="7"/>
  <c r="F3192" i="7"/>
  <c r="I3192" i="7"/>
  <c r="G3191" i="7"/>
  <c r="F3191" i="7"/>
  <c r="I3191" i="7"/>
  <c r="G3190" i="7"/>
  <c r="F3190" i="7"/>
  <c r="I3190" i="7"/>
  <c r="G3189" i="7"/>
  <c r="F3189" i="7"/>
  <c r="I3189" i="7"/>
  <c r="G3188" i="7"/>
  <c r="F3188" i="7"/>
  <c r="I3188" i="7"/>
  <c r="G3187" i="7"/>
  <c r="F3187" i="7"/>
  <c r="I3187" i="7"/>
  <c r="G3186" i="7"/>
  <c r="F3186" i="7"/>
  <c r="I3186" i="7"/>
  <c r="G3185" i="7"/>
  <c r="F3185" i="7"/>
  <c r="I3185" i="7"/>
  <c r="G3184" i="7"/>
  <c r="F3184" i="7"/>
  <c r="I3184" i="7"/>
  <c r="G3183" i="7"/>
  <c r="F3183" i="7"/>
  <c r="I3183" i="7"/>
  <c r="G3182" i="7"/>
  <c r="F3182" i="7"/>
  <c r="I3182" i="7"/>
  <c r="G3181" i="7"/>
  <c r="F3181" i="7"/>
  <c r="I3181" i="7"/>
  <c r="G3180" i="7"/>
  <c r="F3180" i="7"/>
  <c r="I3180" i="7"/>
  <c r="G3179" i="7"/>
  <c r="F3179" i="7"/>
  <c r="I3179" i="7"/>
  <c r="G3178" i="7"/>
  <c r="F3178" i="7"/>
  <c r="I3178" i="7"/>
  <c r="G3177" i="7"/>
  <c r="F3177" i="7"/>
  <c r="I3177" i="7"/>
  <c r="G3176" i="7"/>
  <c r="F3176" i="7"/>
  <c r="I3176" i="7"/>
  <c r="G3175" i="7"/>
  <c r="F3175" i="7"/>
  <c r="I3175" i="7"/>
  <c r="G3174" i="7"/>
  <c r="F3174" i="7"/>
  <c r="I3174" i="7"/>
  <c r="G3173" i="7"/>
  <c r="F3173" i="7"/>
  <c r="I3173" i="7"/>
  <c r="G3172" i="7"/>
  <c r="F3172" i="7"/>
  <c r="I3172" i="7"/>
  <c r="G3171" i="7"/>
  <c r="F3171" i="7"/>
  <c r="I3171" i="7"/>
  <c r="G3170" i="7"/>
  <c r="F3170" i="7"/>
  <c r="I3170" i="7"/>
  <c r="G3169" i="7"/>
  <c r="F3169" i="7"/>
  <c r="I3169" i="7"/>
  <c r="G3168" i="7"/>
  <c r="F3168" i="7"/>
  <c r="I3168" i="7"/>
  <c r="G3167" i="7"/>
  <c r="F3167" i="7"/>
  <c r="I3167" i="7"/>
  <c r="G3166" i="7"/>
  <c r="F3166" i="7"/>
  <c r="I3166" i="7"/>
  <c r="G3165" i="7"/>
  <c r="F3165" i="7"/>
  <c r="I3165" i="7"/>
  <c r="G3164" i="7"/>
  <c r="F3164" i="7"/>
  <c r="I3164" i="7"/>
  <c r="G3163" i="7"/>
  <c r="F3163" i="7"/>
  <c r="I3163" i="7"/>
  <c r="G3162" i="7"/>
  <c r="F3162" i="7"/>
  <c r="I3162" i="7"/>
  <c r="G3161" i="7"/>
  <c r="F3161" i="7"/>
  <c r="I3161" i="7"/>
  <c r="G3160" i="7"/>
  <c r="F3160" i="7"/>
  <c r="I3160" i="7"/>
  <c r="G3159" i="7"/>
  <c r="F3159" i="7"/>
  <c r="I3159" i="7"/>
  <c r="G3158" i="7"/>
  <c r="F3158" i="7"/>
  <c r="I3158" i="7"/>
  <c r="G3157" i="7"/>
  <c r="F3157" i="7"/>
  <c r="I3157" i="7"/>
  <c r="G3156" i="7"/>
  <c r="F3156" i="7"/>
  <c r="I3156" i="7"/>
  <c r="G3155" i="7"/>
  <c r="F3155" i="7"/>
  <c r="I3155" i="7"/>
  <c r="G3154" i="7"/>
  <c r="F3154" i="7"/>
  <c r="I3154" i="7"/>
  <c r="G3153" i="7"/>
  <c r="F3153" i="7"/>
  <c r="I3153" i="7"/>
  <c r="G3152" i="7"/>
  <c r="F3152" i="7"/>
  <c r="I3152" i="7"/>
  <c r="G3151" i="7"/>
  <c r="F3151" i="7"/>
  <c r="I3151" i="7"/>
  <c r="G3150" i="7"/>
  <c r="F3150" i="7"/>
  <c r="I3150" i="7"/>
  <c r="G3149" i="7"/>
  <c r="F3149" i="7"/>
  <c r="I3149" i="7"/>
  <c r="G3148" i="7"/>
  <c r="F3148" i="7"/>
  <c r="I3148" i="7"/>
  <c r="G3147" i="7"/>
  <c r="F3147" i="7"/>
  <c r="I3147" i="7"/>
  <c r="G3146" i="7"/>
  <c r="F3146" i="7"/>
  <c r="I3146" i="7"/>
  <c r="G3145" i="7"/>
  <c r="F3145" i="7"/>
  <c r="I3145" i="7"/>
  <c r="G3144" i="7"/>
  <c r="F3144" i="7"/>
  <c r="I3144" i="7"/>
  <c r="G3143" i="7"/>
  <c r="F3143" i="7"/>
  <c r="I3143" i="7"/>
  <c r="G3142" i="7"/>
  <c r="F3142" i="7"/>
  <c r="I3142" i="7"/>
  <c r="G3141" i="7"/>
  <c r="F3141" i="7"/>
  <c r="I3141" i="7"/>
  <c r="G3140" i="7"/>
  <c r="F3140" i="7"/>
  <c r="I3140" i="7"/>
  <c r="G3139" i="7"/>
  <c r="F3139" i="7"/>
  <c r="I3139" i="7"/>
  <c r="G3138" i="7"/>
  <c r="F3138" i="7"/>
  <c r="I3138" i="7"/>
  <c r="G3137" i="7"/>
  <c r="F3137" i="7"/>
  <c r="I3137" i="7"/>
  <c r="G3136" i="7"/>
  <c r="F3136" i="7"/>
  <c r="I3136" i="7"/>
  <c r="G3135" i="7"/>
  <c r="F3135" i="7"/>
  <c r="I3135" i="7"/>
  <c r="G3134" i="7"/>
  <c r="F3134" i="7"/>
  <c r="I3134" i="7"/>
  <c r="G3133" i="7"/>
  <c r="F3133" i="7"/>
  <c r="I3133" i="7"/>
  <c r="G3132" i="7"/>
  <c r="F3132" i="7"/>
  <c r="I3132" i="7"/>
  <c r="G3131" i="7"/>
  <c r="F3131" i="7"/>
  <c r="I3131" i="7"/>
  <c r="G3130" i="7"/>
  <c r="F3130" i="7"/>
  <c r="I3130" i="7"/>
  <c r="G3129" i="7"/>
  <c r="F3129" i="7"/>
  <c r="I3129" i="7"/>
  <c r="G3128" i="7"/>
  <c r="F3128" i="7"/>
  <c r="I3128" i="7"/>
  <c r="G3127" i="7"/>
  <c r="F3127" i="7"/>
  <c r="I3127" i="7"/>
  <c r="G3126" i="7"/>
  <c r="F3126" i="7"/>
  <c r="I3126" i="7"/>
  <c r="G3125" i="7"/>
  <c r="F3125" i="7"/>
  <c r="I3125" i="7"/>
  <c r="G3124" i="7"/>
  <c r="F3124" i="7"/>
  <c r="I3124" i="7"/>
  <c r="G3123" i="7"/>
  <c r="F3123" i="7"/>
  <c r="I3123" i="7"/>
  <c r="G3122" i="7"/>
  <c r="F3122" i="7"/>
  <c r="I3122" i="7"/>
  <c r="G3121" i="7"/>
  <c r="F3121" i="7"/>
  <c r="I3121" i="7"/>
  <c r="G3120" i="7"/>
  <c r="F3120" i="7"/>
  <c r="I3120" i="7"/>
  <c r="G3119" i="7"/>
  <c r="F3119" i="7"/>
  <c r="I3119" i="7"/>
  <c r="G3118" i="7"/>
  <c r="F3118" i="7"/>
  <c r="I3118" i="7"/>
  <c r="G3117" i="7"/>
  <c r="F3117" i="7"/>
  <c r="I3117" i="7"/>
  <c r="G3116" i="7"/>
  <c r="F3116" i="7"/>
  <c r="I3116" i="7"/>
  <c r="G3115" i="7"/>
  <c r="F3115" i="7"/>
  <c r="I3115" i="7"/>
  <c r="G3114" i="7"/>
  <c r="F3114" i="7"/>
  <c r="I3114" i="7"/>
  <c r="G3113" i="7"/>
  <c r="F3113" i="7"/>
  <c r="I3113" i="7"/>
  <c r="G3112" i="7"/>
  <c r="F3112" i="7"/>
  <c r="I3112" i="7"/>
  <c r="G3111" i="7"/>
  <c r="F3111" i="7"/>
  <c r="I3111" i="7"/>
  <c r="G3110" i="7"/>
  <c r="F3110" i="7"/>
  <c r="I3110" i="7"/>
  <c r="G3109" i="7"/>
  <c r="F3109" i="7"/>
  <c r="I3109" i="7"/>
  <c r="G3108" i="7"/>
  <c r="F3108" i="7"/>
  <c r="I3108" i="7"/>
  <c r="G3107" i="7"/>
  <c r="F3107" i="7"/>
  <c r="I3107" i="7"/>
  <c r="G3106" i="7"/>
  <c r="F3106" i="7"/>
  <c r="I3106" i="7"/>
  <c r="G3105" i="7"/>
  <c r="F3105" i="7"/>
  <c r="I3105" i="7"/>
  <c r="G3104" i="7"/>
  <c r="F3104" i="7"/>
  <c r="I3104" i="7"/>
  <c r="G3103" i="7"/>
  <c r="F3103" i="7"/>
  <c r="I3103" i="7"/>
  <c r="G3102" i="7"/>
  <c r="F3102" i="7"/>
  <c r="I3102" i="7"/>
  <c r="G3101" i="7"/>
  <c r="F3101" i="7"/>
  <c r="I3101" i="7"/>
  <c r="G3100" i="7"/>
  <c r="F3100" i="7"/>
  <c r="I3100" i="7"/>
  <c r="G3099" i="7"/>
  <c r="F3099" i="7"/>
  <c r="I3099" i="7"/>
  <c r="G3098" i="7"/>
  <c r="F3098" i="7"/>
  <c r="I3098" i="7"/>
  <c r="G3097" i="7"/>
  <c r="F3097" i="7"/>
  <c r="I3097" i="7"/>
  <c r="G3096" i="7"/>
  <c r="F3096" i="7"/>
  <c r="I3096" i="7"/>
  <c r="G3095" i="7"/>
  <c r="F3095" i="7"/>
  <c r="I3095" i="7"/>
  <c r="G3094" i="7"/>
  <c r="F3094" i="7"/>
  <c r="I3094" i="7"/>
  <c r="G3093" i="7"/>
  <c r="F3093" i="7"/>
  <c r="I3093" i="7"/>
  <c r="G3092" i="7"/>
  <c r="F3092" i="7"/>
  <c r="I3092" i="7"/>
  <c r="G3091" i="7"/>
  <c r="F3091" i="7"/>
  <c r="I3091" i="7"/>
  <c r="G3090" i="7"/>
  <c r="F3090" i="7"/>
  <c r="I3090" i="7"/>
  <c r="G3089" i="7"/>
  <c r="F3089" i="7"/>
  <c r="I3089" i="7"/>
  <c r="G3088" i="7"/>
  <c r="F3088" i="7"/>
  <c r="I3088" i="7"/>
  <c r="G3087" i="7"/>
  <c r="F3087" i="7"/>
  <c r="I3087" i="7"/>
  <c r="G3086" i="7"/>
  <c r="F3086" i="7"/>
  <c r="I3086" i="7"/>
  <c r="G3085" i="7"/>
  <c r="F3085" i="7"/>
  <c r="I3085" i="7"/>
  <c r="G3084" i="7"/>
  <c r="F3084" i="7"/>
  <c r="I3084" i="7"/>
  <c r="G3083" i="7"/>
  <c r="F3083" i="7"/>
  <c r="I3083" i="7"/>
  <c r="G3082" i="7"/>
  <c r="F3082" i="7"/>
  <c r="I3082" i="7"/>
  <c r="G3081" i="7"/>
  <c r="F3081" i="7"/>
  <c r="I3081" i="7"/>
  <c r="G3080" i="7"/>
  <c r="F3080" i="7"/>
  <c r="I3080" i="7"/>
  <c r="G3079" i="7"/>
  <c r="F3079" i="7"/>
  <c r="I3079" i="7"/>
  <c r="G3078" i="7"/>
  <c r="F3078" i="7"/>
  <c r="I3078" i="7"/>
  <c r="G3077" i="7"/>
  <c r="F3077" i="7"/>
  <c r="I3077" i="7"/>
  <c r="G3076" i="7"/>
  <c r="F3076" i="7"/>
  <c r="I3076" i="7"/>
  <c r="G3075" i="7"/>
  <c r="F3075" i="7"/>
  <c r="I3075" i="7"/>
  <c r="G3074" i="7"/>
  <c r="F3074" i="7"/>
  <c r="I3074" i="7"/>
  <c r="I3073" i="7"/>
  <c r="G3073" i="7"/>
  <c r="F3073" i="7"/>
  <c r="G3072" i="7"/>
  <c r="F3072" i="7"/>
  <c r="I3072" i="7"/>
  <c r="G3071" i="7"/>
  <c r="F3071" i="7"/>
  <c r="I3071" i="7"/>
  <c r="G3070" i="7"/>
  <c r="F3070" i="7"/>
  <c r="I3070" i="7"/>
  <c r="G3069" i="7"/>
  <c r="F3069" i="7"/>
  <c r="I3069" i="7"/>
  <c r="G3068" i="7"/>
  <c r="F3068" i="7"/>
  <c r="I3068" i="7"/>
  <c r="G3067" i="7"/>
  <c r="F3067" i="7"/>
  <c r="I3067" i="7"/>
  <c r="G3066" i="7"/>
  <c r="F3066" i="7"/>
  <c r="I3066" i="7"/>
  <c r="G3065" i="7"/>
  <c r="F3065" i="7"/>
  <c r="I3065" i="7"/>
  <c r="G3064" i="7"/>
  <c r="F3064" i="7"/>
  <c r="I3064" i="7"/>
  <c r="G3063" i="7"/>
  <c r="F3063" i="7"/>
  <c r="I3063" i="7"/>
  <c r="G3062" i="7"/>
  <c r="F3062" i="7"/>
  <c r="I3062" i="7"/>
  <c r="G3061" i="7"/>
  <c r="F3061" i="7"/>
  <c r="I3061" i="7"/>
  <c r="G3060" i="7"/>
  <c r="F3060" i="7"/>
  <c r="I3060" i="7"/>
  <c r="G3059" i="7"/>
  <c r="F3059" i="7"/>
  <c r="I3059" i="7"/>
  <c r="G3058" i="7"/>
  <c r="F3058" i="7"/>
  <c r="I3058" i="7"/>
  <c r="G3057" i="7"/>
  <c r="F3057" i="7"/>
  <c r="I3057" i="7"/>
  <c r="G3056" i="7"/>
  <c r="F3056" i="7"/>
  <c r="I3056" i="7"/>
  <c r="G3055" i="7"/>
  <c r="F3055" i="7"/>
  <c r="I3055" i="7"/>
  <c r="G3054" i="7"/>
  <c r="F3054" i="7"/>
  <c r="I3054" i="7"/>
  <c r="G3053" i="7"/>
  <c r="F3053" i="7"/>
  <c r="I3053" i="7"/>
  <c r="G3052" i="7"/>
  <c r="F3052" i="7"/>
  <c r="I3052" i="7"/>
  <c r="G3051" i="7"/>
  <c r="F3051" i="7"/>
  <c r="I3051" i="7"/>
  <c r="G3050" i="7"/>
  <c r="F3050" i="7"/>
  <c r="I3050" i="7"/>
  <c r="G3049" i="7"/>
  <c r="F3049" i="7"/>
  <c r="I3049" i="7"/>
  <c r="G3048" i="7"/>
  <c r="F3048" i="7"/>
  <c r="I3048" i="7"/>
  <c r="G3047" i="7"/>
  <c r="F3047" i="7"/>
  <c r="I3047" i="7"/>
  <c r="G3046" i="7"/>
  <c r="F3046" i="7"/>
  <c r="I3046" i="7"/>
  <c r="G3045" i="7"/>
  <c r="F3045" i="7"/>
  <c r="I3045" i="7"/>
  <c r="G3044" i="7"/>
  <c r="F3044" i="7"/>
  <c r="I3044" i="7"/>
  <c r="G3043" i="7"/>
  <c r="F3043" i="7"/>
  <c r="I3043" i="7"/>
  <c r="G3042" i="7"/>
  <c r="F3042" i="7"/>
  <c r="I3042" i="7"/>
  <c r="G3041" i="7"/>
  <c r="F3041" i="7"/>
  <c r="I3041" i="7"/>
  <c r="G3040" i="7"/>
  <c r="F3040" i="7"/>
  <c r="I3040" i="7"/>
  <c r="G3039" i="7"/>
  <c r="F3039" i="7"/>
  <c r="I3039" i="7"/>
  <c r="G3038" i="7"/>
  <c r="F3038" i="7"/>
  <c r="I3038" i="7"/>
  <c r="G3037" i="7"/>
  <c r="F3037" i="7"/>
  <c r="I3037" i="7"/>
  <c r="G3036" i="7"/>
  <c r="F3036" i="7"/>
  <c r="I3036" i="7"/>
  <c r="G3035" i="7"/>
  <c r="F3035" i="7"/>
  <c r="I3035" i="7"/>
  <c r="G3034" i="7"/>
  <c r="F3034" i="7"/>
  <c r="I3034" i="7"/>
  <c r="G3033" i="7"/>
  <c r="F3033" i="7"/>
  <c r="I3033" i="7"/>
  <c r="G3032" i="7"/>
  <c r="F3032" i="7"/>
  <c r="I3032" i="7"/>
  <c r="G3031" i="7"/>
  <c r="F3031" i="7"/>
  <c r="I3031" i="7"/>
  <c r="G3030" i="7"/>
  <c r="F3030" i="7"/>
  <c r="I3030" i="7"/>
  <c r="G3029" i="7"/>
  <c r="F3029" i="7"/>
  <c r="I3029" i="7"/>
  <c r="G3028" i="7"/>
  <c r="F3028" i="7"/>
  <c r="I3028" i="7"/>
  <c r="G3027" i="7"/>
  <c r="F3027" i="7"/>
  <c r="I3027" i="7"/>
  <c r="G3026" i="7"/>
  <c r="F3026" i="7"/>
  <c r="I3026" i="7"/>
  <c r="G3025" i="7"/>
  <c r="F3025" i="7"/>
  <c r="I3025" i="7"/>
  <c r="G3024" i="7"/>
  <c r="F3024" i="7"/>
  <c r="I3024" i="7"/>
  <c r="G3023" i="7"/>
  <c r="F3023" i="7"/>
  <c r="I3023" i="7"/>
  <c r="G3022" i="7"/>
  <c r="F3022" i="7"/>
  <c r="I3022" i="7"/>
  <c r="G3021" i="7"/>
  <c r="F3021" i="7"/>
  <c r="I3021" i="7"/>
  <c r="G3020" i="7"/>
  <c r="F3020" i="7"/>
  <c r="I3020" i="7"/>
  <c r="G3019" i="7"/>
  <c r="F3019" i="7"/>
  <c r="I3019" i="7"/>
  <c r="G3018" i="7"/>
  <c r="F3018" i="7"/>
  <c r="I3018" i="7"/>
  <c r="G3017" i="7"/>
  <c r="F3017" i="7"/>
  <c r="I3017" i="7"/>
  <c r="G3016" i="7"/>
  <c r="F3016" i="7"/>
  <c r="I3016" i="7"/>
  <c r="G3015" i="7"/>
  <c r="F3015" i="7"/>
  <c r="I3015" i="7"/>
  <c r="G3014" i="7"/>
  <c r="F3014" i="7"/>
  <c r="I3014" i="7"/>
  <c r="G3013" i="7"/>
  <c r="F3013" i="7"/>
  <c r="I3013" i="7"/>
  <c r="G3012" i="7"/>
  <c r="F3012" i="7"/>
  <c r="I3012" i="7"/>
  <c r="G3011" i="7"/>
  <c r="F3011" i="7"/>
  <c r="I3011" i="7"/>
  <c r="G3010" i="7"/>
  <c r="F3010" i="7"/>
  <c r="I3010" i="7"/>
  <c r="G3009" i="7"/>
  <c r="F3009" i="7"/>
  <c r="I3009" i="7"/>
  <c r="G3008" i="7"/>
  <c r="F3008" i="7"/>
  <c r="I3008" i="7"/>
  <c r="G3007" i="7"/>
  <c r="F3007" i="7"/>
  <c r="I3007" i="7"/>
  <c r="G3006" i="7"/>
  <c r="F3006" i="7"/>
  <c r="I3006" i="7"/>
  <c r="G3005" i="7"/>
  <c r="F3005" i="7"/>
  <c r="I3005" i="7"/>
  <c r="G3004" i="7"/>
  <c r="F3004" i="7"/>
  <c r="I3004" i="7"/>
  <c r="G3003" i="7"/>
  <c r="F3003" i="7"/>
  <c r="I3003" i="7"/>
  <c r="G3002" i="7"/>
  <c r="F3002" i="7"/>
  <c r="I3002" i="7"/>
  <c r="G3001" i="7"/>
  <c r="F3001" i="7"/>
  <c r="I3001" i="7"/>
  <c r="G3000" i="7"/>
  <c r="F3000" i="7"/>
  <c r="I3000" i="7"/>
  <c r="G2999" i="7"/>
  <c r="F2999" i="7"/>
  <c r="I2999" i="7"/>
  <c r="G2998" i="7"/>
  <c r="F2998" i="7"/>
  <c r="I2998" i="7"/>
  <c r="G2997" i="7"/>
  <c r="F2997" i="7"/>
  <c r="I2997" i="7"/>
  <c r="G2996" i="7"/>
  <c r="F2996" i="7"/>
  <c r="I2996" i="7"/>
  <c r="G2995" i="7"/>
  <c r="F2995" i="7"/>
  <c r="I2995" i="7"/>
  <c r="G2994" i="7"/>
  <c r="F2994" i="7"/>
  <c r="I2994" i="7"/>
  <c r="G2993" i="7"/>
  <c r="F2993" i="7"/>
  <c r="I2993" i="7"/>
  <c r="G2992" i="7"/>
  <c r="F2992" i="7"/>
  <c r="I2992" i="7"/>
  <c r="G2991" i="7"/>
  <c r="F2991" i="7"/>
  <c r="I2991" i="7"/>
  <c r="G2990" i="7"/>
  <c r="F2990" i="7"/>
  <c r="I2990" i="7"/>
  <c r="G2989" i="7"/>
  <c r="F2989" i="7"/>
  <c r="I2989" i="7"/>
  <c r="G2988" i="7"/>
  <c r="F2988" i="7"/>
  <c r="I2988" i="7"/>
  <c r="G2987" i="7"/>
  <c r="F2987" i="7"/>
  <c r="I2987" i="7"/>
  <c r="G2986" i="7"/>
  <c r="F2986" i="7"/>
  <c r="I2986" i="7"/>
  <c r="G2985" i="7"/>
  <c r="F2985" i="7"/>
  <c r="I2985" i="7"/>
  <c r="G2984" i="7"/>
  <c r="F2984" i="7"/>
  <c r="I2984" i="7"/>
  <c r="G2983" i="7"/>
  <c r="F2983" i="7"/>
  <c r="I2983" i="7"/>
  <c r="G2982" i="7"/>
  <c r="F2982" i="7"/>
  <c r="I2982" i="7"/>
  <c r="G2981" i="7"/>
  <c r="F2981" i="7"/>
  <c r="I2981" i="7"/>
  <c r="G2980" i="7"/>
  <c r="F2980" i="7"/>
  <c r="I2980" i="7"/>
  <c r="G2979" i="7"/>
  <c r="F2979" i="7"/>
  <c r="I2979" i="7"/>
  <c r="G2978" i="7"/>
  <c r="F2978" i="7"/>
  <c r="I2978" i="7"/>
  <c r="G2977" i="7"/>
  <c r="F2977" i="7"/>
  <c r="I2977" i="7"/>
  <c r="G2976" i="7"/>
  <c r="F2976" i="7"/>
  <c r="I2976" i="7"/>
  <c r="G2975" i="7"/>
  <c r="F2975" i="7"/>
  <c r="I2975" i="7"/>
  <c r="G2974" i="7"/>
  <c r="F2974" i="7"/>
  <c r="I2974" i="7"/>
  <c r="G2973" i="7"/>
  <c r="F2973" i="7"/>
  <c r="I2973" i="7"/>
  <c r="G2972" i="7"/>
  <c r="F2972" i="7"/>
  <c r="I2972" i="7"/>
  <c r="G2971" i="7"/>
  <c r="F2971" i="7"/>
  <c r="I2971" i="7"/>
  <c r="G2970" i="7"/>
  <c r="F2970" i="7"/>
  <c r="I2970" i="7"/>
  <c r="G2969" i="7"/>
  <c r="F2969" i="7"/>
  <c r="I2969" i="7"/>
  <c r="G2968" i="7"/>
  <c r="F2968" i="7"/>
  <c r="I2968" i="7"/>
  <c r="G2967" i="7"/>
  <c r="F2967" i="7"/>
  <c r="I2967" i="7"/>
  <c r="G2966" i="7"/>
  <c r="F2966" i="7"/>
  <c r="I2966" i="7"/>
  <c r="G2965" i="7"/>
  <c r="F2965" i="7"/>
  <c r="I2965" i="7"/>
  <c r="G2964" i="7"/>
  <c r="F2964" i="7"/>
  <c r="I2964" i="7"/>
  <c r="G2963" i="7"/>
  <c r="F2963" i="7"/>
  <c r="I2963" i="7"/>
  <c r="G2962" i="7"/>
  <c r="F2962" i="7"/>
  <c r="I2962" i="7"/>
  <c r="G2961" i="7"/>
  <c r="F2961" i="7"/>
  <c r="I2961" i="7"/>
  <c r="G2960" i="7"/>
  <c r="F2960" i="7"/>
  <c r="I2960" i="7"/>
  <c r="G2959" i="7"/>
  <c r="F2959" i="7"/>
  <c r="I2959" i="7"/>
  <c r="G2958" i="7"/>
  <c r="F2958" i="7"/>
  <c r="I2958" i="7"/>
  <c r="G2957" i="7"/>
  <c r="F2957" i="7"/>
  <c r="I2957" i="7"/>
  <c r="G2956" i="7"/>
  <c r="F2956" i="7"/>
  <c r="I2956" i="7"/>
  <c r="G2955" i="7"/>
  <c r="F2955" i="7"/>
  <c r="I2955" i="7"/>
  <c r="G2954" i="7"/>
  <c r="F2954" i="7"/>
  <c r="I2954" i="7"/>
  <c r="G2953" i="7"/>
  <c r="F2953" i="7"/>
  <c r="I2953" i="7"/>
  <c r="G2952" i="7"/>
  <c r="F2952" i="7"/>
  <c r="I2952" i="7"/>
  <c r="G2951" i="7"/>
  <c r="F2951" i="7"/>
  <c r="I2951" i="7"/>
  <c r="G2950" i="7"/>
  <c r="F2950" i="7"/>
  <c r="I2950" i="7"/>
  <c r="G2949" i="7"/>
  <c r="F2949" i="7"/>
  <c r="I2949" i="7"/>
  <c r="G2948" i="7"/>
  <c r="F2948" i="7"/>
  <c r="I2948" i="7"/>
  <c r="G2947" i="7"/>
  <c r="F2947" i="7"/>
  <c r="I2947" i="7"/>
  <c r="G2946" i="7"/>
  <c r="F2946" i="7"/>
  <c r="I2946" i="7"/>
  <c r="G2945" i="7"/>
  <c r="F2945" i="7"/>
  <c r="I2945" i="7"/>
  <c r="G2944" i="7"/>
  <c r="F2944" i="7"/>
  <c r="I2944" i="7"/>
  <c r="G2943" i="7"/>
  <c r="F2943" i="7"/>
  <c r="I2943" i="7"/>
  <c r="G2942" i="7"/>
  <c r="F2942" i="7"/>
  <c r="I2942" i="7"/>
  <c r="G2941" i="7"/>
  <c r="F2941" i="7"/>
  <c r="I2941" i="7"/>
  <c r="G2940" i="7"/>
  <c r="F2940" i="7"/>
  <c r="I2940" i="7"/>
  <c r="G2939" i="7"/>
  <c r="F2939" i="7"/>
  <c r="I2939" i="7"/>
  <c r="G2938" i="7"/>
  <c r="F2938" i="7"/>
  <c r="I2938" i="7"/>
  <c r="G2937" i="7"/>
  <c r="F2937" i="7"/>
  <c r="I2937" i="7"/>
  <c r="G2936" i="7"/>
  <c r="F2936" i="7"/>
  <c r="I2936" i="7"/>
  <c r="G2935" i="7"/>
  <c r="F2935" i="7"/>
  <c r="I2935" i="7"/>
  <c r="G2934" i="7"/>
  <c r="F2934" i="7"/>
  <c r="I2934" i="7"/>
  <c r="G2933" i="7"/>
  <c r="F2933" i="7"/>
  <c r="I2933" i="7"/>
  <c r="G2932" i="7"/>
  <c r="F2932" i="7"/>
  <c r="I2932" i="7"/>
  <c r="G2931" i="7"/>
  <c r="F2931" i="7"/>
  <c r="I2931" i="7"/>
  <c r="G2930" i="7"/>
  <c r="F2930" i="7"/>
  <c r="I2930" i="7"/>
  <c r="G2929" i="7"/>
  <c r="F2929" i="7"/>
  <c r="I2929" i="7"/>
  <c r="G2928" i="7"/>
  <c r="F2928" i="7"/>
  <c r="I2928" i="7"/>
  <c r="G2927" i="7"/>
  <c r="F2927" i="7"/>
  <c r="I2927" i="7"/>
  <c r="G2926" i="7"/>
  <c r="F2926" i="7"/>
  <c r="I2926" i="7"/>
  <c r="G2925" i="7"/>
  <c r="F2925" i="7"/>
  <c r="I2925" i="7"/>
  <c r="G2924" i="7"/>
  <c r="F2924" i="7"/>
  <c r="I2924" i="7"/>
  <c r="G2923" i="7"/>
  <c r="F2923" i="7"/>
  <c r="I2923" i="7"/>
  <c r="G2922" i="7"/>
  <c r="F2922" i="7"/>
  <c r="I2922" i="7"/>
  <c r="G2921" i="7"/>
  <c r="F2921" i="7"/>
  <c r="I2921" i="7"/>
  <c r="G2920" i="7"/>
  <c r="F2920" i="7"/>
  <c r="I2920" i="7"/>
  <c r="G2919" i="7"/>
  <c r="F2919" i="7"/>
  <c r="I2919" i="7"/>
  <c r="G2918" i="7"/>
  <c r="F2918" i="7"/>
  <c r="I2918" i="7"/>
  <c r="G2917" i="7"/>
  <c r="F2917" i="7"/>
  <c r="I2917" i="7"/>
  <c r="G2916" i="7"/>
  <c r="F2916" i="7"/>
  <c r="I2916" i="7"/>
  <c r="G2915" i="7"/>
  <c r="F2915" i="7"/>
  <c r="I2915" i="7"/>
  <c r="G2914" i="7"/>
  <c r="F2914" i="7"/>
  <c r="I2914" i="7"/>
  <c r="G2913" i="7"/>
  <c r="F2913" i="7"/>
  <c r="I2913" i="7"/>
  <c r="G2912" i="7"/>
  <c r="F2912" i="7"/>
  <c r="I2912" i="7"/>
  <c r="G2911" i="7"/>
  <c r="F2911" i="7"/>
  <c r="I2911" i="7"/>
  <c r="G2910" i="7"/>
  <c r="F2910" i="7"/>
  <c r="I2910" i="7"/>
  <c r="G2909" i="7"/>
  <c r="F2909" i="7"/>
  <c r="I2909" i="7"/>
  <c r="G2908" i="7"/>
  <c r="F2908" i="7"/>
  <c r="I2908" i="7"/>
  <c r="G2907" i="7"/>
  <c r="F2907" i="7"/>
  <c r="I2907" i="7"/>
  <c r="G2906" i="7"/>
  <c r="F2906" i="7"/>
  <c r="I2906" i="7"/>
  <c r="G2905" i="7"/>
  <c r="F2905" i="7"/>
  <c r="I2905" i="7"/>
  <c r="G2904" i="7"/>
  <c r="F2904" i="7"/>
  <c r="I2904" i="7"/>
  <c r="G2903" i="7"/>
  <c r="F2903" i="7"/>
  <c r="I2903" i="7"/>
  <c r="G2902" i="7"/>
  <c r="F2902" i="7"/>
  <c r="I2902" i="7"/>
  <c r="G2901" i="7"/>
  <c r="F2901" i="7"/>
  <c r="I2901" i="7"/>
  <c r="G2900" i="7"/>
  <c r="F2900" i="7"/>
  <c r="I2900" i="7"/>
  <c r="G2899" i="7"/>
  <c r="F2899" i="7"/>
  <c r="I2899" i="7"/>
  <c r="G2898" i="7"/>
  <c r="F2898" i="7"/>
  <c r="I2898" i="7"/>
  <c r="G2897" i="7"/>
  <c r="F2897" i="7"/>
  <c r="I2897" i="7"/>
  <c r="G2896" i="7"/>
  <c r="F2896" i="7"/>
  <c r="I2896" i="7"/>
  <c r="G2895" i="7"/>
  <c r="F2895" i="7"/>
  <c r="I2895" i="7"/>
  <c r="G2894" i="7"/>
  <c r="F2894" i="7"/>
  <c r="I2894" i="7"/>
  <c r="G2893" i="7"/>
  <c r="F2893" i="7"/>
  <c r="I2893" i="7"/>
  <c r="G2892" i="7"/>
  <c r="F2892" i="7"/>
  <c r="I2892" i="7"/>
  <c r="G2891" i="7"/>
  <c r="F2891" i="7"/>
  <c r="I2891" i="7"/>
  <c r="G2890" i="7"/>
  <c r="F2890" i="7"/>
  <c r="I2890" i="7"/>
  <c r="G2889" i="7"/>
  <c r="F2889" i="7"/>
  <c r="I2889" i="7"/>
  <c r="G2888" i="7"/>
  <c r="F2888" i="7"/>
  <c r="I2888" i="7"/>
  <c r="G2887" i="7"/>
  <c r="F2887" i="7"/>
  <c r="I2887" i="7"/>
  <c r="G2886" i="7"/>
  <c r="F2886" i="7"/>
  <c r="I2886" i="7"/>
  <c r="G2885" i="7"/>
  <c r="F2885" i="7"/>
  <c r="I2885" i="7"/>
  <c r="G2884" i="7"/>
  <c r="F2884" i="7"/>
  <c r="I2884" i="7"/>
  <c r="G2883" i="7"/>
  <c r="F2883" i="7"/>
  <c r="I2883" i="7"/>
  <c r="G2882" i="7"/>
  <c r="F2882" i="7"/>
  <c r="I2882" i="7"/>
  <c r="G2881" i="7"/>
  <c r="F2881" i="7"/>
  <c r="I2881" i="7"/>
  <c r="G2880" i="7"/>
  <c r="F2880" i="7"/>
  <c r="I2880" i="7"/>
  <c r="G2879" i="7"/>
  <c r="F2879" i="7"/>
  <c r="I2879" i="7"/>
  <c r="G2878" i="7"/>
  <c r="F2878" i="7"/>
  <c r="I2878" i="7"/>
  <c r="G2877" i="7"/>
  <c r="F2877" i="7"/>
  <c r="I2877" i="7"/>
  <c r="G2876" i="7"/>
  <c r="F2876" i="7"/>
  <c r="I2876" i="7"/>
  <c r="G2875" i="7"/>
  <c r="F2875" i="7"/>
  <c r="I2875" i="7"/>
  <c r="G2874" i="7"/>
  <c r="F2874" i="7"/>
  <c r="I2874" i="7"/>
  <c r="G2873" i="7"/>
  <c r="F2873" i="7"/>
  <c r="I2873" i="7"/>
  <c r="G2872" i="7"/>
  <c r="F2872" i="7"/>
  <c r="I2872" i="7"/>
  <c r="G2871" i="7"/>
  <c r="F2871" i="7"/>
  <c r="I2871" i="7"/>
  <c r="G2870" i="7"/>
  <c r="F2870" i="7"/>
  <c r="I2870" i="7"/>
  <c r="G2869" i="7"/>
  <c r="F2869" i="7"/>
  <c r="I2869" i="7"/>
  <c r="G2868" i="7"/>
  <c r="F2868" i="7"/>
  <c r="I2868" i="7"/>
  <c r="G2867" i="7"/>
  <c r="F2867" i="7"/>
  <c r="I2867" i="7"/>
  <c r="G2866" i="7"/>
  <c r="F2866" i="7"/>
  <c r="I2866" i="7"/>
  <c r="G2865" i="7"/>
  <c r="F2865" i="7"/>
  <c r="I2865" i="7"/>
  <c r="G2864" i="7"/>
  <c r="F2864" i="7"/>
  <c r="I2864" i="7"/>
  <c r="G2863" i="7"/>
  <c r="F2863" i="7"/>
  <c r="I2863" i="7"/>
  <c r="G2862" i="7"/>
  <c r="F2862" i="7"/>
  <c r="I2862" i="7"/>
  <c r="G2861" i="7"/>
  <c r="F2861" i="7"/>
  <c r="I2861" i="7"/>
  <c r="G2860" i="7"/>
  <c r="F2860" i="7"/>
  <c r="I2860" i="7"/>
  <c r="G2859" i="7"/>
  <c r="F2859" i="7"/>
  <c r="I2859" i="7"/>
  <c r="G2858" i="7"/>
  <c r="F2858" i="7"/>
  <c r="I2858" i="7"/>
  <c r="G2857" i="7"/>
  <c r="F2857" i="7"/>
  <c r="I2857" i="7"/>
  <c r="G2856" i="7"/>
  <c r="F2856" i="7"/>
  <c r="I2856" i="7"/>
  <c r="G2855" i="7"/>
  <c r="F2855" i="7"/>
  <c r="I2855" i="7"/>
  <c r="G2854" i="7"/>
  <c r="F2854" i="7"/>
  <c r="I2854" i="7"/>
  <c r="G2853" i="7"/>
  <c r="F2853" i="7"/>
  <c r="I2853" i="7"/>
  <c r="G2852" i="7"/>
  <c r="F2852" i="7"/>
  <c r="I2852" i="7"/>
  <c r="G2851" i="7"/>
  <c r="F2851" i="7"/>
  <c r="I2851" i="7"/>
  <c r="G2850" i="7"/>
  <c r="F2850" i="7"/>
  <c r="I2850" i="7"/>
  <c r="G2849" i="7"/>
  <c r="F2849" i="7"/>
  <c r="I2849" i="7"/>
  <c r="G2848" i="7"/>
  <c r="F2848" i="7"/>
  <c r="I2848" i="7"/>
  <c r="G2847" i="7"/>
  <c r="F2847" i="7"/>
  <c r="I2847" i="7"/>
  <c r="G2846" i="7"/>
  <c r="F2846" i="7"/>
  <c r="I2846" i="7"/>
  <c r="G2845" i="7"/>
  <c r="F2845" i="7"/>
  <c r="I2845" i="7"/>
  <c r="G2844" i="7"/>
  <c r="F2844" i="7"/>
  <c r="I2844" i="7"/>
  <c r="G2843" i="7"/>
  <c r="F2843" i="7"/>
  <c r="I2843" i="7"/>
  <c r="G2842" i="7"/>
  <c r="F2842" i="7"/>
  <c r="I2842" i="7"/>
  <c r="G2841" i="7"/>
  <c r="F2841" i="7"/>
  <c r="I2841" i="7"/>
  <c r="G2840" i="7"/>
  <c r="F2840" i="7"/>
  <c r="I2840" i="7"/>
  <c r="G2839" i="7"/>
  <c r="F2839" i="7"/>
  <c r="I2839" i="7"/>
  <c r="G2838" i="7"/>
  <c r="F2838" i="7"/>
  <c r="I2838" i="7"/>
  <c r="G2837" i="7"/>
  <c r="F2837" i="7"/>
  <c r="I2837" i="7"/>
  <c r="G2836" i="7"/>
  <c r="F2836" i="7"/>
  <c r="I2836" i="7"/>
  <c r="G2835" i="7"/>
  <c r="F2835" i="7"/>
  <c r="I2835" i="7"/>
  <c r="G2834" i="7"/>
  <c r="F2834" i="7"/>
  <c r="I2834" i="7"/>
  <c r="G2833" i="7"/>
  <c r="F2833" i="7"/>
  <c r="I2833" i="7"/>
  <c r="G2832" i="7"/>
  <c r="F2832" i="7"/>
  <c r="I2832" i="7"/>
  <c r="G2831" i="7"/>
  <c r="F2831" i="7"/>
  <c r="I2831" i="7"/>
  <c r="G2830" i="7"/>
  <c r="F2830" i="7"/>
  <c r="I2830" i="7"/>
  <c r="G2829" i="7"/>
  <c r="F2829" i="7"/>
  <c r="I2829" i="7"/>
  <c r="G2828" i="7"/>
  <c r="F2828" i="7"/>
  <c r="I2828" i="7"/>
  <c r="G2827" i="7"/>
  <c r="F2827" i="7"/>
  <c r="I2827" i="7"/>
  <c r="G2826" i="7"/>
  <c r="F2826" i="7"/>
  <c r="I2826" i="7"/>
  <c r="G2825" i="7"/>
  <c r="F2825" i="7"/>
  <c r="I2825" i="7"/>
  <c r="G2824" i="7"/>
  <c r="F2824" i="7"/>
  <c r="I2824" i="7"/>
  <c r="G2823" i="7"/>
  <c r="F2823" i="7"/>
  <c r="I2823" i="7"/>
  <c r="G2822" i="7"/>
  <c r="F2822" i="7"/>
  <c r="I2822" i="7"/>
  <c r="G2821" i="7"/>
  <c r="F2821" i="7"/>
  <c r="I2821" i="7"/>
  <c r="G2820" i="7"/>
  <c r="F2820" i="7"/>
  <c r="I2820" i="7"/>
  <c r="G2819" i="7"/>
  <c r="F2819" i="7"/>
  <c r="I2819" i="7"/>
  <c r="G2818" i="7"/>
  <c r="F2818" i="7"/>
  <c r="I2818" i="7"/>
  <c r="G2817" i="7"/>
  <c r="F2817" i="7"/>
  <c r="I2817" i="7"/>
  <c r="G2816" i="7"/>
  <c r="F2816" i="7"/>
  <c r="I2816" i="7"/>
  <c r="G2815" i="7"/>
  <c r="F2815" i="7"/>
  <c r="I2815" i="7"/>
  <c r="G2814" i="7"/>
  <c r="F2814" i="7"/>
  <c r="I2814" i="7"/>
  <c r="G2813" i="7"/>
  <c r="F2813" i="7"/>
  <c r="I2813" i="7"/>
  <c r="G2812" i="7"/>
  <c r="F2812" i="7"/>
  <c r="I2812" i="7"/>
  <c r="G2811" i="7"/>
  <c r="F2811" i="7"/>
  <c r="I2811" i="7"/>
  <c r="G2810" i="7"/>
  <c r="F2810" i="7"/>
  <c r="I2810" i="7"/>
  <c r="G2809" i="7"/>
  <c r="F2809" i="7"/>
  <c r="I2809" i="7"/>
  <c r="G2808" i="7"/>
  <c r="F2808" i="7"/>
  <c r="I2808" i="7"/>
  <c r="G2807" i="7"/>
  <c r="F2807" i="7"/>
  <c r="I2807" i="7"/>
  <c r="G2806" i="7"/>
  <c r="F2806" i="7"/>
  <c r="I2806" i="7"/>
  <c r="G2805" i="7"/>
  <c r="F2805" i="7"/>
  <c r="I2805" i="7"/>
  <c r="G2804" i="7"/>
  <c r="F2804" i="7"/>
  <c r="I2804" i="7"/>
  <c r="G2803" i="7"/>
  <c r="F2803" i="7"/>
  <c r="I2803" i="7"/>
  <c r="G2802" i="7"/>
  <c r="F2802" i="7"/>
  <c r="I2802" i="7"/>
  <c r="G2801" i="7"/>
  <c r="F2801" i="7"/>
  <c r="I2801" i="7"/>
  <c r="G2800" i="7"/>
  <c r="F2800" i="7"/>
  <c r="I2800" i="7"/>
  <c r="G2799" i="7"/>
  <c r="F2799" i="7"/>
  <c r="I2799" i="7"/>
  <c r="G2798" i="7"/>
  <c r="F2798" i="7"/>
  <c r="I2798" i="7"/>
  <c r="G2797" i="7"/>
  <c r="F2797" i="7"/>
  <c r="I2797" i="7"/>
  <c r="G2796" i="7"/>
  <c r="F2796" i="7"/>
  <c r="I2796" i="7"/>
  <c r="G2795" i="7"/>
  <c r="F2795" i="7"/>
  <c r="I2795" i="7"/>
  <c r="G2794" i="7"/>
  <c r="F2794" i="7"/>
  <c r="I2794" i="7"/>
  <c r="G2793" i="7"/>
  <c r="F2793" i="7"/>
  <c r="I2793" i="7"/>
  <c r="G2792" i="7"/>
  <c r="F2792" i="7"/>
  <c r="I2792" i="7"/>
  <c r="G2791" i="7"/>
  <c r="F2791" i="7"/>
  <c r="I2791" i="7"/>
  <c r="G2790" i="7"/>
  <c r="F2790" i="7"/>
  <c r="I2790" i="7"/>
  <c r="G2789" i="7"/>
  <c r="F2789" i="7"/>
  <c r="I2789" i="7"/>
  <c r="G2788" i="7"/>
  <c r="F2788" i="7"/>
  <c r="I2788" i="7"/>
  <c r="G2787" i="7"/>
  <c r="F2787" i="7"/>
  <c r="I2787" i="7"/>
  <c r="G2786" i="7"/>
  <c r="F2786" i="7"/>
  <c r="I2786" i="7"/>
  <c r="G2785" i="7"/>
  <c r="F2785" i="7"/>
  <c r="I2785" i="7"/>
  <c r="G2784" i="7"/>
  <c r="F2784" i="7"/>
  <c r="I2784" i="7"/>
  <c r="G2783" i="7"/>
  <c r="F2783" i="7"/>
  <c r="I2783" i="7"/>
  <c r="G2782" i="7"/>
  <c r="F2782" i="7"/>
  <c r="I2782" i="7"/>
  <c r="G2781" i="7"/>
  <c r="F2781" i="7"/>
  <c r="I2781" i="7"/>
  <c r="G2780" i="7"/>
  <c r="F2780" i="7"/>
  <c r="I2780" i="7"/>
  <c r="G2779" i="7"/>
  <c r="F2779" i="7"/>
  <c r="I2779" i="7"/>
  <c r="G2778" i="7"/>
  <c r="F2778" i="7"/>
  <c r="I2778" i="7"/>
  <c r="G2777" i="7"/>
  <c r="F2777" i="7"/>
  <c r="I2777" i="7"/>
  <c r="G2776" i="7"/>
  <c r="F2776" i="7"/>
  <c r="I2776" i="7"/>
  <c r="G2775" i="7"/>
  <c r="F2775" i="7"/>
  <c r="I2775" i="7"/>
  <c r="G2774" i="7"/>
  <c r="F2774" i="7"/>
  <c r="I2774" i="7"/>
  <c r="G2773" i="7"/>
  <c r="F2773" i="7"/>
  <c r="I2773" i="7"/>
  <c r="G2772" i="7"/>
  <c r="F2772" i="7"/>
  <c r="I2772" i="7"/>
  <c r="G2771" i="7"/>
  <c r="F2771" i="7"/>
  <c r="I2771" i="7"/>
  <c r="G2770" i="7"/>
  <c r="F2770" i="7"/>
  <c r="I2770" i="7"/>
  <c r="G2769" i="7"/>
  <c r="F2769" i="7"/>
  <c r="I2769" i="7"/>
  <c r="G2768" i="7"/>
  <c r="F2768" i="7"/>
  <c r="I2768" i="7"/>
  <c r="G2767" i="7"/>
  <c r="F2767" i="7"/>
  <c r="I2767" i="7"/>
  <c r="G2766" i="7"/>
  <c r="F2766" i="7"/>
  <c r="I2766" i="7"/>
  <c r="G2765" i="7"/>
  <c r="F2765" i="7"/>
  <c r="I2765" i="7"/>
  <c r="G2764" i="7"/>
  <c r="F2764" i="7"/>
  <c r="I2764" i="7"/>
  <c r="G2763" i="7"/>
  <c r="F2763" i="7"/>
  <c r="I2763" i="7"/>
  <c r="G2762" i="7"/>
  <c r="F2762" i="7"/>
  <c r="I2762" i="7"/>
  <c r="G2761" i="7"/>
  <c r="F2761" i="7"/>
  <c r="I2761" i="7"/>
  <c r="G2760" i="7"/>
  <c r="F2760" i="7"/>
  <c r="I2760" i="7"/>
  <c r="G2759" i="7"/>
  <c r="F2759" i="7"/>
  <c r="I2759" i="7"/>
  <c r="G2758" i="7"/>
  <c r="F2758" i="7"/>
  <c r="I2758" i="7"/>
  <c r="G2757" i="7"/>
  <c r="F2757" i="7"/>
  <c r="I2757" i="7"/>
  <c r="G2756" i="7"/>
  <c r="F2756" i="7"/>
  <c r="I2756" i="7"/>
  <c r="G2755" i="7"/>
  <c r="F2755" i="7"/>
  <c r="I2755" i="7"/>
  <c r="G2754" i="7"/>
  <c r="F2754" i="7"/>
  <c r="I2754" i="7"/>
  <c r="G2753" i="7"/>
  <c r="F2753" i="7"/>
  <c r="I2753" i="7"/>
  <c r="G2752" i="7"/>
  <c r="F2752" i="7"/>
  <c r="I2752" i="7"/>
  <c r="G2751" i="7"/>
  <c r="F2751" i="7"/>
  <c r="I2751" i="7"/>
  <c r="G2750" i="7"/>
  <c r="F2750" i="7"/>
  <c r="I2750" i="7"/>
  <c r="G2749" i="7"/>
  <c r="F2749" i="7"/>
  <c r="I2749" i="7"/>
  <c r="G2748" i="7"/>
  <c r="F2748" i="7"/>
  <c r="I2748" i="7"/>
  <c r="G2747" i="7"/>
  <c r="F2747" i="7"/>
  <c r="I2747" i="7"/>
  <c r="G2746" i="7"/>
  <c r="F2746" i="7"/>
  <c r="I2746" i="7"/>
  <c r="G2745" i="7"/>
  <c r="F2745" i="7"/>
  <c r="I2745" i="7"/>
  <c r="G2744" i="7"/>
  <c r="F2744" i="7"/>
  <c r="I2744" i="7"/>
  <c r="G2743" i="7"/>
  <c r="F2743" i="7"/>
  <c r="I2743" i="7"/>
  <c r="G2742" i="7"/>
  <c r="F2742" i="7"/>
  <c r="I2742" i="7"/>
  <c r="G2741" i="7"/>
  <c r="F2741" i="7"/>
  <c r="I2741" i="7"/>
  <c r="G2740" i="7"/>
  <c r="F2740" i="7"/>
  <c r="I2740" i="7"/>
  <c r="G2739" i="7"/>
  <c r="F2739" i="7"/>
  <c r="I2739" i="7"/>
  <c r="G2738" i="7"/>
  <c r="F2738" i="7"/>
  <c r="I2738" i="7"/>
  <c r="G2737" i="7"/>
  <c r="F2737" i="7"/>
  <c r="I2737" i="7"/>
  <c r="G2736" i="7"/>
  <c r="F2736" i="7"/>
  <c r="I2736" i="7"/>
  <c r="G2735" i="7"/>
  <c r="F2735" i="7"/>
  <c r="I2735" i="7"/>
  <c r="G2734" i="7"/>
  <c r="F2734" i="7"/>
  <c r="I2734" i="7"/>
  <c r="G2733" i="7"/>
  <c r="F2733" i="7"/>
  <c r="I2733" i="7"/>
  <c r="G2732" i="7"/>
  <c r="F2732" i="7"/>
  <c r="I2732" i="7"/>
  <c r="G2731" i="7"/>
  <c r="F2731" i="7"/>
  <c r="I2731" i="7"/>
  <c r="G2730" i="7"/>
  <c r="F2730" i="7"/>
  <c r="I2730" i="7"/>
  <c r="G2729" i="7"/>
  <c r="F2729" i="7"/>
  <c r="I2729" i="7"/>
  <c r="G2728" i="7"/>
  <c r="F2728" i="7"/>
  <c r="I2728" i="7"/>
  <c r="G2727" i="7"/>
  <c r="F2727" i="7"/>
  <c r="I2727" i="7"/>
  <c r="G2726" i="7"/>
  <c r="F2726" i="7"/>
  <c r="I2726" i="7"/>
  <c r="G2725" i="7"/>
  <c r="F2725" i="7"/>
  <c r="I2725" i="7"/>
  <c r="G2724" i="7"/>
  <c r="F2724" i="7"/>
  <c r="I2724" i="7"/>
  <c r="G2723" i="7"/>
  <c r="F2723" i="7"/>
  <c r="I2723" i="7"/>
  <c r="G2722" i="7"/>
  <c r="F2722" i="7"/>
  <c r="I2722" i="7"/>
  <c r="G2721" i="7"/>
  <c r="F2721" i="7"/>
  <c r="I2721" i="7"/>
  <c r="G2720" i="7"/>
  <c r="F2720" i="7"/>
  <c r="I2720" i="7"/>
  <c r="G2719" i="7"/>
  <c r="F2719" i="7"/>
  <c r="I2719" i="7"/>
  <c r="G2718" i="7"/>
  <c r="F2718" i="7"/>
  <c r="I2718" i="7"/>
  <c r="G2717" i="7"/>
  <c r="F2717" i="7"/>
  <c r="I2717" i="7"/>
  <c r="G2716" i="7"/>
  <c r="F2716" i="7"/>
  <c r="I2716" i="7"/>
  <c r="G2715" i="7"/>
  <c r="F2715" i="7"/>
  <c r="I2715" i="7"/>
  <c r="G2714" i="7"/>
  <c r="F2714" i="7"/>
  <c r="I2714" i="7"/>
  <c r="G2713" i="7"/>
  <c r="F2713" i="7"/>
  <c r="I2713" i="7"/>
  <c r="G2712" i="7"/>
  <c r="F2712" i="7"/>
  <c r="I2712" i="7"/>
  <c r="G2711" i="7"/>
  <c r="F2711" i="7"/>
  <c r="I2711" i="7"/>
  <c r="G2710" i="7"/>
  <c r="F2710" i="7"/>
  <c r="I2710" i="7"/>
  <c r="G2709" i="7"/>
  <c r="F2709" i="7"/>
  <c r="I2709" i="7"/>
  <c r="G2708" i="7"/>
  <c r="F2708" i="7"/>
  <c r="I2708" i="7"/>
  <c r="I2707" i="7"/>
  <c r="G2707" i="7"/>
  <c r="F2707" i="7"/>
  <c r="G2706" i="7"/>
  <c r="F2706" i="7"/>
  <c r="I2706" i="7"/>
  <c r="G2705" i="7"/>
  <c r="F2705" i="7"/>
  <c r="I2705" i="7"/>
  <c r="G2704" i="7"/>
  <c r="F2704" i="7"/>
  <c r="I2704" i="7"/>
  <c r="G2703" i="7"/>
  <c r="F2703" i="7"/>
  <c r="I2703" i="7"/>
  <c r="G2702" i="7"/>
  <c r="F2702" i="7"/>
  <c r="I2702" i="7"/>
  <c r="G2701" i="7"/>
  <c r="F2701" i="7"/>
  <c r="I2701" i="7"/>
  <c r="G2700" i="7"/>
  <c r="F2700" i="7"/>
  <c r="I2700" i="7"/>
  <c r="G2699" i="7"/>
  <c r="F2699" i="7"/>
  <c r="I2699" i="7"/>
  <c r="G2698" i="7"/>
  <c r="F2698" i="7"/>
  <c r="I2698" i="7"/>
  <c r="G2697" i="7"/>
  <c r="F2697" i="7"/>
  <c r="I2697" i="7"/>
  <c r="G2696" i="7"/>
  <c r="F2696" i="7"/>
  <c r="I2696" i="7"/>
  <c r="G2695" i="7"/>
  <c r="F2695" i="7"/>
  <c r="I2695" i="7"/>
  <c r="G2694" i="7"/>
  <c r="F2694" i="7"/>
  <c r="I2694" i="7"/>
  <c r="G2693" i="7"/>
  <c r="F2693" i="7"/>
  <c r="I2693" i="7"/>
  <c r="G2692" i="7"/>
  <c r="F2692" i="7"/>
  <c r="I2692" i="7"/>
  <c r="G2691" i="7"/>
  <c r="F2691" i="7"/>
  <c r="I2691" i="7"/>
  <c r="G2690" i="7"/>
  <c r="F2690" i="7"/>
  <c r="I2690" i="7"/>
  <c r="G2689" i="7"/>
  <c r="F2689" i="7"/>
  <c r="I2689" i="7"/>
  <c r="G2688" i="7"/>
  <c r="F2688" i="7"/>
  <c r="I2688" i="7"/>
  <c r="G2687" i="7"/>
  <c r="F2687" i="7"/>
  <c r="I2687" i="7"/>
  <c r="G2686" i="7"/>
  <c r="F2686" i="7"/>
  <c r="I2686" i="7"/>
  <c r="G2685" i="7"/>
  <c r="F2685" i="7"/>
  <c r="I2685" i="7"/>
  <c r="G2684" i="7"/>
  <c r="F2684" i="7"/>
  <c r="I2684" i="7"/>
  <c r="G2683" i="7"/>
  <c r="F2683" i="7"/>
  <c r="I2683" i="7"/>
  <c r="G2682" i="7"/>
  <c r="F2682" i="7"/>
  <c r="I2682" i="7"/>
  <c r="G2681" i="7"/>
  <c r="F2681" i="7"/>
  <c r="I2681" i="7"/>
  <c r="G2680" i="7"/>
  <c r="F2680" i="7"/>
  <c r="I2680" i="7"/>
  <c r="G2679" i="7"/>
  <c r="F2679" i="7"/>
  <c r="I2679" i="7"/>
  <c r="G2678" i="7"/>
  <c r="F2678" i="7"/>
  <c r="I2678" i="7"/>
  <c r="G2677" i="7"/>
  <c r="F2677" i="7"/>
  <c r="I2677" i="7"/>
  <c r="G2676" i="7"/>
  <c r="F2676" i="7"/>
  <c r="I2676" i="7"/>
  <c r="G2675" i="7"/>
  <c r="F2675" i="7"/>
  <c r="I2675" i="7"/>
  <c r="G2674" i="7"/>
  <c r="F2674" i="7"/>
  <c r="I2674" i="7"/>
  <c r="G2673" i="7"/>
  <c r="F2673" i="7"/>
  <c r="I2673" i="7"/>
  <c r="G2672" i="7"/>
  <c r="F2672" i="7"/>
  <c r="I2672" i="7"/>
  <c r="G2671" i="7"/>
  <c r="F2671" i="7"/>
  <c r="I2671" i="7"/>
  <c r="G2670" i="7"/>
  <c r="F2670" i="7"/>
  <c r="I2670" i="7"/>
  <c r="G2669" i="7"/>
  <c r="F2669" i="7"/>
  <c r="I2669" i="7"/>
  <c r="G2668" i="7"/>
  <c r="F2668" i="7"/>
  <c r="I2668" i="7"/>
  <c r="G2667" i="7"/>
  <c r="F2667" i="7"/>
  <c r="I2667" i="7"/>
  <c r="G2666" i="7"/>
  <c r="F2666" i="7"/>
  <c r="I2666" i="7"/>
  <c r="G2665" i="7"/>
  <c r="F2665" i="7"/>
  <c r="I2665" i="7"/>
  <c r="G2664" i="7"/>
  <c r="F2664" i="7"/>
  <c r="I2664" i="7"/>
  <c r="G2663" i="7"/>
  <c r="F2663" i="7"/>
  <c r="I2663" i="7"/>
  <c r="G2662" i="7"/>
  <c r="F2662" i="7"/>
  <c r="I2662" i="7"/>
  <c r="G2661" i="7"/>
  <c r="F2661" i="7"/>
  <c r="I2661" i="7"/>
  <c r="G2660" i="7"/>
  <c r="F2660" i="7"/>
  <c r="I2660" i="7"/>
  <c r="G2659" i="7"/>
  <c r="F2659" i="7"/>
  <c r="I2659" i="7"/>
  <c r="G2658" i="7"/>
  <c r="F2658" i="7"/>
  <c r="I2658" i="7"/>
  <c r="G2657" i="7"/>
  <c r="F2657" i="7"/>
  <c r="I2657" i="7"/>
  <c r="G2656" i="7"/>
  <c r="F2656" i="7"/>
  <c r="I2656" i="7"/>
  <c r="G2655" i="7"/>
  <c r="F2655" i="7"/>
  <c r="I2655" i="7"/>
  <c r="G2654" i="7"/>
  <c r="F2654" i="7"/>
  <c r="I2654" i="7"/>
  <c r="G2653" i="7"/>
  <c r="F2653" i="7"/>
  <c r="I2653" i="7"/>
  <c r="G2652" i="7"/>
  <c r="F2652" i="7"/>
  <c r="I2652" i="7"/>
  <c r="G2651" i="7"/>
  <c r="F2651" i="7"/>
  <c r="I2651" i="7"/>
  <c r="G2650" i="7"/>
  <c r="F2650" i="7"/>
  <c r="I2650" i="7"/>
  <c r="G2649" i="7"/>
  <c r="F2649" i="7"/>
  <c r="I2649" i="7"/>
  <c r="G2648" i="7"/>
  <c r="F2648" i="7"/>
  <c r="I2648" i="7"/>
  <c r="G2647" i="7"/>
  <c r="F2647" i="7"/>
  <c r="I2647" i="7"/>
  <c r="G2646" i="7"/>
  <c r="F2646" i="7"/>
  <c r="I2646" i="7"/>
  <c r="G2645" i="7"/>
  <c r="F2645" i="7"/>
  <c r="I2645" i="7"/>
  <c r="G2644" i="7"/>
  <c r="F2644" i="7"/>
  <c r="I2644" i="7"/>
  <c r="G2643" i="7"/>
  <c r="F2643" i="7"/>
  <c r="I2643" i="7"/>
  <c r="G2642" i="7"/>
  <c r="F2642" i="7"/>
  <c r="I2642" i="7"/>
  <c r="G2641" i="7"/>
  <c r="F2641" i="7"/>
  <c r="I2641" i="7"/>
  <c r="G2640" i="7"/>
  <c r="F2640" i="7"/>
  <c r="I2640" i="7"/>
  <c r="G2639" i="7"/>
  <c r="F2639" i="7"/>
  <c r="I2639" i="7"/>
  <c r="G2638" i="7"/>
  <c r="F2638" i="7"/>
  <c r="I2638" i="7"/>
  <c r="G2637" i="7"/>
  <c r="F2637" i="7"/>
  <c r="I2637" i="7"/>
  <c r="G2636" i="7"/>
  <c r="F2636" i="7"/>
  <c r="I2636" i="7"/>
  <c r="G2635" i="7"/>
  <c r="F2635" i="7"/>
  <c r="I2635" i="7"/>
  <c r="G2634" i="7"/>
  <c r="F2634" i="7"/>
  <c r="I2634" i="7"/>
  <c r="G2633" i="7"/>
  <c r="F2633" i="7"/>
  <c r="I2633" i="7"/>
  <c r="G2632" i="7"/>
  <c r="F2632" i="7"/>
  <c r="I2632" i="7"/>
  <c r="G2631" i="7"/>
  <c r="F2631" i="7"/>
  <c r="I2631" i="7"/>
  <c r="G2630" i="7"/>
  <c r="F2630" i="7"/>
  <c r="I2630" i="7"/>
  <c r="G2629" i="7"/>
  <c r="F2629" i="7"/>
  <c r="I2629" i="7"/>
  <c r="G2628" i="7"/>
  <c r="F2628" i="7"/>
  <c r="I2628" i="7"/>
  <c r="G2627" i="7"/>
  <c r="F2627" i="7"/>
  <c r="I2627" i="7"/>
  <c r="G2626" i="7"/>
  <c r="F2626" i="7"/>
  <c r="I2626" i="7"/>
  <c r="G2625" i="7"/>
  <c r="F2625" i="7"/>
  <c r="I2625" i="7"/>
  <c r="G2624" i="7"/>
  <c r="F2624" i="7"/>
  <c r="I2624" i="7"/>
  <c r="G2623" i="7"/>
  <c r="F2623" i="7"/>
  <c r="I2623" i="7"/>
  <c r="G2622" i="7"/>
  <c r="F2622" i="7"/>
  <c r="I2622" i="7"/>
  <c r="G2621" i="7"/>
  <c r="F2621" i="7"/>
  <c r="I2621" i="7"/>
  <c r="G2620" i="7"/>
  <c r="F2620" i="7"/>
  <c r="I2620" i="7"/>
  <c r="G2619" i="7"/>
  <c r="F2619" i="7"/>
  <c r="I2619" i="7"/>
  <c r="G2618" i="7"/>
  <c r="F2618" i="7"/>
  <c r="I2618" i="7"/>
  <c r="G2617" i="7"/>
  <c r="F2617" i="7"/>
  <c r="I2617" i="7"/>
  <c r="G2616" i="7"/>
  <c r="F2616" i="7"/>
  <c r="I2616" i="7"/>
  <c r="G2615" i="7"/>
  <c r="F2615" i="7"/>
  <c r="I2615" i="7"/>
  <c r="G2614" i="7"/>
  <c r="F2614" i="7"/>
  <c r="I2614" i="7"/>
  <c r="G2613" i="7"/>
  <c r="F2613" i="7"/>
  <c r="I2613" i="7"/>
  <c r="G2612" i="7"/>
  <c r="F2612" i="7"/>
  <c r="I2612" i="7"/>
  <c r="G2611" i="7"/>
  <c r="F2611" i="7"/>
  <c r="I2611" i="7"/>
  <c r="G2610" i="7"/>
  <c r="F2610" i="7"/>
  <c r="I2610" i="7"/>
  <c r="G2609" i="7"/>
  <c r="F2609" i="7"/>
  <c r="I2609" i="7"/>
  <c r="G2608" i="7"/>
  <c r="F2608" i="7"/>
  <c r="I2608" i="7"/>
  <c r="G2607" i="7"/>
  <c r="F2607" i="7"/>
  <c r="I2607" i="7"/>
  <c r="G2606" i="7"/>
  <c r="F2606" i="7"/>
  <c r="I2606" i="7"/>
  <c r="G2605" i="7"/>
  <c r="F2605" i="7"/>
  <c r="I2605" i="7"/>
  <c r="G2604" i="7"/>
  <c r="F2604" i="7"/>
  <c r="I2604" i="7"/>
  <c r="G2603" i="7"/>
  <c r="F2603" i="7"/>
  <c r="I2603" i="7"/>
  <c r="G2602" i="7"/>
  <c r="F2602" i="7"/>
  <c r="I2602" i="7"/>
  <c r="G2601" i="7"/>
  <c r="F2601" i="7"/>
  <c r="I2601" i="7"/>
  <c r="G2600" i="7"/>
  <c r="F2600" i="7"/>
  <c r="I2600" i="7"/>
  <c r="G2599" i="7"/>
  <c r="F2599" i="7"/>
  <c r="I2599" i="7"/>
  <c r="G2598" i="7"/>
  <c r="F2598" i="7"/>
  <c r="I2598" i="7"/>
  <c r="G2597" i="7"/>
  <c r="F2597" i="7"/>
  <c r="I2597" i="7"/>
  <c r="G2596" i="7"/>
  <c r="F2596" i="7"/>
  <c r="I2596" i="7"/>
  <c r="G2595" i="7"/>
  <c r="F2595" i="7"/>
  <c r="I2595" i="7"/>
  <c r="G2594" i="7"/>
  <c r="F2594" i="7"/>
  <c r="I2594" i="7"/>
  <c r="G2593" i="7"/>
  <c r="F2593" i="7"/>
  <c r="I2593" i="7"/>
  <c r="G2592" i="7"/>
  <c r="F2592" i="7"/>
  <c r="I2592" i="7"/>
  <c r="G2591" i="7"/>
  <c r="F2591" i="7"/>
  <c r="I2591" i="7"/>
  <c r="G2590" i="7"/>
  <c r="F2590" i="7"/>
  <c r="I2590" i="7"/>
  <c r="G2589" i="7"/>
  <c r="F2589" i="7"/>
  <c r="I2589" i="7"/>
  <c r="G2588" i="7"/>
  <c r="F2588" i="7"/>
  <c r="I2588" i="7"/>
  <c r="G2587" i="7"/>
  <c r="F2587" i="7"/>
  <c r="I2587" i="7"/>
  <c r="G2586" i="7"/>
  <c r="F2586" i="7"/>
  <c r="I2586" i="7"/>
  <c r="G2585" i="7"/>
  <c r="F2585" i="7"/>
  <c r="I2585" i="7"/>
  <c r="G2584" i="7"/>
  <c r="F2584" i="7"/>
  <c r="I2584" i="7"/>
  <c r="G2583" i="7"/>
  <c r="F2583" i="7"/>
  <c r="I2583" i="7"/>
  <c r="G2582" i="7"/>
  <c r="F2582" i="7"/>
  <c r="I2582" i="7"/>
  <c r="G2581" i="7"/>
  <c r="F2581" i="7"/>
  <c r="I2581" i="7"/>
  <c r="G2580" i="7"/>
  <c r="F2580" i="7"/>
  <c r="I2580" i="7"/>
  <c r="I2579" i="7"/>
  <c r="G2579" i="7"/>
  <c r="F2579" i="7"/>
  <c r="G2578" i="7"/>
  <c r="F2578" i="7"/>
  <c r="I2578" i="7"/>
  <c r="G2577" i="7"/>
  <c r="F2577" i="7"/>
  <c r="I2577" i="7"/>
  <c r="G2576" i="7"/>
  <c r="F2576" i="7"/>
  <c r="I2576" i="7"/>
  <c r="G2575" i="7"/>
  <c r="F2575" i="7"/>
  <c r="I2575" i="7"/>
  <c r="G2574" i="7"/>
  <c r="F2574" i="7"/>
  <c r="I2574" i="7"/>
  <c r="G2573" i="7"/>
  <c r="F2573" i="7"/>
  <c r="I2573" i="7"/>
  <c r="G2572" i="7"/>
  <c r="F2572" i="7"/>
  <c r="I2572" i="7"/>
  <c r="G2571" i="7"/>
  <c r="F2571" i="7"/>
  <c r="I2571" i="7"/>
  <c r="G2570" i="7"/>
  <c r="F2570" i="7"/>
  <c r="I2570" i="7"/>
  <c r="G2569" i="7"/>
  <c r="F2569" i="7"/>
  <c r="I2569" i="7"/>
  <c r="G2568" i="7"/>
  <c r="F2568" i="7"/>
  <c r="I2568" i="7"/>
  <c r="G2567" i="7"/>
  <c r="F2567" i="7"/>
  <c r="I2567" i="7"/>
  <c r="G2566" i="7"/>
  <c r="F2566" i="7"/>
  <c r="I2566" i="7"/>
  <c r="G2565" i="7"/>
  <c r="F2565" i="7"/>
  <c r="I2565" i="7"/>
  <c r="G2564" i="7"/>
  <c r="F2564" i="7"/>
  <c r="I2564" i="7"/>
  <c r="G2563" i="7"/>
  <c r="F2563" i="7"/>
  <c r="I2563" i="7"/>
  <c r="G2562" i="7"/>
  <c r="F2562" i="7"/>
  <c r="I2562" i="7"/>
  <c r="G2561" i="7"/>
  <c r="F2561" i="7"/>
  <c r="I2561" i="7"/>
  <c r="G2560" i="7"/>
  <c r="F2560" i="7"/>
  <c r="I2560" i="7"/>
  <c r="G2559" i="7"/>
  <c r="F2559" i="7"/>
  <c r="I2559" i="7"/>
  <c r="G2558" i="7"/>
  <c r="F2558" i="7"/>
  <c r="I2558" i="7"/>
  <c r="G2557" i="7"/>
  <c r="F2557" i="7"/>
  <c r="I2557" i="7"/>
  <c r="G2556" i="7"/>
  <c r="F2556" i="7"/>
  <c r="I2556" i="7"/>
  <c r="G2555" i="7"/>
  <c r="F2555" i="7"/>
  <c r="I2555" i="7"/>
  <c r="G2554" i="7"/>
  <c r="F2554" i="7"/>
  <c r="I2554" i="7"/>
  <c r="G2553" i="7"/>
  <c r="F2553" i="7"/>
  <c r="I2553" i="7"/>
  <c r="G2552" i="7"/>
  <c r="F2552" i="7"/>
  <c r="I2552" i="7"/>
  <c r="G2551" i="7"/>
  <c r="F2551" i="7"/>
  <c r="I2551" i="7"/>
  <c r="G2550" i="7"/>
  <c r="F2550" i="7"/>
  <c r="I2550" i="7"/>
  <c r="G2549" i="7"/>
  <c r="F2549" i="7"/>
  <c r="I2549" i="7"/>
  <c r="G2548" i="7"/>
  <c r="F2548" i="7"/>
  <c r="I2548" i="7"/>
  <c r="G2547" i="7"/>
  <c r="F2547" i="7"/>
  <c r="I2547" i="7"/>
  <c r="G2546" i="7"/>
  <c r="F2546" i="7"/>
  <c r="I2546" i="7"/>
  <c r="G2545" i="7"/>
  <c r="F2545" i="7"/>
  <c r="I2545" i="7"/>
  <c r="G2544" i="7"/>
  <c r="F2544" i="7"/>
  <c r="I2544" i="7"/>
  <c r="G2543" i="7"/>
  <c r="F2543" i="7"/>
  <c r="I2543" i="7"/>
  <c r="G2542" i="7"/>
  <c r="F2542" i="7"/>
  <c r="I2542" i="7"/>
  <c r="G2541" i="7"/>
  <c r="F2541" i="7"/>
  <c r="I2541" i="7"/>
  <c r="G2540" i="7"/>
  <c r="F2540" i="7"/>
  <c r="I2540" i="7"/>
  <c r="G2539" i="7"/>
  <c r="F2539" i="7"/>
  <c r="I2539" i="7"/>
  <c r="G2538" i="7"/>
  <c r="F2538" i="7"/>
  <c r="I2538" i="7"/>
  <c r="G2537" i="7"/>
  <c r="F2537" i="7"/>
  <c r="I2537" i="7"/>
  <c r="G2536" i="7"/>
  <c r="F2536" i="7"/>
  <c r="I2536" i="7"/>
  <c r="G2535" i="7"/>
  <c r="F2535" i="7"/>
  <c r="I2535" i="7"/>
  <c r="G2534" i="7"/>
  <c r="F2534" i="7"/>
  <c r="I2534" i="7"/>
  <c r="G2533" i="7"/>
  <c r="F2533" i="7"/>
  <c r="I2533" i="7"/>
  <c r="G2532" i="7"/>
  <c r="F2532" i="7"/>
  <c r="I2532" i="7"/>
  <c r="G2531" i="7"/>
  <c r="F2531" i="7"/>
  <c r="I2531" i="7"/>
  <c r="G2530" i="7"/>
  <c r="F2530" i="7"/>
  <c r="I2530" i="7"/>
  <c r="G2529" i="7"/>
  <c r="F2529" i="7"/>
  <c r="I2529" i="7"/>
  <c r="G2528" i="7"/>
  <c r="F2528" i="7"/>
  <c r="I2528" i="7"/>
  <c r="G2527" i="7"/>
  <c r="F2527" i="7"/>
  <c r="I2527" i="7"/>
  <c r="G2526" i="7"/>
  <c r="F2526" i="7"/>
  <c r="I2526" i="7"/>
  <c r="G2525" i="7"/>
  <c r="F2525" i="7"/>
  <c r="I2525" i="7"/>
  <c r="G2524" i="7"/>
  <c r="F2524" i="7"/>
  <c r="I2524" i="7"/>
  <c r="G2523" i="7"/>
  <c r="F2523" i="7"/>
  <c r="I2523" i="7"/>
  <c r="G2522" i="7"/>
  <c r="F2522" i="7"/>
  <c r="I2522" i="7"/>
  <c r="G2521" i="7"/>
  <c r="F2521" i="7"/>
  <c r="I2521" i="7"/>
  <c r="G2520" i="7"/>
  <c r="F2520" i="7"/>
  <c r="I2520" i="7"/>
  <c r="G2519" i="7"/>
  <c r="F2519" i="7"/>
  <c r="I2519" i="7"/>
  <c r="G2518" i="7"/>
  <c r="F2518" i="7"/>
  <c r="I2518" i="7"/>
  <c r="G2517" i="7"/>
  <c r="F2517" i="7"/>
  <c r="I2517" i="7"/>
  <c r="G2516" i="7"/>
  <c r="F2516" i="7"/>
  <c r="I2516" i="7"/>
  <c r="G2515" i="7"/>
  <c r="F2515" i="7"/>
  <c r="I2515" i="7"/>
  <c r="G2514" i="7"/>
  <c r="F2514" i="7"/>
  <c r="I2514" i="7"/>
  <c r="G2513" i="7"/>
  <c r="F2513" i="7"/>
  <c r="I2513" i="7"/>
  <c r="G2512" i="7"/>
  <c r="F2512" i="7"/>
  <c r="I2512" i="7"/>
  <c r="G2511" i="7"/>
  <c r="F2511" i="7"/>
  <c r="I2511" i="7"/>
  <c r="G2510" i="7"/>
  <c r="F2510" i="7"/>
  <c r="I2510" i="7"/>
  <c r="G2509" i="7"/>
  <c r="F2509" i="7"/>
  <c r="I2509" i="7"/>
  <c r="G2508" i="7"/>
  <c r="F2508" i="7"/>
  <c r="I2508" i="7"/>
  <c r="G2507" i="7"/>
  <c r="F2507" i="7"/>
  <c r="I2507" i="7"/>
  <c r="G2506" i="7"/>
  <c r="F2506" i="7"/>
  <c r="I2506" i="7"/>
  <c r="G2505" i="7"/>
  <c r="F2505" i="7"/>
  <c r="I2505" i="7"/>
  <c r="G2504" i="7"/>
  <c r="F2504" i="7"/>
  <c r="I2504" i="7"/>
  <c r="G2503" i="7"/>
  <c r="F2503" i="7"/>
  <c r="I2503" i="7"/>
  <c r="G2502" i="7"/>
  <c r="F2502" i="7"/>
  <c r="I2502" i="7"/>
  <c r="G2501" i="7"/>
  <c r="F2501" i="7"/>
  <c r="I2501" i="7"/>
  <c r="G2500" i="7"/>
  <c r="F2500" i="7"/>
  <c r="I2500" i="7"/>
  <c r="G2499" i="7"/>
  <c r="F2499" i="7"/>
  <c r="I2499" i="7"/>
  <c r="G2498" i="7"/>
  <c r="F2498" i="7"/>
  <c r="I2498" i="7"/>
  <c r="G2497" i="7"/>
  <c r="F2497" i="7"/>
  <c r="I2497" i="7"/>
  <c r="G2496" i="7"/>
  <c r="F2496" i="7"/>
  <c r="I2496" i="7"/>
  <c r="G2495" i="7"/>
  <c r="F2495" i="7"/>
  <c r="I2495" i="7"/>
  <c r="G2494" i="7"/>
  <c r="F2494" i="7"/>
  <c r="I2494" i="7"/>
  <c r="G2493" i="7"/>
  <c r="F2493" i="7"/>
  <c r="I2493" i="7"/>
  <c r="G2492" i="7"/>
  <c r="F2492" i="7"/>
  <c r="I2492" i="7"/>
  <c r="G2491" i="7"/>
  <c r="F2491" i="7"/>
  <c r="I2491" i="7"/>
  <c r="G2490" i="7"/>
  <c r="F2490" i="7"/>
  <c r="I2490" i="7"/>
  <c r="G2489" i="7"/>
  <c r="F2489" i="7"/>
  <c r="I2489" i="7"/>
  <c r="G2488" i="7"/>
  <c r="F2488" i="7"/>
  <c r="I2488" i="7"/>
  <c r="G2487" i="7"/>
  <c r="F2487" i="7"/>
  <c r="I2487" i="7"/>
  <c r="G2486" i="7"/>
  <c r="F2486" i="7"/>
  <c r="I2486" i="7"/>
  <c r="G2485" i="7"/>
  <c r="F2485" i="7"/>
  <c r="I2485" i="7"/>
  <c r="G2484" i="7"/>
  <c r="F2484" i="7"/>
  <c r="I2484" i="7"/>
  <c r="G2483" i="7"/>
  <c r="F2483" i="7"/>
  <c r="I2483" i="7"/>
  <c r="G2482" i="7"/>
  <c r="F2482" i="7"/>
  <c r="I2482" i="7"/>
  <c r="G2481" i="7"/>
  <c r="F2481" i="7"/>
  <c r="I2481" i="7"/>
  <c r="G2480" i="7"/>
  <c r="F2480" i="7"/>
  <c r="I2480" i="7"/>
  <c r="G2479" i="7"/>
  <c r="F2479" i="7"/>
  <c r="I2479" i="7"/>
  <c r="G2478" i="7"/>
  <c r="F2478" i="7"/>
  <c r="I2478" i="7"/>
  <c r="G2477" i="7"/>
  <c r="F2477" i="7"/>
  <c r="I2477" i="7"/>
  <c r="G2476" i="7"/>
  <c r="F2476" i="7"/>
  <c r="I2476" i="7"/>
  <c r="G2475" i="7"/>
  <c r="F2475" i="7"/>
  <c r="I2475" i="7"/>
  <c r="G2474" i="7"/>
  <c r="F2474" i="7"/>
  <c r="I2474" i="7"/>
  <c r="G2473" i="7"/>
  <c r="F2473" i="7"/>
  <c r="I2473" i="7"/>
  <c r="G2472" i="7"/>
  <c r="F2472" i="7"/>
  <c r="I2472" i="7"/>
  <c r="G2471" i="7"/>
  <c r="F2471" i="7"/>
  <c r="I2471" i="7"/>
  <c r="G2470" i="7"/>
  <c r="F2470" i="7"/>
  <c r="I2470" i="7"/>
  <c r="G2469" i="7"/>
  <c r="F2469" i="7"/>
  <c r="I2469" i="7"/>
  <c r="G2468" i="7"/>
  <c r="F2468" i="7"/>
  <c r="I2468" i="7"/>
  <c r="G2467" i="7"/>
  <c r="F2467" i="7"/>
  <c r="I2467" i="7"/>
  <c r="G2466" i="7"/>
  <c r="F2466" i="7"/>
  <c r="I2466" i="7"/>
  <c r="G2465" i="7"/>
  <c r="F2465" i="7"/>
  <c r="I2465" i="7"/>
  <c r="G2464" i="7"/>
  <c r="F2464" i="7"/>
  <c r="I2464" i="7"/>
  <c r="G2463" i="7"/>
  <c r="F2463" i="7"/>
  <c r="I2463" i="7"/>
  <c r="G2462" i="7"/>
  <c r="F2462" i="7"/>
  <c r="I2462" i="7"/>
  <c r="G2461" i="7"/>
  <c r="F2461" i="7"/>
  <c r="I2461" i="7"/>
  <c r="G2460" i="7"/>
  <c r="F2460" i="7"/>
  <c r="I2460" i="7"/>
  <c r="G2459" i="7"/>
  <c r="F2459" i="7"/>
  <c r="I2459" i="7"/>
  <c r="G2458" i="7"/>
  <c r="F2458" i="7"/>
  <c r="I2458" i="7"/>
  <c r="G2457" i="7"/>
  <c r="F2457" i="7"/>
  <c r="I2457" i="7"/>
  <c r="G2456" i="7"/>
  <c r="F2456" i="7"/>
  <c r="I2456" i="7"/>
  <c r="G2455" i="7"/>
  <c r="F2455" i="7"/>
  <c r="I2455" i="7"/>
  <c r="G2454" i="7"/>
  <c r="F2454" i="7"/>
  <c r="I2454" i="7"/>
  <c r="G2453" i="7"/>
  <c r="F2453" i="7"/>
  <c r="I2453" i="7"/>
  <c r="G2452" i="7"/>
  <c r="F2452" i="7"/>
  <c r="I2452" i="7"/>
  <c r="G2451" i="7"/>
  <c r="F2451" i="7"/>
  <c r="I2451" i="7"/>
  <c r="G2450" i="7"/>
  <c r="F2450" i="7"/>
  <c r="I2450" i="7"/>
  <c r="G2449" i="7"/>
  <c r="F2449" i="7"/>
  <c r="I2449" i="7"/>
  <c r="G2448" i="7"/>
  <c r="F2448" i="7"/>
  <c r="I2448" i="7"/>
  <c r="G2447" i="7"/>
  <c r="F2447" i="7"/>
  <c r="I2447" i="7"/>
  <c r="G2446" i="7"/>
  <c r="F2446" i="7"/>
  <c r="I2446" i="7"/>
  <c r="G2445" i="7"/>
  <c r="F2445" i="7"/>
  <c r="I2445" i="7"/>
  <c r="G2444" i="7"/>
  <c r="F2444" i="7"/>
  <c r="I2444" i="7"/>
  <c r="G2443" i="7"/>
  <c r="F2443" i="7"/>
  <c r="I2443" i="7"/>
  <c r="G2442" i="7"/>
  <c r="F2442" i="7"/>
  <c r="I2442" i="7"/>
  <c r="G2441" i="7"/>
  <c r="F2441" i="7"/>
  <c r="I2441" i="7"/>
  <c r="G2440" i="7"/>
  <c r="F2440" i="7"/>
  <c r="I2440" i="7"/>
  <c r="G2439" i="7"/>
  <c r="F2439" i="7"/>
  <c r="I2439" i="7"/>
  <c r="G2438" i="7"/>
  <c r="F2438" i="7"/>
  <c r="I2438" i="7"/>
  <c r="G2437" i="7"/>
  <c r="F2437" i="7"/>
  <c r="I2437" i="7"/>
  <c r="G2436" i="7"/>
  <c r="F2436" i="7"/>
  <c r="I2436" i="7"/>
  <c r="G2435" i="7"/>
  <c r="F2435" i="7"/>
  <c r="I2435" i="7"/>
  <c r="G2434" i="7"/>
  <c r="F2434" i="7"/>
  <c r="I2434" i="7"/>
  <c r="G2433" i="7"/>
  <c r="F2433" i="7"/>
  <c r="I2433" i="7"/>
  <c r="G2432" i="7"/>
  <c r="F2432" i="7"/>
  <c r="I2432" i="7"/>
  <c r="G2431" i="7"/>
  <c r="F2431" i="7"/>
  <c r="I2431" i="7"/>
  <c r="G2430" i="7"/>
  <c r="F2430" i="7"/>
  <c r="I2430" i="7"/>
  <c r="G2429" i="7"/>
  <c r="F2429" i="7"/>
  <c r="I2429" i="7"/>
  <c r="G2428" i="7"/>
  <c r="F2428" i="7"/>
  <c r="I2428" i="7"/>
  <c r="G2427" i="7"/>
  <c r="F2427" i="7"/>
  <c r="I2427" i="7"/>
  <c r="G2426" i="7"/>
  <c r="F2426" i="7"/>
  <c r="I2426" i="7"/>
  <c r="G2425" i="7"/>
  <c r="F2425" i="7"/>
  <c r="I2425" i="7"/>
  <c r="G2424" i="7"/>
  <c r="F2424" i="7"/>
  <c r="I2424" i="7"/>
  <c r="G2423" i="7"/>
  <c r="F2423" i="7"/>
  <c r="I2423" i="7"/>
  <c r="G2422" i="7"/>
  <c r="F2422" i="7"/>
  <c r="I2422" i="7"/>
  <c r="G2421" i="7"/>
  <c r="F2421" i="7"/>
  <c r="I2421" i="7"/>
  <c r="G2420" i="7"/>
  <c r="F2420" i="7"/>
  <c r="I2420" i="7"/>
  <c r="G2419" i="7"/>
  <c r="F2419" i="7"/>
  <c r="I2419" i="7"/>
  <c r="G2418" i="7"/>
  <c r="F2418" i="7"/>
  <c r="I2418" i="7"/>
  <c r="G2417" i="7"/>
  <c r="F2417" i="7"/>
  <c r="I2417" i="7"/>
  <c r="G2416" i="7"/>
  <c r="F2416" i="7"/>
  <c r="I2416" i="7"/>
  <c r="G2415" i="7"/>
  <c r="F2415" i="7"/>
  <c r="I2415" i="7"/>
  <c r="G2414" i="7"/>
  <c r="F2414" i="7"/>
  <c r="I2414" i="7"/>
  <c r="G2413" i="7"/>
  <c r="F2413" i="7"/>
  <c r="I2413" i="7"/>
  <c r="G2412" i="7"/>
  <c r="F2412" i="7"/>
  <c r="I2412" i="7"/>
  <c r="G2411" i="7"/>
  <c r="F2411" i="7"/>
  <c r="I2411" i="7"/>
  <c r="G2410" i="7"/>
  <c r="F2410" i="7"/>
  <c r="I2410" i="7"/>
  <c r="G2409" i="7"/>
  <c r="F2409" i="7"/>
  <c r="I2409" i="7"/>
  <c r="G2408" i="7"/>
  <c r="F2408" i="7"/>
  <c r="I2408" i="7"/>
  <c r="G2407" i="7"/>
  <c r="F2407" i="7"/>
  <c r="I2407" i="7"/>
  <c r="G2406" i="7"/>
  <c r="F2406" i="7"/>
  <c r="I2406" i="7"/>
  <c r="G2405" i="7"/>
  <c r="F2405" i="7"/>
  <c r="I2405" i="7"/>
  <c r="G2404" i="7"/>
  <c r="F2404" i="7"/>
  <c r="I2404" i="7"/>
  <c r="G2403" i="7"/>
  <c r="F2403" i="7"/>
  <c r="I2403" i="7"/>
  <c r="G2402" i="7"/>
  <c r="F2402" i="7"/>
  <c r="I2402" i="7"/>
  <c r="G2401" i="7"/>
  <c r="F2401" i="7"/>
  <c r="I2401" i="7"/>
  <c r="G2400" i="7"/>
  <c r="F2400" i="7"/>
  <c r="I2400" i="7"/>
  <c r="G2399" i="7"/>
  <c r="F2399" i="7"/>
  <c r="I2399" i="7"/>
  <c r="G2398" i="7"/>
  <c r="F2398" i="7"/>
  <c r="I2398" i="7"/>
  <c r="G2397" i="7"/>
  <c r="F2397" i="7"/>
  <c r="I2397" i="7"/>
  <c r="G2396" i="7"/>
  <c r="F2396" i="7"/>
  <c r="I2396" i="7"/>
  <c r="G2395" i="7"/>
  <c r="F2395" i="7"/>
  <c r="I2395" i="7"/>
  <c r="G2394" i="7"/>
  <c r="F2394" i="7"/>
  <c r="I2394" i="7"/>
  <c r="G2393" i="7"/>
  <c r="F2393" i="7"/>
  <c r="I2393" i="7"/>
  <c r="G2392" i="7"/>
  <c r="F2392" i="7"/>
  <c r="I2392" i="7"/>
  <c r="G2391" i="7"/>
  <c r="F2391" i="7"/>
  <c r="I2391" i="7"/>
  <c r="G2390" i="7"/>
  <c r="F2390" i="7"/>
  <c r="I2390" i="7"/>
  <c r="G2389" i="7"/>
  <c r="F2389" i="7"/>
  <c r="I2389" i="7"/>
  <c r="G2388" i="7"/>
  <c r="F2388" i="7"/>
  <c r="I2388" i="7"/>
  <c r="G2387" i="7"/>
  <c r="F2387" i="7"/>
  <c r="I2387" i="7"/>
  <c r="G2386" i="7"/>
  <c r="F2386" i="7"/>
  <c r="I2386" i="7"/>
  <c r="G2385" i="7"/>
  <c r="F2385" i="7"/>
  <c r="I2385" i="7"/>
  <c r="G2384" i="7"/>
  <c r="F2384" i="7"/>
  <c r="I2384" i="7"/>
  <c r="G2383" i="7"/>
  <c r="F2383" i="7"/>
  <c r="I2383" i="7"/>
  <c r="G2382" i="7"/>
  <c r="F2382" i="7"/>
  <c r="I2382" i="7"/>
  <c r="G2381" i="7"/>
  <c r="F2381" i="7"/>
  <c r="I2381" i="7"/>
  <c r="G2380" i="7"/>
  <c r="F2380" i="7"/>
  <c r="I2380" i="7"/>
  <c r="G2379" i="7"/>
  <c r="F2379" i="7"/>
  <c r="I2379" i="7"/>
  <c r="G2378" i="7"/>
  <c r="F2378" i="7"/>
  <c r="I2378" i="7"/>
  <c r="G2377" i="7"/>
  <c r="F2377" i="7"/>
  <c r="I2377" i="7"/>
  <c r="G2376" i="7"/>
  <c r="F2376" i="7"/>
  <c r="I2376" i="7"/>
  <c r="G2375" i="7"/>
  <c r="F2375" i="7"/>
  <c r="I2375" i="7"/>
  <c r="G2374" i="7"/>
  <c r="F2374" i="7"/>
  <c r="I2374" i="7"/>
  <c r="G2373" i="7"/>
  <c r="F2373" i="7"/>
  <c r="I2373" i="7"/>
  <c r="G2372" i="7"/>
  <c r="F2372" i="7"/>
  <c r="I2372" i="7"/>
  <c r="G2371" i="7"/>
  <c r="F2371" i="7"/>
  <c r="I2371" i="7"/>
  <c r="G2370" i="7"/>
  <c r="F2370" i="7"/>
  <c r="I2370" i="7"/>
  <c r="G2369" i="7"/>
  <c r="F2369" i="7"/>
  <c r="I2369" i="7"/>
  <c r="G2368" i="7"/>
  <c r="F2368" i="7"/>
  <c r="I2368" i="7"/>
  <c r="G2367" i="7"/>
  <c r="F2367" i="7"/>
  <c r="I2367" i="7"/>
  <c r="G2366" i="7"/>
  <c r="F2366" i="7"/>
  <c r="I2366" i="7"/>
  <c r="G2365" i="7"/>
  <c r="F2365" i="7"/>
  <c r="I2365" i="7"/>
  <c r="G2364" i="7"/>
  <c r="F2364" i="7"/>
  <c r="I2364" i="7"/>
  <c r="G2363" i="7"/>
  <c r="F2363" i="7"/>
  <c r="I2363" i="7"/>
  <c r="G2362" i="7"/>
  <c r="F2362" i="7"/>
  <c r="I2362" i="7"/>
  <c r="G2361" i="7"/>
  <c r="F2361" i="7"/>
  <c r="I2361" i="7"/>
  <c r="G2360" i="7"/>
  <c r="F2360" i="7"/>
  <c r="I2360" i="7"/>
  <c r="G2359" i="7"/>
  <c r="F2359" i="7"/>
  <c r="I2359" i="7"/>
  <c r="G2358" i="7"/>
  <c r="F2358" i="7"/>
  <c r="I2358" i="7"/>
  <c r="G2357" i="7"/>
  <c r="F2357" i="7"/>
  <c r="I2357" i="7"/>
  <c r="G2356" i="7"/>
  <c r="F2356" i="7"/>
  <c r="I2356" i="7"/>
  <c r="G2355" i="7"/>
  <c r="F2355" i="7"/>
  <c r="I2355" i="7"/>
  <c r="G2354" i="7"/>
  <c r="F2354" i="7"/>
  <c r="I2354" i="7"/>
  <c r="G2353" i="7"/>
  <c r="F2353" i="7"/>
  <c r="I2353" i="7"/>
  <c r="G2352" i="7"/>
  <c r="F2352" i="7"/>
  <c r="I2352" i="7"/>
  <c r="G2351" i="7"/>
  <c r="F2351" i="7"/>
  <c r="I2351" i="7"/>
  <c r="G2350" i="7"/>
  <c r="F2350" i="7"/>
  <c r="I2350" i="7"/>
  <c r="G2349" i="7"/>
  <c r="F2349" i="7"/>
  <c r="I2349" i="7"/>
  <c r="G2348" i="7"/>
  <c r="F2348" i="7"/>
  <c r="I2348" i="7"/>
  <c r="G2347" i="7"/>
  <c r="F2347" i="7"/>
  <c r="I2347" i="7"/>
  <c r="G2346" i="7"/>
  <c r="F2346" i="7"/>
  <c r="I2346" i="7"/>
  <c r="G2345" i="7"/>
  <c r="F2345" i="7"/>
  <c r="I2345" i="7"/>
  <c r="G2344" i="7"/>
  <c r="F2344" i="7"/>
  <c r="I2344" i="7"/>
  <c r="G2343" i="7"/>
  <c r="F2343" i="7"/>
  <c r="I2343" i="7"/>
  <c r="G2342" i="7"/>
  <c r="F2342" i="7"/>
  <c r="I2342" i="7"/>
  <c r="G2341" i="7"/>
  <c r="F2341" i="7"/>
  <c r="I2341" i="7"/>
  <c r="G2340" i="7"/>
  <c r="F2340" i="7"/>
  <c r="I2340" i="7"/>
  <c r="G2339" i="7"/>
  <c r="F2339" i="7"/>
  <c r="I2339" i="7"/>
  <c r="G2338" i="7"/>
  <c r="F2338" i="7"/>
  <c r="I2338" i="7"/>
  <c r="G2337" i="7"/>
  <c r="F2337" i="7"/>
  <c r="I2337" i="7"/>
  <c r="G2336" i="7"/>
  <c r="F2336" i="7"/>
  <c r="I2336" i="7"/>
  <c r="G2335" i="7"/>
  <c r="F2335" i="7"/>
  <c r="I2335" i="7"/>
  <c r="G2334" i="7"/>
  <c r="F2334" i="7"/>
  <c r="I2334" i="7"/>
  <c r="G2333" i="7"/>
  <c r="F2333" i="7"/>
  <c r="I2333" i="7"/>
  <c r="G2332" i="7"/>
  <c r="F2332" i="7"/>
  <c r="I2332" i="7"/>
  <c r="G2331" i="7"/>
  <c r="F2331" i="7"/>
  <c r="I2331" i="7"/>
  <c r="G2330" i="7"/>
  <c r="F2330" i="7"/>
  <c r="I2330" i="7"/>
  <c r="G2329" i="7"/>
  <c r="F2329" i="7"/>
  <c r="I2329" i="7"/>
  <c r="G2328" i="7"/>
  <c r="F2328" i="7"/>
  <c r="I2328" i="7"/>
  <c r="G2327" i="7"/>
  <c r="F2327" i="7"/>
  <c r="I2327" i="7"/>
  <c r="G2326" i="7"/>
  <c r="F2326" i="7"/>
  <c r="I2326" i="7"/>
  <c r="G2325" i="7"/>
  <c r="F2325" i="7"/>
  <c r="I2325" i="7"/>
  <c r="G2324" i="7"/>
  <c r="F2324" i="7"/>
  <c r="I2324" i="7"/>
  <c r="G2323" i="7"/>
  <c r="F2323" i="7"/>
  <c r="I2323" i="7"/>
  <c r="G2322" i="7"/>
  <c r="F2322" i="7"/>
  <c r="I2322" i="7"/>
  <c r="G2321" i="7"/>
  <c r="F2321" i="7"/>
  <c r="I2321" i="7"/>
  <c r="G2320" i="7"/>
  <c r="F2320" i="7"/>
  <c r="I2320" i="7"/>
  <c r="G2319" i="7"/>
  <c r="F2319" i="7"/>
  <c r="I2319" i="7"/>
  <c r="G2318" i="7"/>
  <c r="F2318" i="7"/>
  <c r="I2318" i="7"/>
  <c r="G2317" i="7"/>
  <c r="F2317" i="7"/>
  <c r="I2317" i="7"/>
  <c r="G2316" i="7"/>
  <c r="F2316" i="7"/>
  <c r="I2316" i="7"/>
  <c r="G2315" i="7"/>
  <c r="F2315" i="7"/>
  <c r="I2315" i="7"/>
  <c r="G2314" i="7"/>
  <c r="F2314" i="7"/>
  <c r="I2314" i="7"/>
  <c r="G2313" i="7"/>
  <c r="F2313" i="7"/>
  <c r="I2313" i="7"/>
  <c r="G2312" i="7"/>
  <c r="F2312" i="7"/>
  <c r="I2312" i="7"/>
  <c r="G2311" i="7"/>
  <c r="F2311" i="7"/>
  <c r="I2311" i="7"/>
  <c r="G2310" i="7"/>
  <c r="F2310" i="7"/>
  <c r="I2310" i="7"/>
  <c r="G2309" i="7"/>
  <c r="F2309" i="7"/>
  <c r="I2309" i="7"/>
  <c r="G2308" i="7"/>
  <c r="F2308" i="7"/>
  <c r="I2308" i="7"/>
  <c r="G2307" i="7"/>
  <c r="F2307" i="7"/>
  <c r="I2307" i="7"/>
  <c r="G2306" i="7"/>
  <c r="F2306" i="7"/>
  <c r="I2306" i="7"/>
  <c r="G2305" i="7"/>
  <c r="F2305" i="7"/>
  <c r="I2305" i="7"/>
  <c r="G2304" i="7"/>
  <c r="F2304" i="7"/>
  <c r="I2304" i="7"/>
  <c r="G2303" i="7"/>
  <c r="F2303" i="7"/>
  <c r="I2303" i="7"/>
  <c r="G2302" i="7"/>
  <c r="F2302" i="7"/>
  <c r="I2302" i="7"/>
  <c r="G2301" i="7"/>
  <c r="F2301" i="7"/>
  <c r="I2301" i="7"/>
  <c r="G2300" i="7"/>
  <c r="F2300" i="7"/>
  <c r="I2300" i="7"/>
  <c r="G2299" i="7"/>
  <c r="F2299" i="7"/>
  <c r="I2299" i="7"/>
  <c r="G2298" i="7"/>
  <c r="F2298" i="7"/>
  <c r="I2298" i="7"/>
  <c r="G2297" i="7"/>
  <c r="F2297" i="7"/>
  <c r="I2297" i="7"/>
  <c r="G2296" i="7"/>
  <c r="F2296" i="7"/>
  <c r="I2296" i="7"/>
  <c r="G2295" i="7"/>
  <c r="F2295" i="7"/>
  <c r="I2295" i="7"/>
  <c r="G2294" i="7"/>
  <c r="F2294" i="7"/>
  <c r="I2294" i="7"/>
  <c r="I2293" i="7"/>
  <c r="G2293" i="7"/>
  <c r="F2293" i="7"/>
  <c r="G2292" i="7"/>
  <c r="F2292" i="7"/>
  <c r="I2292" i="7"/>
  <c r="G2291" i="7"/>
  <c r="F2291" i="7"/>
  <c r="I2291" i="7"/>
  <c r="G2290" i="7"/>
  <c r="F2290" i="7"/>
  <c r="I2290" i="7"/>
  <c r="G2289" i="7"/>
  <c r="F2289" i="7"/>
  <c r="I2289" i="7"/>
  <c r="G2288" i="7"/>
  <c r="F2288" i="7"/>
  <c r="I2288" i="7"/>
  <c r="G2287" i="7"/>
  <c r="F2287" i="7"/>
  <c r="I2287" i="7"/>
  <c r="G2286" i="7"/>
  <c r="F2286" i="7"/>
  <c r="I2286" i="7"/>
  <c r="G2285" i="7"/>
  <c r="F2285" i="7"/>
  <c r="I2285" i="7"/>
  <c r="G2284" i="7"/>
  <c r="F2284" i="7"/>
  <c r="I2284" i="7"/>
  <c r="G2283" i="7"/>
  <c r="F2283" i="7"/>
  <c r="I2283" i="7"/>
  <c r="G2282" i="7"/>
  <c r="F2282" i="7"/>
  <c r="I2282" i="7"/>
  <c r="G2281" i="7"/>
  <c r="F2281" i="7"/>
  <c r="I2281" i="7"/>
  <c r="G2280" i="7"/>
  <c r="F2280" i="7"/>
  <c r="I2280" i="7"/>
  <c r="G2279" i="7"/>
  <c r="F2279" i="7"/>
  <c r="I2279" i="7"/>
  <c r="G2278" i="7"/>
  <c r="F2278" i="7"/>
  <c r="I2278" i="7"/>
  <c r="G2277" i="7"/>
  <c r="F2277" i="7"/>
  <c r="I2277" i="7"/>
  <c r="G2276" i="7"/>
  <c r="F2276" i="7"/>
  <c r="I2276" i="7"/>
  <c r="G2275" i="7"/>
  <c r="F2275" i="7"/>
  <c r="I2275" i="7"/>
  <c r="G2274" i="7"/>
  <c r="F2274" i="7"/>
  <c r="I2274" i="7"/>
  <c r="G2273" i="7"/>
  <c r="F2273" i="7"/>
  <c r="I2273" i="7"/>
  <c r="G2272" i="7"/>
  <c r="F2272" i="7"/>
  <c r="I2272" i="7"/>
  <c r="G2271" i="7"/>
  <c r="F2271" i="7"/>
  <c r="I2271" i="7"/>
  <c r="G2270" i="7"/>
  <c r="F2270" i="7"/>
  <c r="I2270" i="7"/>
  <c r="G2269" i="7"/>
  <c r="F2269" i="7"/>
  <c r="I2269" i="7"/>
  <c r="G2268" i="7"/>
  <c r="F2268" i="7"/>
  <c r="I2268" i="7"/>
  <c r="G2267" i="7"/>
  <c r="F2267" i="7"/>
  <c r="I2267" i="7"/>
  <c r="G2266" i="7"/>
  <c r="F2266" i="7"/>
  <c r="I2266" i="7"/>
  <c r="G2265" i="7"/>
  <c r="F2265" i="7"/>
  <c r="I2265" i="7"/>
  <c r="G2264" i="7"/>
  <c r="F2264" i="7"/>
  <c r="I2264" i="7"/>
  <c r="G2263" i="7"/>
  <c r="F2263" i="7"/>
  <c r="I2263" i="7"/>
  <c r="G2262" i="7"/>
  <c r="F2262" i="7"/>
  <c r="I2262" i="7"/>
  <c r="G2261" i="7"/>
  <c r="F2261" i="7"/>
  <c r="I2261" i="7"/>
  <c r="G2260" i="7"/>
  <c r="F2260" i="7"/>
  <c r="I2260" i="7"/>
  <c r="G2259" i="7"/>
  <c r="F2259" i="7"/>
  <c r="I2259" i="7"/>
  <c r="G2258" i="7"/>
  <c r="F2258" i="7"/>
  <c r="I2258" i="7"/>
  <c r="G2257" i="7"/>
  <c r="F2257" i="7"/>
  <c r="I2257" i="7"/>
  <c r="G2256" i="7"/>
  <c r="F2256" i="7"/>
  <c r="I2256" i="7"/>
  <c r="G2255" i="7"/>
  <c r="F2255" i="7"/>
  <c r="I2255" i="7"/>
  <c r="G2254" i="7"/>
  <c r="F2254" i="7"/>
  <c r="I2254" i="7"/>
  <c r="G2253" i="7"/>
  <c r="F2253" i="7"/>
  <c r="I2253" i="7"/>
  <c r="G2252" i="7"/>
  <c r="F2252" i="7"/>
  <c r="I2252" i="7"/>
  <c r="G2251" i="7"/>
  <c r="F2251" i="7"/>
  <c r="I2251" i="7"/>
  <c r="G2250" i="7"/>
  <c r="F2250" i="7"/>
  <c r="I2250" i="7"/>
  <c r="G2249" i="7"/>
  <c r="F2249" i="7"/>
  <c r="I2249" i="7"/>
  <c r="G2248" i="7"/>
  <c r="F2248" i="7"/>
  <c r="I2248" i="7"/>
  <c r="G2247" i="7"/>
  <c r="F2247" i="7"/>
  <c r="I2247" i="7"/>
  <c r="G2246" i="7"/>
  <c r="F2246" i="7"/>
  <c r="I2246" i="7"/>
  <c r="G2245" i="7"/>
  <c r="F2245" i="7"/>
  <c r="I2245" i="7"/>
  <c r="G2244" i="7"/>
  <c r="F2244" i="7"/>
  <c r="I2244" i="7"/>
  <c r="G2243" i="7"/>
  <c r="F2243" i="7"/>
  <c r="I2243" i="7"/>
  <c r="G2242" i="7"/>
  <c r="F2242" i="7"/>
  <c r="I2242" i="7"/>
  <c r="G2241" i="7"/>
  <c r="F2241" i="7"/>
  <c r="I2241" i="7"/>
  <c r="G2240" i="7"/>
  <c r="F2240" i="7"/>
  <c r="I2240" i="7"/>
  <c r="G2239" i="7"/>
  <c r="F2239" i="7"/>
  <c r="I2239" i="7"/>
  <c r="G2238" i="7"/>
  <c r="F2238" i="7"/>
  <c r="I2238" i="7"/>
  <c r="G2237" i="7"/>
  <c r="F2237" i="7"/>
  <c r="I2237" i="7"/>
  <c r="G2236" i="7"/>
  <c r="F2236" i="7"/>
  <c r="I2236" i="7"/>
  <c r="G2235" i="7"/>
  <c r="F2235" i="7"/>
  <c r="I2235" i="7"/>
  <c r="G2234" i="7"/>
  <c r="F2234" i="7"/>
  <c r="I2234" i="7"/>
  <c r="G2233" i="7"/>
  <c r="F2233" i="7"/>
  <c r="I2233" i="7"/>
  <c r="G2232" i="7"/>
  <c r="F2232" i="7"/>
  <c r="I2232" i="7"/>
  <c r="G2231" i="7"/>
  <c r="F2231" i="7"/>
  <c r="I2231" i="7"/>
  <c r="G2230" i="7"/>
  <c r="F2230" i="7"/>
  <c r="I2230" i="7"/>
  <c r="G2229" i="7"/>
  <c r="F2229" i="7"/>
  <c r="I2229" i="7"/>
  <c r="G2228" i="7"/>
  <c r="F2228" i="7"/>
  <c r="I2228" i="7"/>
  <c r="G2227" i="7"/>
  <c r="F2227" i="7"/>
  <c r="I2227" i="7"/>
  <c r="G2226" i="7"/>
  <c r="F2226" i="7"/>
  <c r="I2226" i="7"/>
  <c r="G2225" i="7"/>
  <c r="F2225" i="7"/>
  <c r="I2225" i="7"/>
  <c r="G2224" i="7"/>
  <c r="F2224" i="7"/>
  <c r="I2224" i="7"/>
  <c r="G2223" i="7"/>
  <c r="F2223" i="7"/>
  <c r="I2223" i="7"/>
  <c r="G2222" i="7"/>
  <c r="F2222" i="7"/>
  <c r="I2222" i="7"/>
  <c r="G2221" i="7"/>
  <c r="F2221" i="7"/>
  <c r="I2221" i="7"/>
  <c r="G2220" i="7"/>
  <c r="F2220" i="7"/>
  <c r="I2220" i="7"/>
  <c r="G2219" i="7"/>
  <c r="F2219" i="7"/>
  <c r="I2219" i="7"/>
  <c r="G2218" i="7"/>
  <c r="F2218" i="7"/>
  <c r="I2218" i="7"/>
  <c r="G2217" i="7"/>
  <c r="F2217" i="7"/>
  <c r="I2217" i="7"/>
  <c r="G2216" i="7"/>
  <c r="F2216" i="7"/>
  <c r="I2216" i="7"/>
  <c r="G2215" i="7"/>
  <c r="F2215" i="7"/>
  <c r="I2215" i="7"/>
  <c r="G2214" i="7"/>
  <c r="F2214" i="7"/>
  <c r="I2214" i="7"/>
  <c r="G2213" i="7"/>
  <c r="F2213" i="7"/>
  <c r="I2213" i="7"/>
  <c r="G2212" i="7"/>
  <c r="F2212" i="7"/>
  <c r="I2212" i="7"/>
  <c r="G2211" i="7"/>
  <c r="F2211" i="7"/>
  <c r="I2211" i="7"/>
  <c r="G2210" i="7"/>
  <c r="F2210" i="7"/>
  <c r="I2210" i="7"/>
  <c r="G2209" i="7"/>
  <c r="F2209" i="7"/>
  <c r="I2209" i="7"/>
  <c r="G2208" i="7"/>
  <c r="F2208" i="7"/>
  <c r="I2208" i="7"/>
  <c r="G2207" i="7"/>
  <c r="F2207" i="7"/>
  <c r="I2207" i="7"/>
  <c r="G2206" i="7"/>
  <c r="F2206" i="7"/>
  <c r="I2206" i="7"/>
  <c r="G2205" i="7"/>
  <c r="F2205" i="7"/>
  <c r="I2205" i="7"/>
  <c r="G2204" i="7"/>
  <c r="F2204" i="7"/>
  <c r="I2204" i="7"/>
  <c r="G2203" i="7"/>
  <c r="F2203" i="7"/>
  <c r="I2203" i="7"/>
  <c r="G2202" i="7"/>
  <c r="F2202" i="7"/>
  <c r="I2202" i="7"/>
  <c r="G2201" i="7"/>
  <c r="F2201" i="7"/>
  <c r="I2201" i="7"/>
  <c r="G2200" i="7"/>
  <c r="F2200" i="7"/>
  <c r="I2200" i="7"/>
  <c r="G2199" i="7"/>
  <c r="F2199" i="7"/>
  <c r="I2199" i="7"/>
  <c r="G2198" i="7"/>
  <c r="F2198" i="7"/>
  <c r="I2198" i="7"/>
  <c r="G2197" i="7"/>
  <c r="F2197" i="7"/>
  <c r="I2197" i="7"/>
  <c r="G2196" i="7"/>
  <c r="F2196" i="7"/>
  <c r="I2196" i="7"/>
  <c r="G2195" i="7"/>
  <c r="F2195" i="7"/>
  <c r="I2195" i="7"/>
  <c r="G2194" i="7"/>
  <c r="F2194" i="7"/>
  <c r="I2194" i="7"/>
  <c r="G2193" i="7"/>
  <c r="F2193" i="7"/>
  <c r="I2193" i="7"/>
  <c r="G2192" i="7"/>
  <c r="F2192" i="7"/>
  <c r="I2192" i="7"/>
  <c r="G2191" i="7"/>
  <c r="F2191" i="7"/>
  <c r="I2191" i="7"/>
  <c r="G2190" i="7"/>
  <c r="F2190" i="7"/>
  <c r="I2190" i="7"/>
  <c r="G2189" i="7"/>
  <c r="F2189" i="7"/>
  <c r="I2189" i="7"/>
  <c r="G2188" i="7"/>
  <c r="F2188" i="7"/>
  <c r="I2188" i="7"/>
  <c r="G2187" i="7"/>
  <c r="F2187" i="7"/>
  <c r="I2187" i="7"/>
  <c r="G2186" i="7"/>
  <c r="F2186" i="7"/>
  <c r="I2186" i="7"/>
  <c r="G2185" i="7"/>
  <c r="F2185" i="7"/>
  <c r="I2185" i="7"/>
  <c r="G2184" i="7"/>
  <c r="F2184" i="7"/>
  <c r="I2184" i="7"/>
  <c r="G2183" i="7"/>
  <c r="F2183" i="7"/>
  <c r="I2183" i="7"/>
  <c r="G2182" i="7"/>
  <c r="F2182" i="7"/>
  <c r="I2182" i="7"/>
  <c r="G2181" i="7"/>
  <c r="F2181" i="7"/>
  <c r="I2181" i="7"/>
  <c r="G2180" i="7"/>
  <c r="F2180" i="7"/>
  <c r="I2180" i="7"/>
  <c r="G2179" i="7"/>
  <c r="F2179" i="7"/>
  <c r="I2179" i="7"/>
  <c r="G2178" i="7"/>
  <c r="F2178" i="7"/>
  <c r="I2178" i="7"/>
  <c r="G2177" i="7"/>
  <c r="F2177" i="7"/>
  <c r="I2177" i="7"/>
  <c r="G2176" i="7"/>
  <c r="F2176" i="7"/>
  <c r="I2176" i="7"/>
  <c r="G2175" i="7"/>
  <c r="F2175" i="7"/>
  <c r="I2175" i="7"/>
  <c r="G2174" i="7"/>
  <c r="F2174" i="7"/>
  <c r="I2174" i="7"/>
  <c r="G2173" i="7"/>
  <c r="F2173" i="7"/>
  <c r="I2173" i="7"/>
  <c r="G2172" i="7"/>
  <c r="F2172" i="7"/>
  <c r="I2172" i="7"/>
  <c r="G2171" i="7"/>
  <c r="F2171" i="7"/>
  <c r="I2171" i="7"/>
  <c r="G2170" i="7"/>
  <c r="F2170" i="7"/>
  <c r="I2170" i="7"/>
  <c r="G2169" i="7"/>
  <c r="F2169" i="7"/>
  <c r="I2169" i="7"/>
  <c r="G2168" i="7"/>
  <c r="F2168" i="7"/>
  <c r="I2168" i="7"/>
  <c r="G2167" i="7"/>
  <c r="F2167" i="7"/>
  <c r="I2167" i="7"/>
  <c r="G2166" i="7"/>
  <c r="F2166" i="7"/>
  <c r="I2166" i="7"/>
  <c r="G2165" i="7"/>
  <c r="F2165" i="7"/>
  <c r="I2165" i="7"/>
  <c r="G2164" i="7"/>
  <c r="F2164" i="7"/>
  <c r="I2164" i="7"/>
  <c r="G2163" i="7"/>
  <c r="F2163" i="7"/>
  <c r="I2163" i="7"/>
  <c r="G2162" i="7"/>
  <c r="F2162" i="7"/>
  <c r="I2162" i="7"/>
  <c r="G2161" i="7"/>
  <c r="F2161" i="7"/>
  <c r="I2161" i="7"/>
  <c r="G2160" i="7"/>
  <c r="F2160" i="7"/>
  <c r="I2160" i="7"/>
  <c r="G2159" i="7"/>
  <c r="F2159" i="7"/>
  <c r="I2159" i="7"/>
  <c r="G2158" i="7"/>
  <c r="F2158" i="7"/>
  <c r="I2158" i="7"/>
  <c r="G2157" i="7"/>
  <c r="F2157" i="7"/>
  <c r="I2157" i="7"/>
  <c r="G2156" i="7"/>
  <c r="F2156" i="7"/>
  <c r="I2156" i="7"/>
  <c r="G2155" i="7"/>
  <c r="F2155" i="7"/>
  <c r="I2155" i="7"/>
  <c r="G2154" i="7"/>
  <c r="F2154" i="7"/>
  <c r="I2154" i="7"/>
  <c r="G2153" i="7"/>
  <c r="F2153" i="7"/>
  <c r="I2153" i="7"/>
  <c r="G2152" i="7"/>
  <c r="F2152" i="7"/>
  <c r="I2152" i="7"/>
  <c r="G2151" i="7"/>
  <c r="F2151" i="7"/>
  <c r="I2151" i="7"/>
  <c r="G2150" i="7"/>
  <c r="F2150" i="7"/>
  <c r="I2150" i="7"/>
  <c r="G2149" i="7"/>
  <c r="F2149" i="7"/>
  <c r="I2149" i="7"/>
  <c r="G2148" i="7"/>
  <c r="F2148" i="7"/>
  <c r="I2148" i="7"/>
  <c r="G2147" i="7"/>
  <c r="F2147" i="7"/>
  <c r="I2147" i="7"/>
  <c r="G2146" i="7"/>
  <c r="F2146" i="7"/>
  <c r="I2146" i="7"/>
  <c r="G2145" i="7"/>
  <c r="F2145" i="7"/>
  <c r="I2145" i="7"/>
  <c r="G2144" i="7"/>
  <c r="F2144" i="7"/>
  <c r="I2144" i="7"/>
  <c r="G2143" i="7"/>
  <c r="F2143" i="7"/>
  <c r="I2143" i="7"/>
  <c r="G2142" i="7"/>
  <c r="F2142" i="7"/>
  <c r="I2142" i="7"/>
  <c r="G2141" i="7"/>
  <c r="F2141" i="7"/>
  <c r="I2141" i="7"/>
  <c r="G2140" i="7"/>
  <c r="F2140" i="7"/>
  <c r="I2140" i="7"/>
  <c r="G2139" i="7"/>
  <c r="F2139" i="7"/>
  <c r="I2139" i="7"/>
  <c r="G2138" i="7"/>
  <c r="F2138" i="7"/>
  <c r="I2138" i="7"/>
  <c r="G2137" i="7"/>
  <c r="F2137" i="7"/>
  <c r="I2137" i="7"/>
  <c r="G2136" i="7"/>
  <c r="F2136" i="7"/>
  <c r="I2136" i="7"/>
  <c r="G2135" i="7"/>
  <c r="F2135" i="7"/>
  <c r="I2135" i="7"/>
  <c r="G2134" i="7"/>
  <c r="F2134" i="7"/>
  <c r="I2134" i="7"/>
  <c r="G2133" i="7"/>
  <c r="F2133" i="7"/>
  <c r="I2133" i="7"/>
  <c r="G2132" i="7"/>
  <c r="F2132" i="7"/>
  <c r="I2132" i="7"/>
  <c r="G2131" i="7"/>
  <c r="F2131" i="7"/>
  <c r="I2131" i="7"/>
  <c r="G2130" i="7"/>
  <c r="F2130" i="7"/>
  <c r="I2130" i="7"/>
  <c r="G2129" i="7"/>
  <c r="F2129" i="7"/>
  <c r="I2129" i="7"/>
  <c r="G2128" i="7"/>
  <c r="F2128" i="7"/>
  <c r="I2128" i="7"/>
  <c r="G2127" i="7"/>
  <c r="F2127" i="7"/>
  <c r="I2127" i="7"/>
  <c r="G2126" i="7"/>
  <c r="F2126" i="7"/>
  <c r="I2126" i="7"/>
  <c r="G2125" i="7"/>
  <c r="F2125" i="7"/>
  <c r="I2125" i="7"/>
  <c r="G2124" i="7"/>
  <c r="F2124" i="7"/>
  <c r="I2124" i="7"/>
  <c r="G2123" i="7"/>
  <c r="F2123" i="7"/>
  <c r="I2123" i="7"/>
  <c r="G2122" i="7"/>
  <c r="F2122" i="7"/>
  <c r="I2122" i="7"/>
  <c r="G2121" i="7"/>
  <c r="F2121" i="7"/>
  <c r="I2121" i="7"/>
  <c r="G2120" i="7"/>
  <c r="F2120" i="7"/>
  <c r="I2120" i="7"/>
  <c r="G2119" i="7"/>
  <c r="F2119" i="7"/>
  <c r="I2119" i="7"/>
  <c r="G2118" i="7"/>
  <c r="F2118" i="7"/>
  <c r="I2118" i="7"/>
  <c r="G2117" i="7"/>
  <c r="F2117" i="7"/>
  <c r="I2117" i="7"/>
  <c r="G2116" i="7"/>
  <c r="F2116" i="7"/>
  <c r="I2116" i="7"/>
  <c r="G2115" i="7"/>
  <c r="F2115" i="7"/>
  <c r="I2115" i="7"/>
  <c r="G2114" i="7"/>
  <c r="F2114" i="7"/>
  <c r="I2114" i="7"/>
  <c r="G2113" i="7"/>
  <c r="F2113" i="7"/>
  <c r="I2113" i="7"/>
  <c r="G2112" i="7"/>
  <c r="F2112" i="7"/>
  <c r="I2112" i="7"/>
  <c r="G2111" i="7"/>
  <c r="F2111" i="7"/>
  <c r="I2111" i="7"/>
  <c r="G2110" i="7"/>
  <c r="F2110" i="7"/>
  <c r="I2110" i="7"/>
  <c r="G2109" i="7"/>
  <c r="F2109" i="7"/>
  <c r="I2109" i="7"/>
  <c r="G2108" i="7"/>
  <c r="F2108" i="7"/>
  <c r="I2108" i="7"/>
  <c r="G2107" i="7"/>
  <c r="F2107" i="7"/>
  <c r="I2107" i="7"/>
  <c r="G2106" i="7"/>
  <c r="F2106" i="7"/>
  <c r="I2106" i="7"/>
  <c r="G2105" i="7"/>
  <c r="F2105" i="7"/>
  <c r="I2105" i="7"/>
  <c r="G2104" i="7"/>
  <c r="F2104" i="7"/>
  <c r="I2104" i="7"/>
  <c r="G2103" i="7"/>
  <c r="F2103" i="7"/>
  <c r="I2103" i="7"/>
  <c r="G2102" i="7"/>
  <c r="F2102" i="7"/>
  <c r="I2102" i="7"/>
  <c r="G2101" i="7"/>
  <c r="F2101" i="7"/>
  <c r="I2101" i="7"/>
  <c r="G2100" i="7"/>
  <c r="F2100" i="7"/>
  <c r="I2100" i="7"/>
  <c r="G2099" i="7"/>
  <c r="F2099" i="7"/>
  <c r="I2099" i="7"/>
  <c r="G2098" i="7"/>
  <c r="F2098" i="7"/>
  <c r="I2098" i="7"/>
  <c r="G2097" i="7"/>
  <c r="F2097" i="7"/>
  <c r="I2097" i="7"/>
  <c r="G2096" i="7"/>
  <c r="F2096" i="7"/>
  <c r="I2096" i="7"/>
  <c r="G2095" i="7"/>
  <c r="F2095" i="7"/>
  <c r="I2095" i="7"/>
  <c r="G2094" i="7"/>
  <c r="F2094" i="7"/>
  <c r="I2094" i="7"/>
  <c r="G2093" i="7"/>
  <c r="F2093" i="7"/>
  <c r="I2093" i="7"/>
  <c r="G2092" i="7"/>
  <c r="F2092" i="7"/>
  <c r="I2092" i="7"/>
  <c r="G2091" i="7"/>
  <c r="F2091" i="7"/>
  <c r="I2091" i="7"/>
  <c r="G2090" i="7"/>
  <c r="F2090" i="7"/>
  <c r="I2090" i="7"/>
  <c r="G2089" i="7"/>
  <c r="F2089" i="7"/>
  <c r="I2089" i="7"/>
  <c r="G2088" i="7"/>
  <c r="F2088" i="7"/>
  <c r="I2088" i="7"/>
  <c r="G2087" i="7"/>
  <c r="F2087" i="7"/>
  <c r="I2087" i="7"/>
  <c r="G2086" i="7"/>
  <c r="F2086" i="7"/>
  <c r="I2086" i="7"/>
  <c r="G2085" i="7"/>
  <c r="F2085" i="7"/>
  <c r="I2085" i="7"/>
  <c r="G2084" i="7"/>
  <c r="F2084" i="7"/>
  <c r="I2084" i="7"/>
  <c r="G2083" i="7"/>
  <c r="F2083" i="7"/>
  <c r="I2083" i="7"/>
  <c r="G2082" i="7"/>
  <c r="F2082" i="7"/>
  <c r="I2082" i="7"/>
  <c r="G2081" i="7"/>
  <c r="F2081" i="7"/>
  <c r="I2081" i="7"/>
  <c r="G2080" i="7"/>
  <c r="F2080" i="7"/>
  <c r="I2080" i="7"/>
  <c r="G2079" i="7"/>
  <c r="F2079" i="7"/>
  <c r="I2079" i="7"/>
  <c r="G2078" i="7"/>
  <c r="F2078" i="7"/>
  <c r="I2078" i="7"/>
  <c r="G2077" i="7"/>
  <c r="F2077" i="7"/>
  <c r="I2077" i="7"/>
  <c r="G2076" i="7"/>
  <c r="F2076" i="7"/>
  <c r="I2076" i="7"/>
  <c r="G2075" i="7"/>
  <c r="F2075" i="7"/>
  <c r="I2075" i="7"/>
  <c r="G2074" i="7"/>
  <c r="F2074" i="7"/>
  <c r="I2074" i="7"/>
  <c r="G2073" i="7"/>
  <c r="F2073" i="7"/>
  <c r="I2073" i="7"/>
  <c r="G2072" i="7"/>
  <c r="F2072" i="7"/>
  <c r="I2072" i="7"/>
  <c r="G2071" i="7"/>
  <c r="F2071" i="7"/>
  <c r="I2071" i="7"/>
  <c r="G2070" i="7"/>
  <c r="F2070" i="7"/>
  <c r="I2070" i="7"/>
  <c r="G2069" i="7"/>
  <c r="F2069" i="7"/>
  <c r="I2069" i="7"/>
  <c r="G2068" i="7"/>
  <c r="F2068" i="7"/>
  <c r="I2068" i="7"/>
  <c r="G2067" i="7"/>
  <c r="F2067" i="7"/>
  <c r="I2067" i="7"/>
  <c r="G2066" i="7"/>
  <c r="F2066" i="7"/>
  <c r="I2066" i="7"/>
  <c r="G2065" i="7"/>
  <c r="F2065" i="7"/>
  <c r="I2065" i="7"/>
  <c r="G2064" i="7"/>
  <c r="F2064" i="7"/>
  <c r="I2064" i="7"/>
  <c r="G2063" i="7"/>
  <c r="F2063" i="7"/>
  <c r="I2063" i="7"/>
  <c r="G2062" i="7"/>
  <c r="F2062" i="7"/>
  <c r="I2062" i="7"/>
  <c r="G2061" i="7"/>
  <c r="F2061" i="7"/>
  <c r="I2061" i="7"/>
  <c r="G2060" i="7"/>
  <c r="F2060" i="7"/>
  <c r="I2060" i="7"/>
  <c r="G2059" i="7"/>
  <c r="F2059" i="7"/>
  <c r="I2059" i="7"/>
  <c r="G2058" i="7"/>
  <c r="F2058" i="7"/>
  <c r="I2058" i="7"/>
  <c r="I2057" i="7"/>
  <c r="G2057" i="7"/>
  <c r="F2057" i="7"/>
  <c r="G2056" i="7"/>
  <c r="F2056" i="7"/>
  <c r="I2056" i="7"/>
  <c r="G2055" i="7"/>
  <c r="F2055" i="7"/>
  <c r="I2055" i="7"/>
  <c r="G2054" i="7"/>
  <c r="F2054" i="7"/>
  <c r="I2054" i="7"/>
  <c r="G2053" i="7"/>
  <c r="F2053" i="7"/>
  <c r="I2053" i="7"/>
  <c r="G2052" i="7"/>
  <c r="F2052" i="7"/>
  <c r="I2052" i="7"/>
  <c r="G2051" i="7"/>
  <c r="F2051" i="7"/>
  <c r="I2051" i="7"/>
  <c r="G2050" i="7"/>
  <c r="F2050" i="7"/>
  <c r="I2050" i="7"/>
  <c r="G2049" i="7"/>
  <c r="F2049" i="7"/>
  <c r="I2049" i="7"/>
  <c r="G2048" i="7"/>
  <c r="F2048" i="7"/>
  <c r="I2048" i="7"/>
  <c r="G2047" i="7"/>
  <c r="F2047" i="7"/>
  <c r="I2047" i="7"/>
  <c r="G2046" i="7"/>
  <c r="F2046" i="7"/>
  <c r="I2046" i="7"/>
  <c r="G2045" i="7"/>
  <c r="F2045" i="7"/>
  <c r="I2045" i="7"/>
  <c r="G2044" i="7"/>
  <c r="F2044" i="7"/>
  <c r="I2044" i="7"/>
  <c r="G2043" i="7"/>
  <c r="F2043" i="7"/>
  <c r="I2043" i="7"/>
  <c r="G2042" i="7"/>
  <c r="F2042" i="7"/>
  <c r="I2042" i="7"/>
  <c r="G2041" i="7"/>
  <c r="F2041" i="7"/>
  <c r="I2041" i="7"/>
  <c r="G2040" i="7"/>
  <c r="F2040" i="7"/>
  <c r="I2040" i="7"/>
  <c r="G2039" i="7"/>
  <c r="F2039" i="7"/>
  <c r="I2039" i="7"/>
  <c r="G2038" i="7"/>
  <c r="F2038" i="7"/>
  <c r="I2038" i="7"/>
  <c r="G2037" i="7"/>
  <c r="F2037" i="7"/>
  <c r="I2037" i="7"/>
  <c r="G2036" i="7"/>
  <c r="F2036" i="7"/>
  <c r="I2036" i="7"/>
  <c r="G2035" i="7"/>
  <c r="F2035" i="7"/>
  <c r="I2035" i="7"/>
  <c r="G2034" i="7"/>
  <c r="F2034" i="7"/>
  <c r="I2034" i="7"/>
  <c r="G2033" i="7"/>
  <c r="F2033" i="7"/>
  <c r="I2033" i="7"/>
  <c r="G2032" i="7"/>
  <c r="F2032" i="7"/>
  <c r="I2032" i="7"/>
  <c r="G2031" i="7"/>
  <c r="F2031" i="7"/>
  <c r="I2031" i="7"/>
  <c r="G2030" i="7"/>
  <c r="F2030" i="7"/>
  <c r="I2030" i="7"/>
  <c r="G2029" i="7"/>
  <c r="F2029" i="7"/>
  <c r="I2029" i="7"/>
  <c r="G2028" i="7"/>
  <c r="F2028" i="7"/>
  <c r="I2028" i="7"/>
  <c r="G2027" i="7"/>
  <c r="F2027" i="7"/>
  <c r="I2027" i="7"/>
  <c r="G2026" i="7"/>
  <c r="F2026" i="7"/>
  <c r="I2026" i="7"/>
  <c r="G2025" i="7"/>
  <c r="F2025" i="7"/>
  <c r="I2025" i="7"/>
  <c r="G2024" i="7"/>
  <c r="F2024" i="7"/>
  <c r="I2024" i="7"/>
  <c r="G2023" i="7"/>
  <c r="F2023" i="7"/>
  <c r="I2023" i="7"/>
  <c r="G2022" i="7"/>
  <c r="F2022" i="7"/>
  <c r="I2022" i="7"/>
  <c r="G2021" i="7"/>
  <c r="F2021" i="7"/>
  <c r="I2021" i="7"/>
  <c r="G2020" i="7"/>
  <c r="F2020" i="7"/>
  <c r="I2020" i="7"/>
  <c r="G2019" i="7"/>
  <c r="F2019" i="7"/>
  <c r="I2019" i="7"/>
  <c r="G2018" i="7"/>
  <c r="F2018" i="7"/>
  <c r="I2018" i="7"/>
  <c r="G2017" i="7"/>
  <c r="F2017" i="7"/>
  <c r="I2017" i="7"/>
  <c r="G2016" i="7"/>
  <c r="F2016" i="7"/>
  <c r="I2016" i="7"/>
  <c r="G2015" i="7"/>
  <c r="F2015" i="7"/>
  <c r="I2015" i="7"/>
  <c r="G2014" i="7"/>
  <c r="F2014" i="7"/>
  <c r="I2014" i="7"/>
  <c r="G2013" i="7"/>
  <c r="F2013" i="7"/>
  <c r="I2013" i="7"/>
  <c r="G2012" i="7"/>
  <c r="F2012" i="7"/>
  <c r="I2012" i="7"/>
  <c r="G2011" i="7"/>
  <c r="F2011" i="7"/>
  <c r="I2011" i="7"/>
  <c r="G2010" i="7"/>
  <c r="F2010" i="7"/>
  <c r="I2010" i="7"/>
  <c r="G2009" i="7"/>
  <c r="F2009" i="7"/>
  <c r="I2009" i="7"/>
  <c r="G2008" i="7"/>
  <c r="F2008" i="7"/>
  <c r="I2008" i="7"/>
  <c r="G2007" i="7"/>
  <c r="F2007" i="7"/>
  <c r="I2007" i="7"/>
  <c r="G2006" i="7"/>
  <c r="F2006" i="7"/>
  <c r="I2006" i="7"/>
  <c r="G2005" i="7"/>
  <c r="F2005" i="7"/>
  <c r="I2005" i="7"/>
  <c r="G2004" i="7"/>
  <c r="F2004" i="7"/>
  <c r="I2004" i="7"/>
  <c r="G2003" i="7"/>
  <c r="F2003" i="7"/>
  <c r="I2003" i="7"/>
  <c r="G2002" i="7"/>
  <c r="F2002" i="7"/>
  <c r="I2002" i="7"/>
  <c r="G2001" i="7"/>
  <c r="F2001" i="7"/>
  <c r="I2001" i="7"/>
  <c r="G2000" i="7"/>
  <c r="F2000" i="7"/>
  <c r="I2000" i="7"/>
  <c r="G1999" i="7"/>
  <c r="F1999" i="7"/>
  <c r="I1999" i="7"/>
  <c r="G1998" i="7"/>
  <c r="F1998" i="7"/>
  <c r="I1998" i="7"/>
  <c r="G1997" i="7"/>
  <c r="F1997" i="7"/>
  <c r="I1997" i="7"/>
  <c r="G1996" i="7"/>
  <c r="F1996" i="7"/>
  <c r="I1996" i="7"/>
  <c r="G1995" i="7"/>
  <c r="F1995" i="7"/>
  <c r="I1995" i="7"/>
  <c r="G1994" i="7"/>
  <c r="F1994" i="7"/>
  <c r="I1994" i="7"/>
  <c r="G1993" i="7"/>
  <c r="F1993" i="7"/>
  <c r="I1993" i="7"/>
  <c r="G1992" i="7"/>
  <c r="F1992" i="7"/>
  <c r="I1992" i="7"/>
  <c r="G1991" i="7"/>
  <c r="F1991" i="7"/>
  <c r="I1991" i="7"/>
  <c r="G1990" i="7"/>
  <c r="F1990" i="7"/>
  <c r="I1990" i="7"/>
  <c r="G1989" i="7"/>
  <c r="F1989" i="7"/>
  <c r="I1989" i="7"/>
  <c r="G1988" i="7"/>
  <c r="F1988" i="7"/>
  <c r="I1988" i="7"/>
  <c r="G1987" i="7"/>
  <c r="F1987" i="7"/>
  <c r="I1987" i="7"/>
  <c r="G1986" i="7"/>
  <c r="F1986" i="7"/>
  <c r="I1986" i="7"/>
  <c r="G1985" i="7"/>
  <c r="F1985" i="7"/>
  <c r="I1985" i="7"/>
  <c r="G1984" i="7"/>
  <c r="F1984" i="7"/>
  <c r="I1984" i="7"/>
  <c r="G1983" i="7"/>
  <c r="F1983" i="7"/>
  <c r="I1983" i="7"/>
  <c r="G1982" i="7"/>
  <c r="F1982" i="7"/>
  <c r="I1982" i="7"/>
  <c r="G1981" i="7"/>
  <c r="F1981" i="7"/>
  <c r="I1981" i="7"/>
  <c r="G1980" i="7"/>
  <c r="F1980" i="7"/>
  <c r="I1980" i="7"/>
  <c r="G1979" i="7"/>
  <c r="F1979" i="7"/>
  <c r="I1979" i="7"/>
  <c r="G1978" i="7"/>
  <c r="F1978" i="7"/>
  <c r="I1978" i="7"/>
  <c r="G1977" i="7"/>
  <c r="F1977" i="7"/>
  <c r="I1977" i="7"/>
  <c r="G1976" i="7"/>
  <c r="F1976" i="7"/>
  <c r="I1976" i="7"/>
  <c r="G1975" i="7"/>
  <c r="F1975" i="7"/>
  <c r="I1975" i="7"/>
  <c r="G1974" i="7"/>
  <c r="F1974" i="7"/>
  <c r="I1974" i="7"/>
  <c r="G1973" i="7"/>
  <c r="F1973" i="7"/>
  <c r="I1973" i="7"/>
  <c r="G1972" i="7"/>
  <c r="F1972" i="7"/>
  <c r="I1972" i="7"/>
  <c r="G1971" i="7"/>
  <c r="F1971" i="7"/>
  <c r="I1971" i="7"/>
  <c r="G1970" i="7"/>
  <c r="F1970" i="7"/>
  <c r="I1970" i="7"/>
  <c r="G1969" i="7"/>
  <c r="F1969" i="7"/>
  <c r="I1969" i="7"/>
  <c r="G1968" i="7"/>
  <c r="F1968" i="7"/>
  <c r="I1968" i="7"/>
  <c r="G1967" i="7"/>
  <c r="F1967" i="7"/>
  <c r="I1967" i="7"/>
  <c r="G1966" i="7"/>
  <c r="F1966" i="7"/>
  <c r="I1966" i="7"/>
  <c r="G1965" i="7"/>
  <c r="F1965" i="7"/>
  <c r="I1965" i="7"/>
  <c r="G1964" i="7"/>
  <c r="F1964" i="7"/>
  <c r="I1964" i="7"/>
  <c r="G1963" i="7"/>
  <c r="F1963" i="7"/>
  <c r="I1963" i="7"/>
  <c r="G1962" i="7"/>
  <c r="F1962" i="7"/>
  <c r="I1962" i="7"/>
  <c r="G1961" i="7"/>
  <c r="F1961" i="7"/>
  <c r="I1961" i="7"/>
  <c r="G1960" i="7"/>
  <c r="F1960" i="7"/>
  <c r="I1960" i="7"/>
  <c r="G1959" i="7"/>
  <c r="F1959" i="7"/>
  <c r="I1959" i="7"/>
  <c r="G1958" i="7"/>
  <c r="F1958" i="7"/>
  <c r="I1958" i="7"/>
  <c r="G1957" i="7"/>
  <c r="F1957" i="7"/>
  <c r="I1957" i="7"/>
  <c r="G1956" i="7"/>
  <c r="F1956" i="7"/>
  <c r="I1956" i="7"/>
  <c r="G1955" i="7"/>
  <c r="F1955" i="7"/>
  <c r="I1955" i="7"/>
  <c r="G1954" i="7"/>
  <c r="F1954" i="7"/>
  <c r="I1954" i="7"/>
  <c r="G1953" i="7"/>
  <c r="F1953" i="7"/>
  <c r="I1953" i="7"/>
  <c r="G1952" i="7"/>
  <c r="F1952" i="7"/>
  <c r="I1952" i="7"/>
  <c r="G1951" i="7"/>
  <c r="F1951" i="7"/>
  <c r="I1951" i="7"/>
  <c r="G1950" i="7"/>
  <c r="F1950" i="7"/>
  <c r="I1950" i="7"/>
  <c r="G1949" i="7"/>
  <c r="F1949" i="7"/>
  <c r="I1949" i="7"/>
  <c r="G1948" i="7"/>
  <c r="F1948" i="7"/>
  <c r="I1948" i="7"/>
  <c r="G1947" i="7"/>
  <c r="F1947" i="7"/>
  <c r="I1947" i="7"/>
  <c r="G1946" i="7"/>
  <c r="F1946" i="7"/>
  <c r="I1946" i="7"/>
  <c r="G1945" i="7"/>
  <c r="F1945" i="7"/>
  <c r="I1945" i="7"/>
  <c r="G1944" i="7"/>
  <c r="F1944" i="7"/>
  <c r="I1944" i="7"/>
  <c r="G1943" i="7"/>
  <c r="F1943" i="7"/>
  <c r="I1943" i="7"/>
  <c r="G1942" i="7"/>
  <c r="F1942" i="7"/>
  <c r="I1942" i="7"/>
  <c r="G1941" i="7"/>
  <c r="F1941" i="7"/>
  <c r="I1941" i="7"/>
  <c r="G1940" i="7"/>
  <c r="F1940" i="7"/>
  <c r="I1940" i="7"/>
  <c r="G1939" i="7"/>
  <c r="F1939" i="7"/>
  <c r="I1939" i="7"/>
  <c r="G1938" i="7"/>
  <c r="F1938" i="7"/>
  <c r="I1938" i="7"/>
  <c r="G1937" i="7"/>
  <c r="F1937" i="7"/>
  <c r="I1937" i="7"/>
  <c r="G1936" i="7"/>
  <c r="F1936" i="7"/>
  <c r="I1936" i="7"/>
  <c r="G1935" i="7"/>
  <c r="F1935" i="7"/>
  <c r="I1935" i="7"/>
  <c r="G1934" i="7"/>
  <c r="F1934" i="7"/>
  <c r="I1934" i="7"/>
  <c r="G1933" i="7"/>
  <c r="F1933" i="7"/>
  <c r="I1933" i="7"/>
  <c r="G1932" i="7"/>
  <c r="F1932" i="7"/>
  <c r="I1932" i="7"/>
  <c r="G1931" i="7"/>
  <c r="F1931" i="7"/>
  <c r="I1931" i="7"/>
  <c r="G1930" i="7"/>
  <c r="F1930" i="7"/>
  <c r="I1930" i="7"/>
  <c r="G1929" i="7"/>
  <c r="F1929" i="7"/>
  <c r="I1929" i="7"/>
  <c r="G1928" i="7"/>
  <c r="F1928" i="7"/>
  <c r="I1928" i="7"/>
  <c r="G1927" i="7"/>
  <c r="F1927" i="7"/>
  <c r="I1927" i="7"/>
  <c r="G1926" i="7"/>
  <c r="F1926" i="7"/>
  <c r="I1926" i="7"/>
  <c r="G1925" i="7"/>
  <c r="F1925" i="7"/>
  <c r="I1925" i="7"/>
  <c r="G1924" i="7"/>
  <c r="F1924" i="7"/>
  <c r="I1924" i="7"/>
  <c r="G1923" i="7"/>
  <c r="F1923" i="7"/>
  <c r="I1923" i="7"/>
  <c r="G1922" i="7"/>
  <c r="F1922" i="7"/>
  <c r="I1922" i="7"/>
  <c r="G1921" i="7"/>
  <c r="F1921" i="7"/>
  <c r="I1921" i="7"/>
  <c r="G1920" i="7"/>
  <c r="F1920" i="7"/>
  <c r="I1920" i="7"/>
  <c r="G1919" i="7"/>
  <c r="F1919" i="7"/>
  <c r="I1919" i="7"/>
  <c r="G1918" i="7"/>
  <c r="F1918" i="7"/>
  <c r="I1918" i="7"/>
  <c r="G1917" i="7"/>
  <c r="F1917" i="7"/>
  <c r="I1917" i="7"/>
  <c r="G1916" i="7"/>
  <c r="F1916" i="7"/>
  <c r="I1916" i="7"/>
  <c r="G1915" i="7"/>
  <c r="F1915" i="7"/>
  <c r="I1915" i="7"/>
  <c r="G1914" i="7"/>
  <c r="F1914" i="7"/>
  <c r="I1914" i="7"/>
  <c r="G1913" i="7"/>
  <c r="F1913" i="7"/>
  <c r="I1913" i="7"/>
  <c r="G1912" i="7"/>
  <c r="F1912" i="7"/>
  <c r="I1912" i="7"/>
  <c r="G1911" i="7"/>
  <c r="F1911" i="7"/>
  <c r="I1911" i="7"/>
  <c r="G1910" i="7"/>
  <c r="F1910" i="7"/>
  <c r="I1910" i="7"/>
  <c r="G1909" i="7"/>
  <c r="F1909" i="7"/>
  <c r="I1909" i="7"/>
  <c r="G1908" i="7"/>
  <c r="F1908" i="7"/>
  <c r="I1908" i="7"/>
  <c r="G1907" i="7"/>
  <c r="F1907" i="7"/>
  <c r="I1907" i="7"/>
  <c r="G1906" i="7"/>
  <c r="F1906" i="7"/>
  <c r="I1906" i="7"/>
  <c r="G1905" i="7"/>
  <c r="F1905" i="7"/>
  <c r="I1905" i="7"/>
  <c r="G1904" i="7"/>
  <c r="F1904" i="7"/>
  <c r="I1904" i="7"/>
  <c r="G1903" i="7"/>
  <c r="F1903" i="7"/>
  <c r="I1903" i="7"/>
  <c r="G1902" i="7"/>
  <c r="F1902" i="7"/>
  <c r="I1902" i="7"/>
  <c r="G1901" i="7"/>
  <c r="F1901" i="7"/>
  <c r="I1901" i="7"/>
  <c r="G1900" i="7"/>
  <c r="F1900" i="7"/>
  <c r="I1900" i="7"/>
  <c r="G1899" i="7"/>
  <c r="F1899" i="7"/>
  <c r="I1899" i="7"/>
  <c r="G1898" i="7"/>
  <c r="F1898" i="7"/>
  <c r="I1898" i="7"/>
  <c r="G1897" i="7"/>
  <c r="F1897" i="7"/>
  <c r="I1897" i="7"/>
  <c r="G1896" i="7"/>
  <c r="F1896" i="7"/>
  <c r="I1896" i="7"/>
  <c r="G1895" i="7"/>
  <c r="F1895" i="7"/>
  <c r="I1895" i="7"/>
  <c r="G1894" i="7"/>
  <c r="F1894" i="7"/>
  <c r="I1894" i="7"/>
  <c r="G1893" i="7"/>
  <c r="F1893" i="7"/>
  <c r="I1893" i="7"/>
  <c r="G1892" i="7"/>
  <c r="F1892" i="7"/>
  <c r="I1892" i="7"/>
  <c r="G1891" i="7"/>
  <c r="F1891" i="7"/>
  <c r="I1891" i="7"/>
  <c r="G1890" i="7"/>
  <c r="F1890" i="7"/>
  <c r="I1890" i="7"/>
  <c r="G1889" i="7"/>
  <c r="F1889" i="7"/>
  <c r="I1889" i="7"/>
  <c r="G1888" i="7"/>
  <c r="F1888" i="7"/>
  <c r="I1888" i="7"/>
  <c r="G1887" i="7"/>
  <c r="F1887" i="7"/>
  <c r="I1887" i="7"/>
  <c r="G1886" i="7"/>
  <c r="F1886" i="7"/>
  <c r="I1886" i="7"/>
  <c r="G1885" i="7"/>
  <c r="F1885" i="7"/>
  <c r="I1885" i="7"/>
  <c r="G1884" i="7"/>
  <c r="F1884" i="7"/>
  <c r="I1884" i="7"/>
  <c r="G1883" i="7"/>
  <c r="F1883" i="7"/>
  <c r="I1883" i="7"/>
  <c r="G1882" i="7"/>
  <c r="F1882" i="7"/>
  <c r="I1882" i="7"/>
  <c r="G1881" i="7"/>
  <c r="F1881" i="7"/>
  <c r="I1881" i="7"/>
  <c r="G1880" i="7"/>
  <c r="F1880" i="7"/>
  <c r="I1880" i="7"/>
  <c r="G1879" i="7"/>
  <c r="F1879" i="7"/>
  <c r="I1879" i="7"/>
  <c r="G1878" i="7"/>
  <c r="F1878" i="7"/>
  <c r="I1878" i="7"/>
  <c r="G1877" i="7"/>
  <c r="F1877" i="7"/>
  <c r="I1877" i="7"/>
  <c r="G1876" i="7"/>
  <c r="F1876" i="7"/>
  <c r="I1876" i="7"/>
  <c r="G1875" i="7"/>
  <c r="F1875" i="7"/>
  <c r="I1875" i="7"/>
  <c r="G1874" i="7"/>
  <c r="F1874" i="7"/>
  <c r="I1874" i="7"/>
  <c r="G1873" i="7"/>
  <c r="F1873" i="7"/>
  <c r="I1873" i="7"/>
  <c r="G1872" i="7"/>
  <c r="F1872" i="7"/>
  <c r="I1872" i="7"/>
  <c r="G1871" i="7"/>
  <c r="F1871" i="7"/>
  <c r="I1871" i="7"/>
  <c r="G1870" i="7"/>
  <c r="F1870" i="7"/>
  <c r="I1870" i="7"/>
  <c r="G1869" i="7"/>
  <c r="F1869" i="7"/>
  <c r="I1869" i="7"/>
  <c r="G1868" i="7"/>
  <c r="F1868" i="7"/>
  <c r="I1868" i="7"/>
  <c r="G1867" i="7"/>
  <c r="F1867" i="7"/>
  <c r="I1867" i="7"/>
  <c r="G1866" i="7"/>
  <c r="F1866" i="7"/>
  <c r="I1866" i="7"/>
  <c r="G1865" i="7"/>
  <c r="F1865" i="7"/>
  <c r="I1865" i="7"/>
  <c r="G1864" i="7"/>
  <c r="F1864" i="7"/>
  <c r="I1864" i="7"/>
  <c r="G1863" i="7"/>
  <c r="F1863" i="7"/>
  <c r="I1863" i="7"/>
  <c r="G1862" i="7"/>
  <c r="F1862" i="7"/>
  <c r="I1862" i="7"/>
  <c r="G1861" i="7"/>
  <c r="F1861" i="7"/>
  <c r="I1861" i="7"/>
  <c r="G1860" i="7"/>
  <c r="F1860" i="7"/>
  <c r="I1860" i="7"/>
  <c r="G1859" i="7"/>
  <c r="F1859" i="7"/>
  <c r="I1859" i="7"/>
  <c r="G1858" i="7"/>
  <c r="F1858" i="7"/>
  <c r="I1858" i="7"/>
  <c r="G1857" i="7"/>
  <c r="F1857" i="7"/>
  <c r="I1857" i="7"/>
  <c r="G1856" i="7"/>
  <c r="F1856" i="7"/>
  <c r="I1856" i="7"/>
  <c r="G1855" i="7"/>
  <c r="F1855" i="7"/>
  <c r="I1855" i="7"/>
  <c r="G1854" i="7"/>
  <c r="F1854" i="7"/>
  <c r="I1854" i="7"/>
  <c r="G1853" i="7"/>
  <c r="F1853" i="7"/>
  <c r="I1853" i="7"/>
  <c r="G1852" i="7"/>
  <c r="F1852" i="7"/>
  <c r="I1852" i="7"/>
  <c r="G1851" i="7"/>
  <c r="F1851" i="7"/>
  <c r="I1851" i="7"/>
  <c r="G1850" i="7"/>
  <c r="F1850" i="7"/>
  <c r="I1850" i="7"/>
  <c r="G1849" i="7"/>
  <c r="F1849" i="7"/>
  <c r="I1849" i="7"/>
  <c r="G1848" i="7"/>
  <c r="F1848" i="7"/>
  <c r="I1848" i="7"/>
  <c r="G1847" i="7"/>
  <c r="F1847" i="7"/>
  <c r="I1847" i="7"/>
  <c r="G1846" i="7"/>
  <c r="F1846" i="7"/>
  <c r="I1846" i="7"/>
  <c r="G1845" i="7"/>
  <c r="F1845" i="7"/>
  <c r="I1845" i="7"/>
  <c r="G1844" i="7"/>
  <c r="F1844" i="7"/>
  <c r="I1844" i="7"/>
  <c r="G1843" i="7"/>
  <c r="F1843" i="7"/>
  <c r="I1843" i="7"/>
  <c r="G1842" i="7"/>
  <c r="F1842" i="7"/>
  <c r="I1842" i="7"/>
  <c r="G1841" i="7"/>
  <c r="F1841" i="7"/>
  <c r="I1841" i="7"/>
  <c r="G1840" i="7"/>
  <c r="F1840" i="7"/>
  <c r="I1840" i="7"/>
  <c r="G1839" i="7"/>
  <c r="F1839" i="7"/>
  <c r="I1839" i="7"/>
  <c r="G1838" i="7"/>
  <c r="F1838" i="7"/>
  <c r="I1838" i="7"/>
  <c r="G1837" i="7"/>
  <c r="F1837" i="7"/>
  <c r="I1837" i="7"/>
  <c r="G1836" i="7"/>
  <c r="F1836" i="7"/>
  <c r="I1836" i="7"/>
  <c r="G1835" i="7"/>
  <c r="F1835" i="7"/>
  <c r="I1835" i="7"/>
  <c r="G1834" i="7"/>
  <c r="F1834" i="7"/>
  <c r="I1834" i="7"/>
  <c r="G1833" i="7"/>
  <c r="F1833" i="7"/>
  <c r="I1833" i="7"/>
  <c r="G1832" i="7"/>
  <c r="F1832" i="7"/>
  <c r="I1832" i="7"/>
  <c r="G1831" i="7"/>
  <c r="F1831" i="7"/>
  <c r="I1831" i="7"/>
  <c r="G1830" i="7"/>
  <c r="F1830" i="7"/>
  <c r="I1830" i="7"/>
  <c r="G1829" i="7"/>
  <c r="F1829" i="7"/>
  <c r="I1829" i="7"/>
  <c r="G1828" i="7"/>
  <c r="F1828" i="7"/>
  <c r="I1828" i="7"/>
  <c r="G1827" i="7"/>
  <c r="F1827" i="7"/>
  <c r="I1827" i="7"/>
  <c r="G1826" i="7"/>
  <c r="F1826" i="7"/>
  <c r="I1826" i="7"/>
  <c r="G1825" i="7"/>
  <c r="F1825" i="7"/>
  <c r="I1825" i="7"/>
  <c r="G1824" i="7"/>
  <c r="F1824" i="7"/>
  <c r="I1824" i="7"/>
  <c r="G1823" i="7"/>
  <c r="F1823" i="7"/>
  <c r="I1823" i="7"/>
  <c r="G1822" i="7"/>
  <c r="F1822" i="7"/>
  <c r="I1822" i="7"/>
  <c r="G1821" i="7"/>
  <c r="F1821" i="7"/>
  <c r="I1821" i="7"/>
  <c r="G1820" i="7"/>
  <c r="F1820" i="7"/>
  <c r="I1820" i="7"/>
  <c r="G1819" i="7"/>
  <c r="F1819" i="7"/>
  <c r="I1819" i="7"/>
  <c r="G1818" i="7"/>
  <c r="F1818" i="7"/>
  <c r="I1818" i="7"/>
  <c r="G1817" i="7"/>
  <c r="F1817" i="7"/>
  <c r="I1817" i="7"/>
  <c r="G1816" i="7"/>
  <c r="F1816" i="7"/>
  <c r="I1816" i="7"/>
  <c r="G1815" i="7"/>
  <c r="F1815" i="7"/>
  <c r="I1815" i="7"/>
  <c r="G1814" i="7"/>
  <c r="F1814" i="7"/>
  <c r="I1814" i="7"/>
  <c r="G1813" i="7"/>
  <c r="F1813" i="7"/>
  <c r="I1813" i="7"/>
  <c r="G1812" i="7"/>
  <c r="F1812" i="7"/>
  <c r="I1812" i="7"/>
  <c r="G1811" i="7"/>
  <c r="F1811" i="7"/>
  <c r="I1811" i="7"/>
  <c r="G1810" i="7"/>
  <c r="F1810" i="7"/>
  <c r="I1810" i="7"/>
  <c r="G1809" i="7"/>
  <c r="F1809" i="7"/>
  <c r="I1809" i="7"/>
  <c r="G1808" i="7"/>
  <c r="F1808" i="7"/>
  <c r="I1808" i="7"/>
  <c r="G1807" i="7"/>
  <c r="F1807" i="7"/>
  <c r="I1807" i="7"/>
  <c r="G1806" i="7"/>
  <c r="F1806" i="7"/>
  <c r="I1806" i="7"/>
  <c r="G1805" i="7"/>
  <c r="F1805" i="7"/>
  <c r="I1805" i="7"/>
  <c r="G1804" i="7"/>
  <c r="F1804" i="7"/>
  <c r="I1804" i="7"/>
  <c r="G1803" i="7"/>
  <c r="F1803" i="7"/>
  <c r="I1803" i="7"/>
  <c r="G1802" i="7"/>
  <c r="F1802" i="7"/>
  <c r="I1802" i="7"/>
  <c r="G1801" i="7"/>
  <c r="F1801" i="7"/>
  <c r="I1801" i="7"/>
  <c r="G1800" i="7"/>
  <c r="F1800" i="7"/>
  <c r="I1800" i="7"/>
  <c r="G1799" i="7"/>
  <c r="F1799" i="7"/>
  <c r="I1799" i="7"/>
  <c r="G1798" i="7"/>
  <c r="F1798" i="7"/>
  <c r="I1798" i="7"/>
  <c r="G1797" i="7"/>
  <c r="F1797" i="7"/>
  <c r="I1797" i="7"/>
  <c r="G1796" i="7"/>
  <c r="F1796" i="7"/>
  <c r="I1796" i="7"/>
  <c r="G1795" i="7"/>
  <c r="F1795" i="7"/>
  <c r="I1795" i="7"/>
  <c r="G1794" i="7"/>
  <c r="F1794" i="7"/>
  <c r="I1794" i="7"/>
  <c r="G1793" i="7"/>
  <c r="F1793" i="7"/>
  <c r="I1793" i="7"/>
  <c r="G1792" i="7"/>
  <c r="F1792" i="7"/>
  <c r="I1792" i="7"/>
  <c r="G1791" i="7"/>
  <c r="F1791" i="7"/>
  <c r="I1791" i="7"/>
  <c r="G1790" i="7"/>
  <c r="F1790" i="7"/>
  <c r="I1790" i="7"/>
  <c r="G1789" i="7"/>
  <c r="F1789" i="7"/>
  <c r="I1789" i="7"/>
  <c r="G1788" i="7"/>
  <c r="F1788" i="7"/>
  <c r="I1788" i="7"/>
  <c r="G1787" i="7"/>
  <c r="F1787" i="7"/>
  <c r="I1787" i="7"/>
  <c r="G1786" i="7"/>
  <c r="F1786" i="7"/>
  <c r="I1786" i="7"/>
  <c r="G1785" i="7"/>
  <c r="F1785" i="7"/>
  <c r="I1785" i="7"/>
  <c r="G1784" i="7"/>
  <c r="F1784" i="7"/>
  <c r="I1784" i="7"/>
  <c r="G1783" i="7"/>
  <c r="F1783" i="7"/>
  <c r="I1783" i="7"/>
  <c r="G1782" i="7"/>
  <c r="F1782" i="7"/>
  <c r="I1782" i="7"/>
  <c r="G1781" i="7"/>
  <c r="F1781" i="7"/>
  <c r="I1781" i="7"/>
  <c r="G1780" i="7"/>
  <c r="F1780" i="7"/>
  <c r="I1780" i="7"/>
  <c r="G1779" i="7"/>
  <c r="F1779" i="7"/>
  <c r="I1779" i="7"/>
  <c r="G1778" i="7"/>
  <c r="F1778" i="7"/>
  <c r="I1778" i="7"/>
  <c r="G1777" i="7"/>
  <c r="F1777" i="7"/>
  <c r="I1777" i="7"/>
  <c r="G1776" i="7"/>
  <c r="F1776" i="7"/>
  <c r="I1776" i="7"/>
  <c r="G1775" i="7"/>
  <c r="F1775" i="7"/>
  <c r="I1775" i="7"/>
  <c r="G1774" i="7"/>
  <c r="F1774" i="7"/>
  <c r="I1774" i="7"/>
  <c r="G1773" i="7"/>
  <c r="F1773" i="7"/>
  <c r="I1773" i="7"/>
  <c r="G1772" i="7"/>
  <c r="F1772" i="7"/>
  <c r="I1772" i="7"/>
  <c r="G1771" i="7"/>
  <c r="F1771" i="7"/>
  <c r="I1771" i="7"/>
  <c r="G1770" i="7"/>
  <c r="F1770" i="7"/>
  <c r="I1770" i="7"/>
  <c r="G1769" i="7"/>
  <c r="F1769" i="7"/>
  <c r="I1769" i="7"/>
  <c r="G1768" i="7"/>
  <c r="F1768" i="7"/>
  <c r="I1768" i="7"/>
  <c r="G1767" i="7"/>
  <c r="F1767" i="7"/>
  <c r="I1767" i="7"/>
  <c r="G1766" i="7"/>
  <c r="F1766" i="7"/>
  <c r="I1766" i="7"/>
  <c r="G1765" i="7"/>
  <c r="F1765" i="7"/>
  <c r="I1765" i="7"/>
  <c r="G1764" i="7"/>
  <c r="F1764" i="7"/>
  <c r="I1764" i="7"/>
  <c r="G1763" i="7"/>
  <c r="F1763" i="7"/>
  <c r="I1763" i="7"/>
  <c r="G1762" i="7"/>
  <c r="F1762" i="7"/>
  <c r="I1762" i="7"/>
  <c r="G1761" i="7"/>
  <c r="F1761" i="7"/>
  <c r="I1761" i="7"/>
  <c r="G1760" i="7"/>
  <c r="F1760" i="7"/>
  <c r="I1760" i="7"/>
  <c r="G1759" i="7"/>
  <c r="F1759" i="7"/>
  <c r="I1759" i="7"/>
  <c r="G1758" i="7"/>
  <c r="F1758" i="7"/>
  <c r="I1758" i="7"/>
  <c r="G1757" i="7"/>
  <c r="F1757" i="7"/>
  <c r="I1757" i="7"/>
  <c r="G1756" i="7"/>
  <c r="F1756" i="7"/>
  <c r="I1756" i="7"/>
  <c r="G1755" i="7"/>
  <c r="F1755" i="7"/>
  <c r="I1755" i="7"/>
  <c r="G1754" i="7"/>
  <c r="F1754" i="7"/>
  <c r="I1754" i="7"/>
  <c r="G1753" i="7"/>
  <c r="F1753" i="7"/>
  <c r="I1753" i="7"/>
  <c r="G1752" i="7"/>
  <c r="F1752" i="7"/>
  <c r="I1752" i="7"/>
  <c r="G1751" i="7"/>
  <c r="F1751" i="7"/>
  <c r="I1751" i="7"/>
  <c r="G1750" i="7"/>
  <c r="F1750" i="7"/>
  <c r="I1750" i="7"/>
  <c r="G1749" i="7"/>
  <c r="F1749" i="7"/>
  <c r="I1749" i="7"/>
  <c r="G1748" i="7"/>
  <c r="F1748" i="7"/>
  <c r="I1748" i="7"/>
  <c r="G1747" i="7"/>
  <c r="F1747" i="7"/>
  <c r="I1747" i="7"/>
  <c r="G1746" i="7"/>
  <c r="F1746" i="7"/>
  <c r="I1746" i="7"/>
  <c r="G1745" i="7"/>
  <c r="F1745" i="7"/>
  <c r="I1745" i="7"/>
  <c r="G1744" i="7"/>
  <c r="F1744" i="7"/>
  <c r="I1744" i="7"/>
  <c r="G1743" i="7"/>
  <c r="F1743" i="7"/>
  <c r="I1743" i="7"/>
  <c r="G1742" i="7"/>
  <c r="F1742" i="7"/>
  <c r="I1742" i="7"/>
  <c r="G1741" i="7"/>
  <c r="F1741" i="7"/>
  <c r="I1741" i="7"/>
  <c r="G1740" i="7"/>
  <c r="F1740" i="7"/>
  <c r="I1740" i="7"/>
  <c r="G1739" i="7"/>
  <c r="F1739" i="7"/>
  <c r="I1739" i="7"/>
  <c r="G1738" i="7"/>
  <c r="F1738" i="7"/>
  <c r="I1738" i="7"/>
  <c r="G1737" i="7"/>
  <c r="F1737" i="7"/>
  <c r="I1737" i="7"/>
  <c r="G1736" i="7"/>
  <c r="F1736" i="7"/>
  <c r="I1736" i="7"/>
  <c r="G1735" i="7"/>
  <c r="F1735" i="7"/>
  <c r="I1735" i="7"/>
  <c r="G1734" i="7"/>
  <c r="F1734" i="7"/>
  <c r="I1734" i="7"/>
  <c r="G1733" i="7"/>
  <c r="F1733" i="7"/>
  <c r="I1733" i="7"/>
  <c r="G1732" i="7"/>
  <c r="F1732" i="7"/>
  <c r="I1732" i="7"/>
  <c r="G1731" i="7"/>
  <c r="F1731" i="7"/>
  <c r="I1731" i="7"/>
  <c r="G1730" i="7"/>
  <c r="F1730" i="7"/>
  <c r="I1730" i="7"/>
  <c r="G1729" i="7"/>
  <c r="F1729" i="7"/>
  <c r="I1729" i="7"/>
  <c r="G1728" i="7"/>
  <c r="F1728" i="7"/>
  <c r="I1728" i="7"/>
  <c r="G1727" i="7"/>
  <c r="F1727" i="7"/>
  <c r="I1727" i="7"/>
  <c r="G1726" i="7"/>
  <c r="F1726" i="7"/>
  <c r="I1726" i="7"/>
  <c r="G1725" i="7"/>
  <c r="F1725" i="7"/>
  <c r="I1725" i="7"/>
  <c r="G1724" i="7"/>
  <c r="F1724" i="7"/>
  <c r="I1724" i="7"/>
  <c r="G1723" i="7"/>
  <c r="F1723" i="7"/>
  <c r="I1723" i="7"/>
  <c r="G1722" i="7"/>
  <c r="F1722" i="7"/>
  <c r="I1722" i="7"/>
  <c r="G1721" i="7"/>
  <c r="F1721" i="7"/>
  <c r="I1721" i="7"/>
  <c r="G1720" i="7"/>
  <c r="F1720" i="7"/>
  <c r="I1720" i="7"/>
  <c r="G1719" i="7"/>
  <c r="F1719" i="7"/>
  <c r="I1719" i="7"/>
  <c r="G1718" i="7"/>
  <c r="F1718" i="7"/>
  <c r="I1718" i="7"/>
  <c r="G1717" i="7"/>
  <c r="F1717" i="7"/>
  <c r="I1717" i="7"/>
  <c r="G1716" i="7"/>
  <c r="F1716" i="7"/>
  <c r="I1716" i="7"/>
  <c r="G1715" i="7"/>
  <c r="F1715" i="7"/>
  <c r="I1715" i="7"/>
  <c r="G1714" i="7"/>
  <c r="F1714" i="7"/>
  <c r="I1714" i="7"/>
  <c r="G1713" i="7"/>
  <c r="F1713" i="7"/>
  <c r="I1713" i="7"/>
  <c r="G1712" i="7"/>
  <c r="F1712" i="7"/>
  <c r="I1712" i="7"/>
  <c r="G1711" i="7"/>
  <c r="F1711" i="7"/>
  <c r="I1711" i="7"/>
  <c r="G1710" i="7"/>
  <c r="F1710" i="7"/>
  <c r="I1710" i="7"/>
  <c r="G1709" i="7"/>
  <c r="F1709" i="7"/>
  <c r="I1709" i="7"/>
  <c r="G1708" i="7"/>
  <c r="F1708" i="7"/>
  <c r="I1708" i="7"/>
  <c r="G1707" i="7"/>
  <c r="F1707" i="7"/>
  <c r="I1707" i="7"/>
  <c r="G1706" i="7"/>
  <c r="F1706" i="7"/>
  <c r="I1706" i="7"/>
  <c r="G1705" i="7"/>
  <c r="F1705" i="7"/>
  <c r="I1705" i="7"/>
  <c r="G1704" i="7"/>
  <c r="F1704" i="7"/>
  <c r="I1704" i="7"/>
  <c r="G1703" i="7"/>
  <c r="F1703" i="7"/>
  <c r="I1703" i="7"/>
  <c r="G1702" i="7"/>
  <c r="F1702" i="7"/>
  <c r="I1702" i="7"/>
  <c r="G1701" i="7"/>
  <c r="F1701" i="7"/>
  <c r="I1701" i="7"/>
  <c r="G1700" i="7"/>
  <c r="F1700" i="7"/>
  <c r="I1700" i="7"/>
  <c r="G1699" i="7"/>
  <c r="F1699" i="7"/>
  <c r="I1699" i="7"/>
  <c r="G1698" i="7"/>
  <c r="F1698" i="7"/>
  <c r="I1698" i="7"/>
  <c r="G1697" i="7"/>
  <c r="F1697" i="7"/>
  <c r="I1697" i="7"/>
  <c r="G1696" i="7"/>
  <c r="F1696" i="7"/>
  <c r="I1696" i="7"/>
  <c r="G1695" i="7"/>
  <c r="F1695" i="7"/>
  <c r="I1695" i="7"/>
  <c r="G1694" i="7"/>
  <c r="F1694" i="7"/>
  <c r="I1694" i="7"/>
  <c r="G1693" i="7"/>
  <c r="F1693" i="7"/>
  <c r="I1693" i="7"/>
  <c r="G1692" i="7"/>
  <c r="F1692" i="7"/>
  <c r="I1692" i="7"/>
  <c r="G1691" i="7"/>
  <c r="F1691" i="7"/>
  <c r="I1691" i="7"/>
  <c r="G1690" i="7"/>
  <c r="F1690" i="7"/>
  <c r="I1690" i="7"/>
  <c r="G1689" i="7"/>
  <c r="F1689" i="7"/>
  <c r="I1689" i="7"/>
  <c r="G1688" i="7"/>
  <c r="F1688" i="7"/>
  <c r="I1688" i="7"/>
  <c r="G1687" i="7"/>
  <c r="F1687" i="7"/>
  <c r="I1687" i="7"/>
  <c r="G1686" i="7"/>
  <c r="F1686" i="7"/>
  <c r="I1686" i="7"/>
  <c r="G1685" i="7"/>
  <c r="F1685" i="7"/>
  <c r="I1685" i="7"/>
  <c r="G1684" i="7"/>
  <c r="F1684" i="7"/>
  <c r="I1684" i="7"/>
  <c r="G1683" i="7"/>
  <c r="F1683" i="7"/>
  <c r="I1683" i="7"/>
  <c r="G1682" i="7"/>
  <c r="F1682" i="7"/>
  <c r="I1682" i="7"/>
  <c r="G1681" i="7"/>
  <c r="F1681" i="7"/>
  <c r="I1681" i="7"/>
  <c r="G1680" i="7"/>
  <c r="F1680" i="7"/>
  <c r="I1680" i="7"/>
  <c r="G1679" i="7"/>
  <c r="F1679" i="7"/>
  <c r="I1679" i="7"/>
  <c r="G1678" i="7"/>
  <c r="F1678" i="7"/>
  <c r="I1678" i="7"/>
  <c r="G1677" i="7"/>
  <c r="F1677" i="7"/>
  <c r="I1677" i="7"/>
  <c r="G1676" i="7"/>
  <c r="F1676" i="7"/>
  <c r="I1676" i="7"/>
  <c r="G1675" i="7"/>
  <c r="F1675" i="7"/>
  <c r="I1675" i="7"/>
  <c r="G1674" i="7"/>
  <c r="F1674" i="7"/>
  <c r="I1674" i="7"/>
  <c r="G1673" i="7"/>
  <c r="F1673" i="7"/>
  <c r="I1673" i="7"/>
  <c r="G1672" i="7"/>
  <c r="F1672" i="7"/>
  <c r="I1672" i="7"/>
  <c r="G1671" i="7"/>
  <c r="F1671" i="7"/>
  <c r="I1671" i="7"/>
  <c r="G1670" i="7"/>
  <c r="F1670" i="7"/>
  <c r="I1670" i="7"/>
  <c r="G1669" i="7"/>
  <c r="F1669" i="7"/>
  <c r="I1669" i="7"/>
  <c r="G1668" i="7"/>
  <c r="F1668" i="7"/>
  <c r="I1668" i="7"/>
  <c r="G1667" i="7"/>
  <c r="F1667" i="7"/>
  <c r="I1667" i="7"/>
  <c r="G1666" i="7"/>
  <c r="F1666" i="7"/>
  <c r="I1666" i="7"/>
  <c r="G1665" i="7"/>
  <c r="F1665" i="7"/>
  <c r="I1665" i="7"/>
  <c r="G1664" i="7"/>
  <c r="F1664" i="7"/>
  <c r="I1664" i="7"/>
  <c r="G1663" i="7"/>
  <c r="F1663" i="7"/>
  <c r="I1663" i="7"/>
  <c r="G1662" i="7"/>
  <c r="F1662" i="7"/>
  <c r="I1662" i="7"/>
  <c r="G1661" i="7"/>
  <c r="F1661" i="7"/>
  <c r="I1661" i="7"/>
  <c r="G1660" i="7"/>
  <c r="F1660" i="7"/>
  <c r="I1660" i="7"/>
  <c r="G1659" i="7"/>
  <c r="F1659" i="7"/>
  <c r="I1659" i="7"/>
  <c r="G1658" i="7"/>
  <c r="F1658" i="7"/>
  <c r="I1658" i="7"/>
  <c r="G1657" i="7"/>
  <c r="F1657" i="7"/>
  <c r="I1657" i="7"/>
  <c r="G1656" i="7"/>
  <c r="F1656" i="7"/>
  <c r="I1656" i="7"/>
  <c r="G1655" i="7"/>
  <c r="F1655" i="7"/>
  <c r="I1655" i="7"/>
  <c r="G1654" i="7"/>
  <c r="F1654" i="7"/>
  <c r="I1654" i="7"/>
  <c r="G1653" i="7"/>
  <c r="F1653" i="7"/>
  <c r="I1653" i="7"/>
  <c r="G1652" i="7"/>
  <c r="F1652" i="7"/>
  <c r="I1652" i="7"/>
  <c r="G1651" i="7"/>
  <c r="F1651" i="7"/>
  <c r="I1651" i="7"/>
  <c r="G1650" i="7"/>
  <c r="F1650" i="7"/>
  <c r="I1650" i="7"/>
  <c r="G1649" i="7"/>
  <c r="F1649" i="7"/>
  <c r="I1649" i="7"/>
  <c r="G1648" i="7"/>
  <c r="F1648" i="7"/>
  <c r="I1648" i="7"/>
  <c r="G1647" i="7"/>
  <c r="F1647" i="7"/>
  <c r="I1647" i="7"/>
  <c r="G1646" i="7"/>
  <c r="F1646" i="7"/>
  <c r="I1646" i="7"/>
  <c r="G1645" i="7"/>
  <c r="F1645" i="7"/>
  <c r="I1645" i="7"/>
  <c r="G1644" i="7"/>
  <c r="F1644" i="7"/>
  <c r="I1644" i="7"/>
  <c r="G1643" i="7"/>
  <c r="F1643" i="7"/>
  <c r="I1643" i="7"/>
  <c r="G1642" i="7"/>
  <c r="F1642" i="7"/>
  <c r="I1642" i="7"/>
  <c r="G1641" i="7"/>
  <c r="F1641" i="7"/>
  <c r="I1641" i="7"/>
  <c r="G1640" i="7"/>
  <c r="F1640" i="7"/>
  <c r="I1640" i="7"/>
  <c r="G1639" i="7"/>
  <c r="F1639" i="7"/>
  <c r="I1639" i="7"/>
  <c r="G1638" i="7"/>
  <c r="F1638" i="7"/>
  <c r="I1638" i="7"/>
  <c r="G1637" i="7"/>
  <c r="F1637" i="7"/>
  <c r="I1637" i="7"/>
  <c r="G1636" i="7"/>
  <c r="F1636" i="7"/>
  <c r="I1636" i="7"/>
  <c r="G1635" i="7"/>
  <c r="F1635" i="7"/>
  <c r="I1635" i="7"/>
  <c r="G1634" i="7"/>
  <c r="F1634" i="7"/>
  <c r="I1634" i="7"/>
  <c r="G1633" i="7"/>
  <c r="F1633" i="7"/>
  <c r="I1633" i="7"/>
  <c r="G1632" i="7"/>
  <c r="F1632" i="7"/>
  <c r="I1632" i="7"/>
  <c r="G1631" i="7"/>
  <c r="F1631" i="7"/>
  <c r="I1631" i="7"/>
  <c r="G1630" i="7"/>
  <c r="F1630" i="7"/>
  <c r="I1630" i="7"/>
  <c r="G1629" i="7"/>
  <c r="F1629" i="7"/>
  <c r="I1629" i="7"/>
  <c r="G1628" i="7"/>
  <c r="F1628" i="7"/>
  <c r="I1628" i="7"/>
  <c r="G1627" i="7"/>
  <c r="F1627" i="7"/>
  <c r="I1627" i="7"/>
  <c r="G1626" i="7"/>
  <c r="F1626" i="7"/>
  <c r="I1626" i="7"/>
  <c r="G1625" i="7"/>
  <c r="F1625" i="7"/>
  <c r="I1625" i="7"/>
  <c r="G1624" i="7"/>
  <c r="F1624" i="7"/>
  <c r="I1624" i="7"/>
  <c r="G1623" i="7"/>
  <c r="F1623" i="7"/>
  <c r="I1623" i="7"/>
  <c r="G1622" i="7"/>
  <c r="F1622" i="7"/>
  <c r="I1622" i="7"/>
  <c r="G1621" i="7"/>
  <c r="F1621" i="7"/>
  <c r="I1621" i="7"/>
  <c r="G1620" i="7"/>
  <c r="F1620" i="7"/>
  <c r="I1620" i="7"/>
  <c r="G1619" i="7"/>
  <c r="F1619" i="7"/>
  <c r="I1619" i="7"/>
  <c r="G1618" i="7"/>
  <c r="F1618" i="7"/>
  <c r="I1618" i="7"/>
  <c r="G1617" i="7"/>
  <c r="F1617" i="7"/>
  <c r="I1617" i="7"/>
  <c r="G1616" i="7"/>
  <c r="F1616" i="7"/>
  <c r="I1616" i="7"/>
  <c r="G1615" i="7"/>
  <c r="F1615" i="7"/>
  <c r="I1615" i="7"/>
  <c r="G1614" i="7"/>
  <c r="F1614" i="7"/>
  <c r="I1614" i="7"/>
  <c r="G1613" i="7"/>
  <c r="F1613" i="7"/>
  <c r="I1613" i="7"/>
  <c r="G1612" i="7"/>
  <c r="F1612" i="7"/>
  <c r="I1612" i="7"/>
  <c r="G1611" i="7"/>
  <c r="F1611" i="7"/>
  <c r="I1611" i="7"/>
  <c r="G1610" i="7"/>
  <c r="F1610" i="7"/>
  <c r="I1610" i="7"/>
  <c r="G1609" i="7"/>
  <c r="F1609" i="7"/>
  <c r="I1609" i="7"/>
  <c r="G1608" i="7"/>
  <c r="F1608" i="7"/>
  <c r="I1608" i="7"/>
  <c r="G1607" i="7"/>
  <c r="F1607" i="7"/>
  <c r="I1607" i="7"/>
  <c r="G1606" i="7"/>
  <c r="F1606" i="7"/>
  <c r="I1606" i="7"/>
  <c r="G1605" i="7"/>
  <c r="F1605" i="7"/>
  <c r="I1605" i="7"/>
  <c r="G1604" i="7"/>
  <c r="F1604" i="7"/>
  <c r="I1604" i="7"/>
  <c r="G1603" i="7"/>
  <c r="F1603" i="7"/>
  <c r="I1603" i="7"/>
  <c r="G1602" i="7"/>
  <c r="F1602" i="7"/>
  <c r="I1602" i="7"/>
  <c r="G1601" i="7"/>
  <c r="F1601" i="7"/>
  <c r="I1601" i="7"/>
  <c r="G1600" i="7"/>
  <c r="F1600" i="7"/>
  <c r="I1600" i="7"/>
  <c r="G1599" i="7"/>
  <c r="F1599" i="7"/>
  <c r="I1599" i="7"/>
  <c r="G1598" i="7"/>
  <c r="F1598" i="7"/>
  <c r="I1598" i="7"/>
  <c r="G1597" i="7"/>
  <c r="F1597" i="7"/>
  <c r="I1597" i="7"/>
  <c r="G1596" i="7"/>
  <c r="F1596" i="7"/>
  <c r="I1596" i="7"/>
  <c r="G1595" i="7"/>
  <c r="F1595" i="7"/>
  <c r="I1595" i="7"/>
  <c r="G1594" i="7"/>
  <c r="F1594" i="7"/>
  <c r="I1594" i="7"/>
  <c r="G1593" i="7"/>
  <c r="F1593" i="7"/>
  <c r="I1593" i="7"/>
  <c r="G1592" i="7"/>
  <c r="F1592" i="7"/>
  <c r="I1592" i="7"/>
  <c r="G1591" i="7"/>
  <c r="F1591" i="7"/>
  <c r="I1591" i="7"/>
  <c r="G1590" i="7"/>
  <c r="F1590" i="7"/>
  <c r="I1590" i="7"/>
  <c r="G1589" i="7"/>
  <c r="F1589" i="7"/>
  <c r="I1589" i="7"/>
  <c r="G1588" i="7"/>
  <c r="F1588" i="7"/>
  <c r="I1588" i="7"/>
  <c r="G1587" i="7"/>
  <c r="F1587" i="7"/>
  <c r="I1587" i="7"/>
  <c r="G1586" i="7"/>
  <c r="F1586" i="7"/>
  <c r="I1586" i="7"/>
  <c r="G1585" i="7"/>
  <c r="F1585" i="7"/>
  <c r="I1585" i="7"/>
  <c r="G1584" i="7"/>
  <c r="F1584" i="7"/>
  <c r="I1584" i="7"/>
  <c r="G1583" i="7"/>
  <c r="F1583" i="7"/>
  <c r="I1583" i="7"/>
  <c r="G1582" i="7"/>
  <c r="F1582" i="7"/>
  <c r="I1582" i="7"/>
  <c r="G1581" i="7"/>
  <c r="F1581" i="7"/>
  <c r="I1581" i="7"/>
  <c r="G1580" i="7"/>
  <c r="F1580" i="7"/>
  <c r="I1580" i="7"/>
  <c r="G1579" i="7"/>
  <c r="F1579" i="7"/>
  <c r="I1579" i="7"/>
  <c r="G1578" i="7"/>
  <c r="F1578" i="7"/>
  <c r="I1578" i="7"/>
  <c r="G1577" i="7"/>
  <c r="F1577" i="7"/>
  <c r="I1577" i="7"/>
  <c r="G1576" i="7"/>
  <c r="F1576" i="7"/>
  <c r="I1576" i="7"/>
  <c r="G1575" i="7"/>
  <c r="F1575" i="7"/>
  <c r="I1575" i="7"/>
  <c r="G1574" i="7"/>
  <c r="F1574" i="7"/>
  <c r="I1574" i="7"/>
  <c r="G1573" i="7"/>
  <c r="F1573" i="7"/>
  <c r="I1573" i="7"/>
  <c r="G1572" i="7"/>
  <c r="F1572" i="7"/>
  <c r="I1572" i="7"/>
  <c r="G1571" i="7"/>
  <c r="F1571" i="7"/>
  <c r="I1571" i="7"/>
  <c r="G1570" i="7"/>
  <c r="F1570" i="7"/>
  <c r="I1570" i="7"/>
  <c r="G1569" i="7"/>
  <c r="F1569" i="7"/>
  <c r="I1569" i="7"/>
  <c r="G1568" i="7"/>
  <c r="F1568" i="7"/>
  <c r="I1568" i="7"/>
  <c r="G1567" i="7"/>
  <c r="F1567" i="7"/>
  <c r="I1567" i="7"/>
  <c r="G1566" i="7"/>
  <c r="F1566" i="7"/>
  <c r="I1566" i="7"/>
  <c r="G1565" i="7"/>
  <c r="F1565" i="7"/>
  <c r="I1565" i="7"/>
  <c r="G1564" i="7"/>
  <c r="F1564" i="7"/>
  <c r="I1564" i="7"/>
  <c r="G1563" i="7"/>
  <c r="F1563" i="7"/>
  <c r="I1563" i="7"/>
  <c r="G1562" i="7"/>
  <c r="F1562" i="7"/>
  <c r="I1562" i="7"/>
  <c r="G1561" i="7"/>
  <c r="F1561" i="7"/>
  <c r="I1561" i="7"/>
  <c r="G1560" i="7"/>
  <c r="F1560" i="7"/>
  <c r="I1560" i="7"/>
  <c r="G1559" i="7"/>
  <c r="F1559" i="7"/>
  <c r="I1559" i="7"/>
  <c r="G1558" i="7"/>
  <c r="F1558" i="7"/>
  <c r="I1558" i="7"/>
  <c r="G1557" i="7"/>
  <c r="F1557" i="7"/>
  <c r="I1557" i="7"/>
  <c r="G1556" i="7"/>
  <c r="F1556" i="7"/>
  <c r="I1556" i="7"/>
  <c r="G1555" i="7"/>
  <c r="F1555" i="7"/>
  <c r="I1555" i="7"/>
  <c r="G1554" i="7"/>
  <c r="F1554" i="7"/>
  <c r="I1554" i="7"/>
  <c r="G1553" i="7"/>
  <c r="F1553" i="7"/>
  <c r="I1553" i="7"/>
  <c r="G1552" i="7"/>
  <c r="F1552" i="7"/>
  <c r="I1552" i="7"/>
  <c r="G1551" i="7"/>
  <c r="F1551" i="7"/>
  <c r="I1551" i="7"/>
  <c r="G1550" i="7"/>
  <c r="F1550" i="7"/>
  <c r="I1550" i="7"/>
  <c r="G1549" i="7"/>
  <c r="F1549" i="7"/>
  <c r="I1549" i="7"/>
  <c r="G1548" i="7"/>
  <c r="F1548" i="7"/>
  <c r="I1548" i="7"/>
  <c r="G1547" i="7"/>
  <c r="F1547" i="7"/>
  <c r="I1547" i="7"/>
  <c r="G1546" i="7"/>
  <c r="F1546" i="7"/>
  <c r="I1546" i="7"/>
  <c r="G1545" i="7"/>
  <c r="F1545" i="7"/>
  <c r="I1545" i="7"/>
  <c r="G1544" i="7"/>
  <c r="F1544" i="7"/>
  <c r="I1544" i="7"/>
  <c r="G1543" i="7"/>
  <c r="F1543" i="7"/>
  <c r="I1543" i="7"/>
  <c r="G1542" i="7"/>
  <c r="F1542" i="7"/>
  <c r="I1542" i="7"/>
  <c r="G1541" i="7"/>
  <c r="F1541" i="7"/>
  <c r="I1541" i="7"/>
  <c r="G1540" i="7"/>
  <c r="F1540" i="7"/>
  <c r="I1540" i="7"/>
  <c r="G1539" i="7"/>
  <c r="F1539" i="7"/>
  <c r="I1539" i="7"/>
  <c r="G1538" i="7"/>
  <c r="F1538" i="7"/>
  <c r="I1538" i="7"/>
  <c r="G1537" i="7"/>
  <c r="F1537" i="7"/>
  <c r="I1537" i="7"/>
  <c r="G1536" i="7"/>
  <c r="F1536" i="7"/>
  <c r="I1536" i="7"/>
  <c r="G1535" i="7"/>
  <c r="F1535" i="7"/>
  <c r="I1535" i="7"/>
  <c r="G1534" i="7"/>
  <c r="F1534" i="7"/>
  <c r="I1534" i="7"/>
  <c r="G1533" i="7"/>
  <c r="F1533" i="7"/>
  <c r="I1533" i="7"/>
  <c r="G1532" i="7"/>
  <c r="F1532" i="7"/>
  <c r="I1532" i="7"/>
  <c r="G1531" i="7"/>
  <c r="F1531" i="7"/>
  <c r="I1531" i="7"/>
  <c r="G1530" i="7"/>
  <c r="F1530" i="7"/>
  <c r="I1530" i="7"/>
  <c r="G1529" i="7"/>
  <c r="F1529" i="7"/>
  <c r="I1529" i="7"/>
  <c r="G1528" i="7"/>
  <c r="F1528" i="7"/>
  <c r="I1528" i="7"/>
  <c r="G1527" i="7"/>
  <c r="F1527" i="7"/>
  <c r="I1527" i="7"/>
  <c r="G1526" i="7"/>
  <c r="F1526" i="7"/>
  <c r="I1526" i="7"/>
  <c r="G1525" i="7"/>
  <c r="F1525" i="7"/>
  <c r="I1525" i="7"/>
  <c r="G1524" i="7"/>
  <c r="F1524" i="7"/>
  <c r="I1524" i="7"/>
  <c r="G1523" i="7"/>
  <c r="F1523" i="7"/>
  <c r="I1523" i="7"/>
  <c r="G1522" i="7"/>
  <c r="F1522" i="7"/>
  <c r="I1522" i="7"/>
  <c r="G1521" i="7"/>
  <c r="F1521" i="7"/>
  <c r="I1521" i="7"/>
  <c r="G1520" i="7"/>
  <c r="F1520" i="7"/>
  <c r="I1520" i="7"/>
  <c r="G1519" i="7"/>
  <c r="F1519" i="7"/>
  <c r="I1519" i="7"/>
  <c r="G1518" i="7"/>
  <c r="F1518" i="7"/>
  <c r="I1518" i="7"/>
  <c r="G1517" i="7"/>
  <c r="F1517" i="7"/>
  <c r="I1517" i="7"/>
  <c r="G1516" i="7"/>
  <c r="F1516" i="7"/>
  <c r="I1516" i="7"/>
  <c r="G1515" i="7"/>
  <c r="F1515" i="7"/>
  <c r="I1515" i="7"/>
  <c r="G1514" i="7"/>
  <c r="F1514" i="7"/>
  <c r="I1514" i="7"/>
  <c r="G1513" i="7"/>
  <c r="F1513" i="7"/>
  <c r="I1513" i="7"/>
  <c r="G1512" i="7"/>
  <c r="F1512" i="7"/>
  <c r="I1512" i="7"/>
  <c r="G1511" i="7"/>
  <c r="F1511" i="7"/>
  <c r="I1511" i="7"/>
  <c r="G1510" i="7"/>
  <c r="F1510" i="7"/>
  <c r="I1510" i="7"/>
  <c r="G1509" i="7"/>
  <c r="F1509" i="7"/>
  <c r="I1509" i="7"/>
  <c r="G1508" i="7"/>
  <c r="F1508" i="7"/>
  <c r="I1508" i="7"/>
  <c r="G1507" i="7"/>
  <c r="F1507" i="7"/>
  <c r="I1507" i="7"/>
  <c r="G1506" i="7"/>
  <c r="F1506" i="7"/>
  <c r="I1506" i="7"/>
  <c r="G1505" i="7"/>
  <c r="F1505" i="7"/>
  <c r="I1505" i="7"/>
  <c r="G1504" i="7"/>
  <c r="F1504" i="7"/>
  <c r="I1504" i="7"/>
  <c r="G1503" i="7"/>
  <c r="F1503" i="7"/>
  <c r="I1503" i="7"/>
  <c r="G1502" i="7"/>
  <c r="F1502" i="7"/>
  <c r="I1502" i="7"/>
  <c r="G1501" i="7"/>
  <c r="F1501" i="7"/>
  <c r="I1501" i="7"/>
  <c r="G1500" i="7"/>
  <c r="F1500" i="7"/>
  <c r="I1500" i="7"/>
  <c r="G1499" i="7"/>
  <c r="F1499" i="7"/>
  <c r="I1499" i="7"/>
  <c r="G1498" i="7"/>
  <c r="F1498" i="7"/>
  <c r="I1498" i="7"/>
  <c r="G1497" i="7"/>
  <c r="F1497" i="7"/>
  <c r="I1497" i="7"/>
  <c r="G1496" i="7"/>
  <c r="F1496" i="7"/>
  <c r="I1496" i="7"/>
  <c r="G1495" i="7"/>
  <c r="F1495" i="7"/>
  <c r="I1495" i="7"/>
  <c r="G1494" i="7"/>
  <c r="F1494" i="7"/>
  <c r="I1494" i="7"/>
  <c r="G1493" i="7"/>
  <c r="F1493" i="7"/>
  <c r="I1493" i="7"/>
  <c r="G1492" i="7"/>
  <c r="F1492" i="7"/>
  <c r="I1492" i="7"/>
  <c r="G1491" i="7"/>
  <c r="F1491" i="7"/>
  <c r="I1491" i="7"/>
  <c r="G1490" i="7"/>
  <c r="F1490" i="7"/>
  <c r="I1490" i="7"/>
  <c r="G1489" i="7"/>
  <c r="F1489" i="7"/>
  <c r="I1489" i="7"/>
  <c r="G1488" i="7"/>
  <c r="F1488" i="7"/>
  <c r="I1488" i="7"/>
  <c r="G1487" i="7"/>
  <c r="F1487" i="7"/>
  <c r="I1487" i="7"/>
  <c r="G1486" i="7"/>
  <c r="F1486" i="7"/>
  <c r="I1486" i="7"/>
  <c r="G1485" i="7"/>
  <c r="F1485" i="7"/>
  <c r="I1485" i="7"/>
  <c r="G1484" i="7"/>
  <c r="F1484" i="7"/>
  <c r="I1484" i="7"/>
  <c r="G1483" i="7"/>
  <c r="F1483" i="7"/>
  <c r="I1483" i="7"/>
  <c r="G1482" i="7"/>
  <c r="F1482" i="7"/>
  <c r="I1482" i="7"/>
  <c r="G1481" i="7"/>
  <c r="F1481" i="7"/>
  <c r="I1481" i="7"/>
  <c r="G1480" i="7"/>
  <c r="F1480" i="7"/>
  <c r="I1480" i="7"/>
  <c r="G1479" i="7"/>
  <c r="F1479" i="7"/>
  <c r="I1479" i="7"/>
  <c r="G1478" i="7"/>
  <c r="F1478" i="7"/>
  <c r="I1478" i="7"/>
  <c r="G1477" i="7"/>
  <c r="F1477" i="7"/>
  <c r="I1477" i="7"/>
  <c r="G1476" i="7"/>
  <c r="F1476" i="7"/>
  <c r="I1476" i="7"/>
  <c r="G1475" i="7"/>
  <c r="F1475" i="7"/>
  <c r="I1475" i="7"/>
  <c r="G1474" i="7"/>
  <c r="F1474" i="7"/>
  <c r="I1474" i="7"/>
  <c r="G1473" i="7"/>
  <c r="F1473" i="7"/>
  <c r="I1473" i="7"/>
  <c r="G1472" i="7"/>
  <c r="F1472" i="7"/>
  <c r="I1472" i="7"/>
  <c r="G1471" i="7"/>
  <c r="F1471" i="7"/>
  <c r="I1471" i="7"/>
  <c r="G1470" i="7"/>
  <c r="F1470" i="7"/>
  <c r="I1470" i="7"/>
  <c r="G1469" i="7"/>
  <c r="F1469" i="7"/>
  <c r="I1469" i="7"/>
  <c r="G1468" i="7"/>
  <c r="F1468" i="7"/>
  <c r="I1468" i="7"/>
  <c r="G1467" i="7"/>
  <c r="F1467" i="7"/>
  <c r="I1467" i="7"/>
  <c r="G1466" i="7"/>
  <c r="F1466" i="7"/>
  <c r="I1466" i="7"/>
  <c r="G1465" i="7"/>
  <c r="F1465" i="7"/>
  <c r="I1465" i="7"/>
  <c r="G1464" i="7"/>
  <c r="F1464" i="7"/>
  <c r="I1464" i="7"/>
  <c r="G1463" i="7"/>
  <c r="F1463" i="7"/>
  <c r="I1463" i="7"/>
  <c r="G1462" i="7"/>
  <c r="F1462" i="7"/>
  <c r="I1462" i="7"/>
  <c r="G1461" i="7"/>
  <c r="F1461" i="7"/>
  <c r="I1461" i="7"/>
  <c r="G1460" i="7"/>
  <c r="F1460" i="7"/>
  <c r="I1460" i="7"/>
  <c r="G1459" i="7"/>
  <c r="F1459" i="7"/>
  <c r="I1459" i="7"/>
  <c r="G1458" i="7"/>
  <c r="F1458" i="7"/>
  <c r="I1458" i="7"/>
  <c r="G1457" i="7"/>
  <c r="F1457" i="7"/>
  <c r="I1457" i="7"/>
  <c r="G1456" i="7"/>
  <c r="F1456" i="7"/>
  <c r="I1456" i="7"/>
  <c r="G1455" i="7"/>
  <c r="F1455" i="7"/>
  <c r="I1455" i="7"/>
  <c r="G1454" i="7"/>
  <c r="F1454" i="7"/>
  <c r="I1454" i="7"/>
  <c r="G1453" i="7"/>
  <c r="F1453" i="7"/>
  <c r="I1453" i="7"/>
  <c r="G1452" i="7"/>
  <c r="F1452" i="7"/>
  <c r="I1452" i="7"/>
  <c r="G1451" i="7"/>
  <c r="F1451" i="7"/>
  <c r="I1451" i="7"/>
  <c r="G1450" i="7"/>
  <c r="F1450" i="7"/>
  <c r="I1450" i="7"/>
  <c r="G1449" i="7"/>
  <c r="F1449" i="7"/>
  <c r="I1449" i="7"/>
  <c r="G1448" i="7"/>
  <c r="F1448" i="7"/>
  <c r="I1448" i="7"/>
  <c r="G1447" i="7"/>
  <c r="F1447" i="7"/>
  <c r="I1447" i="7"/>
  <c r="G1446" i="7"/>
  <c r="F1446" i="7"/>
  <c r="I1446" i="7"/>
  <c r="G1445" i="7"/>
  <c r="F1445" i="7"/>
  <c r="I1445" i="7"/>
  <c r="G1444" i="7"/>
  <c r="F1444" i="7"/>
  <c r="I1444" i="7"/>
  <c r="G1443" i="7"/>
  <c r="F1443" i="7"/>
  <c r="I1443" i="7"/>
  <c r="G1442" i="7"/>
  <c r="F1442" i="7"/>
  <c r="I1442" i="7"/>
  <c r="G1441" i="7"/>
  <c r="F1441" i="7"/>
  <c r="I1441" i="7"/>
  <c r="G1440" i="7"/>
  <c r="F1440" i="7"/>
  <c r="I1440" i="7"/>
  <c r="G1439" i="7"/>
  <c r="F1439" i="7"/>
  <c r="I1439" i="7"/>
  <c r="G1438" i="7"/>
  <c r="F1438" i="7"/>
  <c r="I1438" i="7"/>
  <c r="G1437" i="7"/>
  <c r="F1437" i="7"/>
  <c r="I1437" i="7"/>
  <c r="G1436" i="7"/>
  <c r="F1436" i="7"/>
  <c r="I1436" i="7"/>
  <c r="G1435" i="7"/>
  <c r="F1435" i="7"/>
  <c r="I1435" i="7"/>
  <c r="G1434" i="7"/>
  <c r="F1434" i="7"/>
  <c r="I1434" i="7"/>
  <c r="G1433" i="7"/>
  <c r="F1433" i="7"/>
  <c r="I1433" i="7"/>
  <c r="G1432" i="7"/>
  <c r="F1432" i="7"/>
  <c r="I1432" i="7"/>
  <c r="G1431" i="7"/>
  <c r="F1431" i="7"/>
  <c r="I1431" i="7"/>
  <c r="G1430" i="7"/>
  <c r="F1430" i="7"/>
  <c r="I1430" i="7"/>
  <c r="G1429" i="7"/>
  <c r="F1429" i="7"/>
  <c r="I1429" i="7"/>
  <c r="G1428" i="7"/>
  <c r="F1428" i="7"/>
  <c r="I1428" i="7"/>
  <c r="G1427" i="7"/>
  <c r="F1427" i="7"/>
  <c r="I1427" i="7"/>
  <c r="G1426" i="7"/>
  <c r="F1426" i="7"/>
  <c r="I1426" i="7"/>
  <c r="G1425" i="7"/>
  <c r="F1425" i="7"/>
  <c r="I1425" i="7"/>
  <c r="G1424" i="7"/>
  <c r="F1424" i="7"/>
  <c r="I1424" i="7"/>
  <c r="G1423" i="7"/>
  <c r="F1423" i="7"/>
  <c r="I1423" i="7"/>
  <c r="G1422" i="7"/>
  <c r="F1422" i="7"/>
  <c r="I1422" i="7"/>
  <c r="G1421" i="7"/>
  <c r="F1421" i="7"/>
  <c r="I1421" i="7"/>
  <c r="G1420" i="7"/>
  <c r="F1420" i="7"/>
  <c r="I1420" i="7"/>
  <c r="G1419" i="7"/>
  <c r="F1419" i="7"/>
  <c r="I1419" i="7"/>
  <c r="G1418" i="7"/>
  <c r="F1418" i="7"/>
  <c r="I1418" i="7"/>
  <c r="G1417" i="7"/>
  <c r="F1417" i="7"/>
  <c r="I1417" i="7"/>
  <c r="G1416" i="7"/>
  <c r="F1416" i="7"/>
  <c r="I1416" i="7"/>
  <c r="G1415" i="7"/>
  <c r="F1415" i="7"/>
  <c r="I1415" i="7"/>
  <c r="G1414" i="7"/>
  <c r="F1414" i="7"/>
  <c r="I1414" i="7"/>
  <c r="G1413" i="7"/>
  <c r="F1413" i="7"/>
  <c r="I1413" i="7"/>
  <c r="G1412" i="7"/>
  <c r="F1412" i="7"/>
  <c r="I1412" i="7"/>
  <c r="G1411" i="7"/>
  <c r="F1411" i="7"/>
  <c r="I1411" i="7"/>
  <c r="G1410" i="7"/>
  <c r="F1410" i="7"/>
  <c r="I1410" i="7"/>
  <c r="G1409" i="7"/>
  <c r="F1409" i="7"/>
  <c r="I1409" i="7"/>
  <c r="G1408" i="7"/>
  <c r="F1408" i="7"/>
  <c r="I1408" i="7"/>
  <c r="G1407" i="7"/>
  <c r="F1407" i="7"/>
  <c r="I1407" i="7"/>
  <c r="G1406" i="7"/>
  <c r="F1406" i="7"/>
  <c r="I1406" i="7"/>
  <c r="G1405" i="7"/>
  <c r="F1405" i="7"/>
  <c r="I1405" i="7"/>
  <c r="G1404" i="7"/>
  <c r="F1404" i="7"/>
  <c r="I1404" i="7"/>
  <c r="G1403" i="7"/>
  <c r="F1403" i="7"/>
  <c r="I1403" i="7"/>
  <c r="G1402" i="7"/>
  <c r="F1402" i="7"/>
  <c r="I1402" i="7"/>
  <c r="G1401" i="7"/>
  <c r="F1401" i="7"/>
  <c r="I1401" i="7"/>
  <c r="G1400" i="7"/>
  <c r="F1400" i="7"/>
  <c r="I1400" i="7"/>
  <c r="G1399" i="7"/>
  <c r="F1399" i="7"/>
  <c r="I1399" i="7"/>
  <c r="G1398" i="7"/>
  <c r="F1398" i="7"/>
  <c r="I1398" i="7"/>
  <c r="G1397" i="7"/>
  <c r="F1397" i="7"/>
  <c r="I1397" i="7"/>
  <c r="G1396" i="7"/>
  <c r="F1396" i="7"/>
  <c r="I1396" i="7"/>
  <c r="G1395" i="7"/>
  <c r="F1395" i="7"/>
  <c r="I1395" i="7"/>
  <c r="G1394" i="7"/>
  <c r="F1394" i="7"/>
  <c r="I1394" i="7"/>
  <c r="G1393" i="7"/>
  <c r="F1393" i="7"/>
  <c r="I1393" i="7"/>
  <c r="G1392" i="7"/>
  <c r="F1392" i="7"/>
  <c r="I1392" i="7"/>
  <c r="G1391" i="7"/>
  <c r="F1391" i="7"/>
  <c r="I1391" i="7"/>
  <c r="G1390" i="7"/>
  <c r="F1390" i="7"/>
  <c r="I1390" i="7"/>
  <c r="G1389" i="7"/>
  <c r="F1389" i="7"/>
  <c r="I1389" i="7"/>
  <c r="G1388" i="7"/>
  <c r="F1388" i="7"/>
  <c r="I1388" i="7"/>
  <c r="G1387" i="7"/>
  <c r="F1387" i="7"/>
  <c r="I1387" i="7"/>
  <c r="G1386" i="7"/>
  <c r="F1386" i="7"/>
  <c r="I1386" i="7"/>
  <c r="G1385" i="7"/>
  <c r="F1385" i="7"/>
  <c r="I1385" i="7"/>
  <c r="G1384" i="7"/>
  <c r="F1384" i="7"/>
  <c r="I1384" i="7"/>
  <c r="G1383" i="7"/>
  <c r="F1383" i="7"/>
  <c r="I1383" i="7"/>
  <c r="G1382" i="7"/>
  <c r="F1382" i="7"/>
  <c r="I1382" i="7"/>
  <c r="G1381" i="7"/>
  <c r="F1381" i="7"/>
  <c r="I1381" i="7"/>
  <c r="G1380" i="7"/>
  <c r="F1380" i="7"/>
  <c r="I1380" i="7"/>
  <c r="G1379" i="7"/>
  <c r="F1379" i="7"/>
  <c r="I1379" i="7"/>
  <c r="G1378" i="7"/>
  <c r="F1378" i="7"/>
  <c r="I1378" i="7"/>
  <c r="G1377" i="7"/>
  <c r="F1377" i="7"/>
  <c r="I1377" i="7"/>
  <c r="G1376" i="7"/>
  <c r="F1376" i="7"/>
  <c r="I1376" i="7"/>
  <c r="G1375" i="7"/>
  <c r="F1375" i="7"/>
  <c r="I1375" i="7"/>
  <c r="G1374" i="7"/>
  <c r="F1374" i="7"/>
  <c r="I1374" i="7"/>
  <c r="G1373" i="7"/>
  <c r="F1373" i="7"/>
  <c r="I1373" i="7"/>
  <c r="G1372" i="7"/>
  <c r="F1372" i="7"/>
  <c r="I1372" i="7"/>
  <c r="G1371" i="7"/>
  <c r="F1371" i="7"/>
  <c r="I1371" i="7"/>
  <c r="G1370" i="7"/>
  <c r="F1370" i="7"/>
  <c r="I1370" i="7"/>
  <c r="G1369" i="7"/>
  <c r="F1369" i="7"/>
  <c r="I1369" i="7"/>
  <c r="G1368" i="7"/>
  <c r="F1368" i="7"/>
  <c r="I1368" i="7"/>
  <c r="G1367" i="7"/>
  <c r="F1367" i="7"/>
  <c r="I1367" i="7"/>
  <c r="G1366" i="7"/>
  <c r="F1366" i="7"/>
  <c r="I1366" i="7"/>
  <c r="G1365" i="7"/>
  <c r="F1365" i="7"/>
  <c r="I1365" i="7"/>
  <c r="G1364" i="7"/>
  <c r="F1364" i="7"/>
  <c r="I1364" i="7"/>
  <c r="G1363" i="7"/>
  <c r="F1363" i="7"/>
  <c r="I1363" i="7"/>
  <c r="G1362" i="7"/>
  <c r="F1362" i="7"/>
  <c r="I1362" i="7"/>
  <c r="G1361" i="7"/>
  <c r="F1361" i="7"/>
  <c r="I1361" i="7"/>
  <c r="G1360" i="7"/>
  <c r="F1360" i="7"/>
  <c r="I1360" i="7"/>
  <c r="G1359" i="7"/>
  <c r="F1359" i="7"/>
  <c r="I1359" i="7"/>
  <c r="G1358" i="7"/>
  <c r="F1358" i="7"/>
  <c r="I1358" i="7"/>
  <c r="G1357" i="7"/>
  <c r="F1357" i="7"/>
  <c r="I1357" i="7"/>
  <c r="G1356" i="7"/>
  <c r="F1356" i="7"/>
  <c r="I1356" i="7"/>
  <c r="G1355" i="7"/>
  <c r="F1355" i="7"/>
  <c r="I1355" i="7"/>
  <c r="G1354" i="7"/>
  <c r="F1354" i="7"/>
  <c r="I1354" i="7"/>
  <c r="G1353" i="7"/>
  <c r="F1353" i="7"/>
  <c r="I1353" i="7"/>
  <c r="G1352" i="7"/>
  <c r="F1352" i="7"/>
  <c r="I1352" i="7"/>
  <c r="G1351" i="7"/>
  <c r="F1351" i="7"/>
  <c r="I1351" i="7"/>
  <c r="G1350" i="7"/>
  <c r="F1350" i="7"/>
  <c r="I1350" i="7"/>
  <c r="G1349" i="7"/>
  <c r="F1349" i="7"/>
  <c r="I1349" i="7"/>
  <c r="G1348" i="7"/>
  <c r="F1348" i="7"/>
  <c r="I1348" i="7"/>
  <c r="G1347" i="7"/>
  <c r="F1347" i="7"/>
  <c r="I1347" i="7"/>
  <c r="G1346" i="7"/>
  <c r="F1346" i="7"/>
  <c r="I1346" i="7"/>
  <c r="G1345" i="7"/>
  <c r="F1345" i="7"/>
  <c r="I1345" i="7"/>
  <c r="G1344" i="7"/>
  <c r="F1344" i="7"/>
  <c r="I1344" i="7"/>
  <c r="G1343" i="7"/>
  <c r="F1343" i="7"/>
  <c r="I1343" i="7"/>
  <c r="G1342" i="7"/>
  <c r="F1342" i="7"/>
  <c r="I1342" i="7"/>
  <c r="G1341" i="7"/>
  <c r="F1341" i="7"/>
  <c r="I1341" i="7"/>
  <c r="G1340" i="7"/>
  <c r="F1340" i="7"/>
  <c r="I1340" i="7"/>
  <c r="G1339" i="7"/>
  <c r="F1339" i="7"/>
  <c r="I1339" i="7"/>
  <c r="G1338" i="7"/>
  <c r="F1338" i="7"/>
  <c r="I1338" i="7"/>
  <c r="G1337" i="7"/>
  <c r="F1337" i="7"/>
  <c r="I1337" i="7"/>
  <c r="G1336" i="7"/>
  <c r="F1336" i="7"/>
  <c r="I1336" i="7"/>
  <c r="G1335" i="7"/>
  <c r="F1335" i="7"/>
  <c r="I1335" i="7"/>
  <c r="G1334" i="7"/>
  <c r="F1334" i="7"/>
  <c r="I1334" i="7"/>
  <c r="G1333" i="7"/>
  <c r="F1333" i="7"/>
  <c r="I1333" i="7"/>
  <c r="G1332" i="7"/>
  <c r="F1332" i="7"/>
  <c r="I1332" i="7"/>
  <c r="G1331" i="7"/>
  <c r="F1331" i="7"/>
  <c r="I1331" i="7"/>
  <c r="G1330" i="7"/>
  <c r="F1330" i="7"/>
  <c r="I1330" i="7"/>
  <c r="G1329" i="7"/>
  <c r="F1329" i="7"/>
  <c r="I1329" i="7"/>
  <c r="G1328" i="7"/>
  <c r="F1328" i="7"/>
  <c r="I1328" i="7"/>
  <c r="G1327" i="7"/>
  <c r="F1327" i="7"/>
  <c r="I1327" i="7"/>
  <c r="G1326" i="7"/>
  <c r="F1326" i="7"/>
  <c r="I1326" i="7"/>
  <c r="G1325" i="7"/>
  <c r="F1325" i="7"/>
  <c r="I1325" i="7"/>
  <c r="G1324" i="7"/>
  <c r="F1324" i="7"/>
  <c r="I1324" i="7"/>
  <c r="G1323" i="7"/>
  <c r="F1323" i="7"/>
  <c r="I1323" i="7"/>
  <c r="G1322" i="7"/>
  <c r="F1322" i="7"/>
  <c r="I1322" i="7"/>
  <c r="G1321" i="7"/>
  <c r="F1321" i="7"/>
  <c r="I1321" i="7"/>
  <c r="G1320" i="7"/>
  <c r="F1320" i="7"/>
  <c r="I1320" i="7"/>
  <c r="G1319" i="7"/>
  <c r="F1319" i="7"/>
  <c r="I1319" i="7"/>
  <c r="G1318" i="7"/>
  <c r="F1318" i="7"/>
  <c r="I1318" i="7"/>
  <c r="G1317" i="7"/>
  <c r="F1317" i="7"/>
  <c r="I1317" i="7"/>
  <c r="G1316" i="7"/>
  <c r="F1316" i="7"/>
  <c r="I1316" i="7"/>
  <c r="G1315" i="7"/>
  <c r="F1315" i="7"/>
  <c r="I1315" i="7"/>
  <c r="G1314" i="7"/>
  <c r="F1314" i="7"/>
  <c r="I1314" i="7"/>
  <c r="G1313" i="7"/>
  <c r="F1313" i="7"/>
  <c r="I1313" i="7"/>
  <c r="G1312" i="7"/>
  <c r="F1312" i="7"/>
  <c r="I1312" i="7"/>
  <c r="G1311" i="7"/>
  <c r="F1311" i="7"/>
  <c r="I1311" i="7"/>
  <c r="G1310" i="7"/>
  <c r="F1310" i="7"/>
  <c r="I1310" i="7"/>
  <c r="G1309" i="7"/>
  <c r="F1309" i="7"/>
  <c r="I1309" i="7"/>
  <c r="G1308" i="7"/>
  <c r="F1308" i="7"/>
  <c r="I1308" i="7"/>
  <c r="G1307" i="7"/>
  <c r="F1307" i="7"/>
  <c r="I1307" i="7"/>
  <c r="G1306" i="7"/>
  <c r="F1306" i="7"/>
  <c r="I1306" i="7"/>
  <c r="G1305" i="7"/>
  <c r="F1305" i="7"/>
  <c r="I1305" i="7"/>
  <c r="G1304" i="7"/>
  <c r="F1304" i="7"/>
  <c r="I1304" i="7"/>
  <c r="G1303" i="7"/>
  <c r="F1303" i="7"/>
  <c r="I1303" i="7"/>
  <c r="G1302" i="7"/>
  <c r="F1302" i="7"/>
  <c r="I1302" i="7"/>
  <c r="G1301" i="7"/>
  <c r="F1301" i="7"/>
  <c r="I1301" i="7"/>
  <c r="G1300" i="7"/>
  <c r="F1300" i="7"/>
  <c r="I1300" i="7"/>
  <c r="G1299" i="7"/>
  <c r="F1299" i="7"/>
  <c r="I1299" i="7"/>
  <c r="G1298" i="7"/>
  <c r="F1298" i="7"/>
  <c r="I1298" i="7"/>
  <c r="G1297" i="7"/>
  <c r="F1297" i="7"/>
  <c r="I1297" i="7"/>
  <c r="G1296" i="7"/>
  <c r="F1296" i="7"/>
  <c r="I1296" i="7"/>
  <c r="G1295" i="7"/>
  <c r="F1295" i="7"/>
  <c r="I1295" i="7"/>
  <c r="G1294" i="7"/>
  <c r="F1294" i="7"/>
  <c r="I1294" i="7"/>
  <c r="G1293" i="7"/>
  <c r="F1293" i="7"/>
  <c r="I1293" i="7"/>
  <c r="G1292" i="7"/>
  <c r="F1292" i="7"/>
  <c r="I1292" i="7"/>
  <c r="G1291" i="7"/>
  <c r="F1291" i="7"/>
  <c r="I1291" i="7"/>
  <c r="G1290" i="7"/>
  <c r="F1290" i="7"/>
  <c r="I1290" i="7"/>
  <c r="G1289" i="7"/>
  <c r="F1289" i="7"/>
  <c r="I1289" i="7"/>
  <c r="G1288" i="7"/>
  <c r="F1288" i="7"/>
  <c r="I1288" i="7"/>
  <c r="G1287" i="7"/>
  <c r="F1287" i="7"/>
  <c r="I1287" i="7"/>
  <c r="G1286" i="7"/>
  <c r="F1286" i="7"/>
  <c r="I1286" i="7"/>
  <c r="G1285" i="7"/>
  <c r="F1285" i="7"/>
  <c r="I1285" i="7"/>
  <c r="G1284" i="7"/>
  <c r="F1284" i="7"/>
  <c r="I1284" i="7"/>
  <c r="G1283" i="7"/>
  <c r="F1283" i="7"/>
  <c r="I1283" i="7"/>
  <c r="G1282" i="7"/>
  <c r="F1282" i="7"/>
  <c r="I1282" i="7"/>
  <c r="G1281" i="7"/>
  <c r="F1281" i="7"/>
  <c r="I1281" i="7"/>
  <c r="G1280" i="7"/>
  <c r="F1280" i="7"/>
  <c r="I1280" i="7"/>
  <c r="G1279" i="7"/>
  <c r="F1279" i="7"/>
  <c r="I1279" i="7"/>
  <c r="G1278" i="7"/>
  <c r="F1278" i="7"/>
  <c r="I1278" i="7"/>
  <c r="G1277" i="7"/>
  <c r="F1277" i="7"/>
  <c r="I1277" i="7"/>
  <c r="G1276" i="7"/>
  <c r="F1276" i="7"/>
  <c r="I1276" i="7"/>
  <c r="G1275" i="7"/>
  <c r="F1275" i="7"/>
  <c r="I1275" i="7"/>
  <c r="G1274" i="7"/>
  <c r="F1274" i="7"/>
  <c r="I1274" i="7"/>
  <c r="G1273" i="7"/>
  <c r="F1273" i="7"/>
  <c r="I1273" i="7"/>
  <c r="G1272" i="7"/>
  <c r="F1272" i="7"/>
  <c r="I1272" i="7"/>
  <c r="G1271" i="7"/>
  <c r="F1271" i="7"/>
  <c r="I1271" i="7"/>
  <c r="G1270" i="7"/>
  <c r="F1270" i="7"/>
  <c r="I1270" i="7"/>
  <c r="G1269" i="7"/>
  <c r="F1269" i="7"/>
  <c r="I1269" i="7"/>
  <c r="G1268" i="7"/>
  <c r="F1268" i="7"/>
  <c r="I1268" i="7"/>
  <c r="G1267" i="7"/>
  <c r="F1267" i="7"/>
  <c r="I1267" i="7"/>
  <c r="G1266" i="7"/>
  <c r="F1266" i="7"/>
  <c r="I1266" i="7"/>
  <c r="G1265" i="7"/>
  <c r="F1265" i="7"/>
  <c r="I1265" i="7"/>
  <c r="G1264" i="7"/>
  <c r="F1264" i="7"/>
  <c r="I1264" i="7"/>
  <c r="G1263" i="7"/>
  <c r="F1263" i="7"/>
  <c r="I1263" i="7"/>
  <c r="G1262" i="7"/>
  <c r="F1262" i="7"/>
  <c r="I1262" i="7"/>
  <c r="G1261" i="7"/>
  <c r="F1261" i="7"/>
  <c r="I1261" i="7"/>
  <c r="G1260" i="7"/>
  <c r="F1260" i="7"/>
  <c r="I1260" i="7"/>
  <c r="G1259" i="7"/>
  <c r="F1259" i="7"/>
  <c r="I1259" i="7"/>
  <c r="G1258" i="7"/>
  <c r="F1258" i="7"/>
  <c r="I1258" i="7"/>
  <c r="G1257" i="7"/>
  <c r="F1257" i="7"/>
  <c r="I1257" i="7"/>
  <c r="G1256" i="7"/>
  <c r="F1256" i="7"/>
  <c r="I1256" i="7"/>
  <c r="G1255" i="7"/>
  <c r="F1255" i="7"/>
  <c r="I1255" i="7"/>
  <c r="G1254" i="7"/>
  <c r="F1254" i="7"/>
  <c r="I1254" i="7"/>
  <c r="G1253" i="7"/>
  <c r="F1253" i="7"/>
  <c r="I1253" i="7"/>
  <c r="G1252" i="7"/>
  <c r="F1252" i="7"/>
  <c r="I1252" i="7"/>
  <c r="G1251" i="7"/>
  <c r="F1251" i="7"/>
  <c r="I1251" i="7"/>
  <c r="G1250" i="7"/>
  <c r="F1250" i="7"/>
  <c r="I1250" i="7"/>
  <c r="G1249" i="7"/>
  <c r="F1249" i="7"/>
  <c r="I1249" i="7"/>
  <c r="G1248" i="7"/>
  <c r="F1248" i="7"/>
  <c r="I1248" i="7"/>
  <c r="G1247" i="7"/>
  <c r="F1247" i="7"/>
  <c r="I1247" i="7"/>
  <c r="G1246" i="7"/>
  <c r="F1246" i="7"/>
  <c r="I1246" i="7"/>
  <c r="G1245" i="7"/>
  <c r="F1245" i="7"/>
  <c r="I1245" i="7"/>
  <c r="G1244" i="7"/>
  <c r="F1244" i="7"/>
  <c r="I1244" i="7"/>
  <c r="G1243" i="7"/>
  <c r="F1243" i="7"/>
  <c r="I1243" i="7"/>
  <c r="G1242" i="7"/>
  <c r="F1242" i="7"/>
  <c r="I1242" i="7"/>
  <c r="G1241" i="7"/>
  <c r="F1241" i="7"/>
  <c r="I1241" i="7"/>
  <c r="G1240" i="7"/>
  <c r="F1240" i="7"/>
  <c r="I1240" i="7"/>
  <c r="G1239" i="7"/>
  <c r="F1239" i="7"/>
  <c r="I1239" i="7"/>
  <c r="G1238" i="7"/>
  <c r="F1238" i="7"/>
  <c r="I1238" i="7"/>
  <c r="G1237" i="7"/>
  <c r="F1237" i="7"/>
  <c r="I1237" i="7"/>
  <c r="G1236" i="7"/>
  <c r="F1236" i="7"/>
  <c r="I1236" i="7"/>
  <c r="G1235" i="7"/>
  <c r="F1235" i="7"/>
  <c r="I1235" i="7"/>
  <c r="G1234" i="7"/>
  <c r="F1234" i="7"/>
  <c r="I1234" i="7"/>
  <c r="G1233" i="7"/>
  <c r="F1233" i="7"/>
  <c r="I1233" i="7"/>
  <c r="G1232" i="7"/>
  <c r="F1232" i="7"/>
  <c r="I1232" i="7"/>
  <c r="G1231" i="7"/>
  <c r="F1231" i="7"/>
  <c r="I1231" i="7"/>
  <c r="G1230" i="7"/>
  <c r="F1230" i="7"/>
  <c r="I1230" i="7"/>
  <c r="G1229" i="7"/>
  <c r="F1229" i="7"/>
  <c r="I1229" i="7"/>
  <c r="G1228" i="7"/>
  <c r="F1228" i="7"/>
  <c r="I1228" i="7"/>
  <c r="G1227" i="7"/>
  <c r="F1227" i="7"/>
  <c r="I1227" i="7"/>
  <c r="G1226" i="7"/>
  <c r="F1226" i="7"/>
  <c r="I1226" i="7"/>
  <c r="G1225" i="7"/>
  <c r="F1225" i="7"/>
  <c r="I1225" i="7"/>
  <c r="G1224" i="7"/>
  <c r="F1224" i="7"/>
  <c r="I1224" i="7"/>
  <c r="G1223" i="7"/>
  <c r="F1223" i="7"/>
  <c r="I1223" i="7"/>
  <c r="G1222" i="7"/>
  <c r="F1222" i="7"/>
  <c r="I1222" i="7"/>
  <c r="G1221" i="7"/>
  <c r="F1221" i="7"/>
  <c r="I1221" i="7"/>
  <c r="G1220" i="7"/>
  <c r="F1220" i="7"/>
  <c r="I1220" i="7"/>
  <c r="G1219" i="7"/>
  <c r="F1219" i="7"/>
  <c r="I1219" i="7"/>
  <c r="G1218" i="7"/>
  <c r="F1218" i="7"/>
  <c r="I1218" i="7"/>
  <c r="G1217" i="7"/>
  <c r="F1217" i="7"/>
  <c r="I1217" i="7"/>
  <c r="G1216" i="7"/>
  <c r="F1216" i="7"/>
  <c r="I1216" i="7"/>
  <c r="G1215" i="7"/>
  <c r="F1215" i="7"/>
  <c r="I1215" i="7"/>
  <c r="G1214" i="7"/>
  <c r="F1214" i="7"/>
  <c r="I1214" i="7"/>
  <c r="G1213" i="7"/>
  <c r="F1213" i="7"/>
  <c r="I1213" i="7"/>
  <c r="G1212" i="7"/>
  <c r="F1212" i="7"/>
  <c r="I1212" i="7"/>
  <c r="G1211" i="7"/>
  <c r="F1211" i="7"/>
  <c r="I1211" i="7"/>
  <c r="G1210" i="7"/>
  <c r="F1210" i="7"/>
  <c r="I1210" i="7"/>
  <c r="G1209" i="7"/>
  <c r="F1209" i="7"/>
  <c r="I1209" i="7"/>
  <c r="G1208" i="7"/>
  <c r="F1208" i="7"/>
  <c r="I1208" i="7"/>
  <c r="G1207" i="7"/>
  <c r="F1207" i="7"/>
  <c r="I1207" i="7"/>
  <c r="G1206" i="7"/>
  <c r="F1206" i="7"/>
  <c r="I1206" i="7"/>
  <c r="G1205" i="7"/>
  <c r="F1205" i="7"/>
  <c r="I1205" i="7"/>
  <c r="G1204" i="7"/>
  <c r="F1204" i="7"/>
  <c r="I1204" i="7"/>
  <c r="G1203" i="7"/>
  <c r="F1203" i="7"/>
  <c r="I1203" i="7"/>
  <c r="G1202" i="7"/>
  <c r="F1202" i="7"/>
  <c r="I1202" i="7"/>
  <c r="G1201" i="7"/>
  <c r="F1201" i="7"/>
  <c r="I1201" i="7"/>
  <c r="G1200" i="7"/>
  <c r="F1200" i="7"/>
  <c r="I1200" i="7"/>
  <c r="G1199" i="7"/>
  <c r="F1199" i="7"/>
  <c r="I1199" i="7"/>
  <c r="G1198" i="7"/>
  <c r="F1198" i="7"/>
  <c r="I1198" i="7"/>
  <c r="G1197" i="7"/>
  <c r="F1197" i="7"/>
  <c r="I1197" i="7"/>
  <c r="G1196" i="7"/>
  <c r="F1196" i="7"/>
  <c r="I1196" i="7"/>
  <c r="G1195" i="7"/>
  <c r="F1195" i="7"/>
  <c r="I1195" i="7"/>
  <c r="G1194" i="7"/>
  <c r="F1194" i="7"/>
  <c r="I1194" i="7"/>
  <c r="G1193" i="7"/>
  <c r="F1193" i="7"/>
  <c r="I1193" i="7"/>
  <c r="G1192" i="7"/>
  <c r="F1192" i="7"/>
  <c r="I1192" i="7"/>
  <c r="G1191" i="7"/>
  <c r="F1191" i="7"/>
  <c r="I1191" i="7"/>
  <c r="G1190" i="7"/>
  <c r="F1190" i="7"/>
  <c r="I1190" i="7"/>
  <c r="G1189" i="7"/>
  <c r="F1189" i="7"/>
  <c r="I1189" i="7"/>
  <c r="G1188" i="7"/>
  <c r="F1188" i="7"/>
  <c r="I1188" i="7"/>
  <c r="G1187" i="7"/>
  <c r="F1187" i="7"/>
  <c r="I1187" i="7"/>
  <c r="G1186" i="7"/>
  <c r="F1186" i="7"/>
  <c r="I1186" i="7"/>
  <c r="G1185" i="7"/>
  <c r="F1185" i="7"/>
  <c r="I1185" i="7"/>
  <c r="G1184" i="7"/>
  <c r="F1184" i="7"/>
  <c r="I1184" i="7"/>
  <c r="G1183" i="7"/>
  <c r="F1183" i="7"/>
  <c r="I1183" i="7"/>
  <c r="G1182" i="7"/>
  <c r="F1182" i="7"/>
  <c r="I1182" i="7"/>
  <c r="G1181" i="7"/>
  <c r="F1181" i="7"/>
  <c r="I1181" i="7"/>
  <c r="G1180" i="7"/>
  <c r="F1180" i="7"/>
  <c r="I1180" i="7"/>
  <c r="G1179" i="7"/>
  <c r="F1179" i="7"/>
  <c r="I1179" i="7"/>
  <c r="G1178" i="7"/>
  <c r="F1178" i="7"/>
  <c r="I1178" i="7"/>
  <c r="G1177" i="7"/>
  <c r="F1177" i="7"/>
  <c r="I1177" i="7"/>
  <c r="G1176" i="7"/>
  <c r="F1176" i="7"/>
  <c r="I1176" i="7"/>
  <c r="G1175" i="7"/>
  <c r="F1175" i="7"/>
  <c r="I1175" i="7"/>
  <c r="G1174" i="7"/>
  <c r="F1174" i="7"/>
  <c r="I1174" i="7"/>
  <c r="G1173" i="7"/>
  <c r="F1173" i="7"/>
  <c r="I1173" i="7"/>
  <c r="G1172" i="7"/>
  <c r="F1172" i="7"/>
  <c r="I1172" i="7"/>
  <c r="G1171" i="7"/>
  <c r="F1171" i="7"/>
  <c r="I1171" i="7"/>
  <c r="G1170" i="7"/>
  <c r="F1170" i="7"/>
  <c r="I1170" i="7"/>
  <c r="G1169" i="7"/>
  <c r="F1169" i="7"/>
  <c r="I1169" i="7"/>
  <c r="G1168" i="7"/>
  <c r="F1168" i="7"/>
  <c r="I1168" i="7"/>
  <c r="G1167" i="7"/>
  <c r="F1167" i="7"/>
  <c r="I1167" i="7"/>
  <c r="G1166" i="7"/>
  <c r="F1166" i="7"/>
  <c r="I1166" i="7"/>
  <c r="G1165" i="7"/>
  <c r="F1165" i="7"/>
  <c r="I1165" i="7"/>
  <c r="G1164" i="7"/>
  <c r="F1164" i="7"/>
  <c r="I1164" i="7"/>
  <c r="G1163" i="7"/>
  <c r="F1163" i="7"/>
  <c r="I1163" i="7"/>
  <c r="G1162" i="7"/>
  <c r="F1162" i="7"/>
  <c r="I1162" i="7"/>
  <c r="G1161" i="7"/>
  <c r="F1161" i="7"/>
  <c r="I1161" i="7"/>
  <c r="G1160" i="7"/>
  <c r="F1160" i="7"/>
  <c r="I1160" i="7"/>
  <c r="G1159" i="7"/>
  <c r="F1159" i="7"/>
  <c r="I1159" i="7"/>
  <c r="G1158" i="7"/>
  <c r="F1158" i="7"/>
  <c r="I1158" i="7"/>
  <c r="G1157" i="7"/>
  <c r="F1157" i="7"/>
  <c r="I1157" i="7"/>
  <c r="G1156" i="7"/>
  <c r="F1156" i="7"/>
  <c r="I1156" i="7"/>
  <c r="G1155" i="7"/>
  <c r="F1155" i="7"/>
  <c r="I1155" i="7"/>
  <c r="G1154" i="7"/>
  <c r="F1154" i="7"/>
  <c r="I1154" i="7"/>
  <c r="G1153" i="7"/>
  <c r="F1153" i="7"/>
  <c r="I1153" i="7"/>
  <c r="G1152" i="7"/>
  <c r="F1152" i="7"/>
  <c r="I1152" i="7"/>
  <c r="G1151" i="7"/>
  <c r="F1151" i="7"/>
  <c r="I1151" i="7"/>
  <c r="G1150" i="7"/>
  <c r="F1150" i="7"/>
  <c r="I1150" i="7"/>
  <c r="G1149" i="7"/>
  <c r="F1149" i="7"/>
  <c r="I1149" i="7"/>
  <c r="G1148" i="7"/>
  <c r="F1148" i="7"/>
  <c r="I1148" i="7"/>
  <c r="G1147" i="7"/>
  <c r="F1147" i="7"/>
  <c r="I1147" i="7"/>
  <c r="G1146" i="7"/>
  <c r="F1146" i="7"/>
  <c r="I1146" i="7"/>
  <c r="G1145" i="7"/>
  <c r="F1145" i="7"/>
  <c r="I1145" i="7"/>
  <c r="G1144" i="7"/>
  <c r="F1144" i="7"/>
  <c r="I1144" i="7"/>
  <c r="G1143" i="7"/>
  <c r="F1143" i="7"/>
  <c r="I1143" i="7"/>
  <c r="G1142" i="7"/>
  <c r="F1142" i="7"/>
  <c r="I1142" i="7"/>
  <c r="G1141" i="7"/>
  <c r="F1141" i="7"/>
  <c r="I1141" i="7"/>
  <c r="G1140" i="7"/>
  <c r="F1140" i="7"/>
  <c r="I1140" i="7"/>
  <c r="G1139" i="7"/>
  <c r="F1139" i="7"/>
  <c r="I1139" i="7"/>
  <c r="G1138" i="7"/>
  <c r="F1138" i="7"/>
  <c r="I1138" i="7"/>
  <c r="G1137" i="7"/>
  <c r="F1137" i="7"/>
  <c r="I1137" i="7"/>
  <c r="G1136" i="7"/>
  <c r="F1136" i="7"/>
  <c r="I1136" i="7"/>
  <c r="G1135" i="7"/>
  <c r="F1135" i="7"/>
  <c r="I1135" i="7"/>
  <c r="G1134" i="7"/>
  <c r="F1134" i="7"/>
  <c r="I1134" i="7"/>
  <c r="G1133" i="7"/>
  <c r="F1133" i="7"/>
  <c r="I1133" i="7"/>
  <c r="G1132" i="7"/>
  <c r="F1132" i="7"/>
  <c r="I1132" i="7"/>
  <c r="G1131" i="7"/>
  <c r="F1131" i="7"/>
  <c r="I1131" i="7"/>
  <c r="G1130" i="7"/>
  <c r="F1130" i="7"/>
  <c r="I1130" i="7"/>
  <c r="G1129" i="7"/>
  <c r="F1129" i="7"/>
  <c r="I1129" i="7"/>
  <c r="G1128" i="7"/>
  <c r="F1128" i="7"/>
  <c r="I1128" i="7"/>
  <c r="G1127" i="7"/>
  <c r="F1127" i="7"/>
  <c r="I1127" i="7"/>
  <c r="G1126" i="7"/>
  <c r="F1126" i="7"/>
  <c r="I1126" i="7"/>
  <c r="G1125" i="7"/>
  <c r="F1125" i="7"/>
  <c r="I1125" i="7"/>
  <c r="G1124" i="7"/>
  <c r="F1124" i="7"/>
  <c r="I1124" i="7"/>
  <c r="G1123" i="7"/>
  <c r="F1123" i="7"/>
  <c r="I1123" i="7"/>
  <c r="G1122" i="7"/>
  <c r="F1122" i="7"/>
  <c r="I1122" i="7"/>
  <c r="G1121" i="7"/>
  <c r="F1121" i="7"/>
  <c r="I1121" i="7"/>
  <c r="G1120" i="7"/>
  <c r="F1120" i="7"/>
  <c r="I1120" i="7"/>
  <c r="G1119" i="7"/>
  <c r="F1119" i="7"/>
  <c r="I1119" i="7"/>
  <c r="G1118" i="7"/>
  <c r="F1118" i="7"/>
  <c r="I1118" i="7"/>
  <c r="G1117" i="7"/>
  <c r="F1117" i="7"/>
  <c r="I1117" i="7"/>
  <c r="G1116" i="7"/>
  <c r="F1116" i="7"/>
  <c r="I1116" i="7"/>
  <c r="G1115" i="7"/>
  <c r="F1115" i="7"/>
  <c r="I1115" i="7"/>
  <c r="G1114" i="7"/>
  <c r="F1114" i="7"/>
  <c r="I1114" i="7"/>
  <c r="G1113" i="7"/>
  <c r="F1113" i="7"/>
  <c r="I1113" i="7"/>
  <c r="G1112" i="7"/>
  <c r="F1112" i="7"/>
  <c r="I1112" i="7"/>
  <c r="G1111" i="7"/>
  <c r="F1111" i="7"/>
  <c r="I1111" i="7"/>
  <c r="G1110" i="7"/>
  <c r="F1110" i="7"/>
  <c r="I1110" i="7"/>
  <c r="G1109" i="7"/>
  <c r="F1109" i="7"/>
  <c r="I1109" i="7"/>
  <c r="G1108" i="7"/>
  <c r="F1108" i="7"/>
  <c r="I1108" i="7"/>
  <c r="G1107" i="7"/>
  <c r="F1107" i="7"/>
  <c r="I1107" i="7"/>
  <c r="G1106" i="7"/>
  <c r="F1106" i="7"/>
  <c r="I1106" i="7"/>
  <c r="G1105" i="7"/>
  <c r="F1105" i="7"/>
  <c r="I1105" i="7"/>
  <c r="G1104" i="7"/>
  <c r="F1104" i="7"/>
  <c r="I1104" i="7"/>
  <c r="G1103" i="7"/>
  <c r="F1103" i="7"/>
  <c r="I1103" i="7"/>
  <c r="G1102" i="7"/>
  <c r="F1102" i="7"/>
  <c r="I1102" i="7"/>
  <c r="G1101" i="7"/>
  <c r="F1101" i="7"/>
  <c r="I1101" i="7"/>
  <c r="G1100" i="7"/>
  <c r="F1100" i="7"/>
  <c r="I1100" i="7"/>
  <c r="G1099" i="7"/>
  <c r="F1099" i="7"/>
  <c r="I1099" i="7"/>
  <c r="G1098" i="7"/>
  <c r="F1098" i="7"/>
  <c r="I1098" i="7"/>
  <c r="G1097" i="7"/>
  <c r="F1097" i="7"/>
  <c r="I1097" i="7"/>
  <c r="G1096" i="7"/>
  <c r="F1096" i="7"/>
  <c r="I1096" i="7"/>
  <c r="G1095" i="7"/>
  <c r="F1095" i="7"/>
  <c r="I1095" i="7"/>
  <c r="G1094" i="7"/>
  <c r="F1094" i="7"/>
  <c r="I1094" i="7"/>
  <c r="G1093" i="7"/>
  <c r="F1093" i="7"/>
  <c r="I1093" i="7"/>
  <c r="G1092" i="7"/>
  <c r="F1092" i="7"/>
  <c r="I1092" i="7"/>
  <c r="G1091" i="7"/>
  <c r="F1091" i="7"/>
  <c r="I1091" i="7"/>
  <c r="G1090" i="7"/>
  <c r="F1090" i="7"/>
  <c r="I1090" i="7"/>
  <c r="G1089" i="7"/>
  <c r="F1089" i="7"/>
  <c r="I1089" i="7"/>
  <c r="G1088" i="7"/>
  <c r="F1088" i="7"/>
  <c r="I1088" i="7"/>
  <c r="G1087" i="7"/>
  <c r="F1087" i="7"/>
  <c r="I1087" i="7"/>
  <c r="G1086" i="7"/>
  <c r="F1086" i="7"/>
  <c r="I1086" i="7"/>
  <c r="G1085" i="7"/>
  <c r="F1085" i="7"/>
  <c r="I1085" i="7"/>
  <c r="G1084" i="7"/>
  <c r="F1084" i="7"/>
  <c r="I1084" i="7"/>
  <c r="G1083" i="7"/>
  <c r="F1083" i="7"/>
  <c r="I1083" i="7"/>
  <c r="G1082" i="7"/>
  <c r="F1082" i="7"/>
  <c r="I1082" i="7"/>
  <c r="G1081" i="7"/>
  <c r="F1081" i="7"/>
  <c r="I1081" i="7"/>
  <c r="G1080" i="7"/>
  <c r="F1080" i="7"/>
  <c r="I1080" i="7"/>
  <c r="G1079" i="7"/>
  <c r="F1079" i="7"/>
  <c r="I1079" i="7"/>
  <c r="G1078" i="7"/>
  <c r="F1078" i="7"/>
  <c r="I1078" i="7"/>
  <c r="G1077" i="7"/>
  <c r="F1077" i="7"/>
  <c r="I1077" i="7"/>
  <c r="G1076" i="7"/>
  <c r="F1076" i="7"/>
  <c r="I1076" i="7"/>
  <c r="G1075" i="7"/>
  <c r="F1075" i="7"/>
  <c r="I1075" i="7"/>
  <c r="G1074" i="7"/>
  <c r="F1074" i="7"/>
  <c r="I1074" i="7"/>
  <c r="G1073" i="7"/>
  <c r="F1073" i="7"/>
  <c r="I1073" i="7"/>
  <c r="G1072" i="7"/>
  <c r="F1072" i="7"/>
  <c r="I1072" i="7"/>
  <c r="G1071" i="7"/>
  <c r="F1071" i="7"/>
  <c r="I1071" i="7"/>
  <c r="G1070" i="7"/>
  <c r="F1070" i="7"/>
  <c r="I1070" i="7"/>
  <c r="G1069" i="7"/>
  <c r="F1069" i="7"/>
  <c r="I1069" i="7"/>
  <c r="G1068" i="7"/>
  <c r="F1068" i="7"/>
  <c r="I1068" i="7"/>
  <c r="G1067" i="7"/>
  <c r="F1067" i="7"/>
  <c r="I1067" i="7"/>
  <c r="G1066" i="7"/>
  <c r="F1066" i="7"/>
  <c r="I1066" i="7"/>
  <c r="G1065" i="7"/>
  <c r="F1065" i="7"/>
  <c r="I1065" i="7"/>
  <c r="G1064" i="7"/>
  <c r="F1064" i="7"/>
  <c r="I1064" i="7"/>
  <c r="G1063" i="7"/>
  <c r="F1063" i="7"/>
  <c r="I1063" i="7"/>
  <c r="G1062" i="7"/>
  <c r="F1062" i="7"/>
  <c r="I1062" i="7"/>
  <c r="G1061" i="7"/>
  <c r="F1061" i="7"/>
  <c r="I1061" i="7"/>
  <c r="G1060" i="7"/>
  <c r="F1060" i="7"/>
  <c r="I1060" i="7"/>
  <c r="G1059" i="7"/>
  <c r="F1059" i="7"/>
  <c r="I1059" i="7"/>
  <c r="G1058" i="7"/>
  <c r="F1058" i="7"/>
  <c r="I1058" i="7"/>
  <c r="G1057" i="7"/>
  <c r="F1057" i="7"/>
  <c r="I1057" i="7"/>
  <c r="G1056" i="7"/>
  <c r="F1056" i="7"/>
  <c r="I1056" i="7"/>
  <c r="G1055" i="7"/>
  <c r="F1055" i="7"/>
  <c r="I1055" i="7"/>
  <c r="G1054" i="7"/>
  <c r="F1054" i="7"/>
  <c r="I1054" i="7"/>
  <c r="G1053" i="7"/>
  <c r="F1053" i="7"/>
  <c r="I1053" i="7"/>
  <c r="G1052" i="7"/>
  <c r="F1052" i="7"/>
  <c r="I1052" i="7"/>
  <c r="G1051" i="7"/>
  <c r="F1051" i="7"/>
  <c r="I1051" i="7"/>
  <c r="G1050" i="7"/>
  <c r="F1050" i="7"/>
  <c r="I1050" i="7"/>
  <c r="G1049" i="7"/>
  <c r="F1049" i="7"/>
  <c r="I1049" i="7"/>
  <c r="G1048" i="7"/>
  <c r="F1048" i="7"/>
  <c r="I1048" i="7"/>
  <c r="G1047" i="7"/>
  <c r="F1047" i="7"/>
  <c r="I1047" i="7"/>
  <c r="G1046" i="7"/>
  <c r="F1046" i="7"/>
  <c r="I1046" i="7"/>
  <c r="G1045" i="7"/>
  <c r="F1045" i="7"/>
  <c r="I1045" i="7"/>
  <c r="G1044" i="7"/>
  <c r="F1044" i="7"/>
  <c r="I1044" i="7"/>
  <c r="G1043" i="7"/>
  <c r="F1043" i="7"/>
  <c r="I1043" i="7"/>
  <c r="G1042" i="7"/>
  <c r="F1042" i="7"/>
  <c r="I1042" i="7"/>
  <c r="G1041" i="7"/>
  <c r="F1041" i="7"/>
  <c r="I1041" i="7"/>
  <c r="G1040" i="7"/>
  <c r="F1040" i="7"/>
  <c r="I1040" i="7"/>
  <c r="G1039" i="7"/>
  <c r="F1039" i="7"/>
  <c r="I1039" i="7"/>
  <c r="G1038" i="7"/>
  <c r="F1038" i="7"/>
  <c r="I1038" i="7"/>
  <c r="G1037" i="7"/>
  <c r="F1037" i="7"/>
  <c r="I1037" i="7"/>
  <c r="G1036" i="7"/>
  <c r="F1036" i="7"/>
  <c r="I1036" i="7"/>
  <c r="G1035" i="7"/>
  <c r="F1035" i="7"/>
  <c r="I1035" i="7"/>
  <c r="G1034" i="7"/>
  <c r="F1034" i="7"/>
  <c r="I1034" i="7"/>
  <c r="G1033" i="7"/>
  <c r="F1033" i="7"/>
  <c r="I1033" i="7"/>
  <c r="G1032" i="7"/>
  <c r="F1032" i="7"/>
  <c r="I1032" i="7"/>
  <c r="G1031" i="7"/>
  <c r="F1031" i="7"/>
  <c r="I1031" i="7"/>
  <c r="G1030" i="7"/>
  <c r="F1030" i="7"/>
  <c r="I1030" i="7"/>
  <c r="G1029" i="7"/>
  <c r="F1029" i="7"/>
  <c r="I1029" i="7"/>
  <c r="G1028" i="7"/>
  <c r="F1028" i="7"/>
  <c r="I1028" i="7"/>
  <c r="G1027" i="7"/>
  <c r="F1027" i="7"/>
  <c r="I1027" i="7"/>
  <c r="G1026" i="7"/>
  <c r="F1026" i="7"/>
  <c r="I1026" i="7"/>
  <c r="G1025" i="7"/>
  <c r="F1025" i="7"/>
  <c r="I1025" i="7"/>
  <c r="G1024" i="7"/>
  <c r="F1024" i="7"/>
  <c r="I1024" i="7"/>
  <c r="G1023" i="7"/>
  <c r="F1023" i="7"/>
  <c r="I1023" i="7"/>
  <c r="G1022" i="7"/>
  <c r="F1022" i="7"/>
  <c r="I1022" i="7"/>
  <c r="G1021" i="7"/>
  <c r="F1021" i="7"/>
  <c r="I1021" i="7"/>
  <c r="G1020" i="7"/>
  <c r="F1020" i="7"/>
  <c r="I1020" i="7"/>
  <c r="G1019" i="7"/>
  <c r="F1019" i="7"/>
  <c r="I1019" i="7"/>
  <c r="G1018" i="7"/>
  <c r="F1018" i="7"/>
  <c r="I1018" i="7"/>
  <c r="G1017" i="7"/>
  <c r="F1017" i="7"/>
  <c r="I1017" i="7"/>
  <c r="G1016" i="7"/>
  <c r="F1016" i="7"/>
  <c r="I1016" i="7"/>
  <c r="G1015" i="7"/>
  <c r="F1015" i="7"/>
  <c r="I1015" i="7"/>
  <c r="G1014" i="7"/>
  <c r="F1014" i="7"/>
  <c r="I1014" i="7"/>
  <c r="G1013" i="7"/>
  <c r="F1013" i="7"/>
  <c r="I1013" i="7"/>
  <c r="G1012" i="7"/>
  <c r="F1012" i="7"/>
  <c r="I1012" i="7"/>
  <c r="G1011" i="7"/>
  <c r="F1011" i="7"/>
  <c r="I1011" i="7"/>
  <c r="G1010" i="7"/>
  <c r="F1010" i="7"/>
  <c r="I1010" i="7"/>
  <c r="G1009" i="7"/>
  <c r="F1009" i="7"/>
  <c r="I1009" i="7"/>
  <c r="G1008" i="7"/>
  <c r="F1008" i="7"/>
  <c r="I1008" i="7"/>
  <c r="G1007" i="7"/>
  <c r="F1007" i="7"/>
  <c r="I1007" i="7"/>
  <c r="G1006" i="7"/>
  <c r="F1006" i="7"/>
  <c r="I1006" i="7"/>
  <c r="G1005" i="7"/>
  <c r="F1005" i="7"/>
  <c r="I1005" i="7"/>
  <c r="G1004" i="7"/>
  <c r="F1004" i="7"/>
  <c r="I1004" i="7"/>
  <c r="G1003" i="7"/>
  <c r="F1003" i="7"/>
  <c r="I1003" i="7"/>
  <c r="G1002" i="7"/>
  <c r="F1002" i="7"/>
  <c r="I1002" i="7"/>
  <c r="G1001" i="7"/>
  <c r="F1001" i="7"/>
  <c r="I1001" i="7"/>
  <c r="G1000" i="7"/>
  <c r="F1000" i="7"/>
  <c r="I1000" i="7"/>
  <c r="G999" i="7"/>
  <c r="F999" i="7"/>
  <c r="I999" i="7"/>
  <c r="G998" i="7"/>
  <c r="F998" i="7"/>
  <c r="I998" i="7"/>
  <c r="G997" i="7"/>
  <c r="F997" i="7"/>
  <c r="I997" i="7"/>
  <c r="G996" i="7"/>
  <c r="F996" i="7"/>
  <c r="I996" i="7"/>
  <c r="G995" i="7"/>
  <c r="F995" i="7"/>
  <c r="I995" i="7"/>
  <c r="G994" i="7"/>
  <c r="F994" i="7"/>
  <c r="I994" i="7"/>
  <c r="G993" i="7"/>
  <c r="F993" i="7"/>
  <c r="I993" i="7"/>
  <c r="G992" i="7"/>
  <c r="F992" i="7"/>
  <c r="I992" i="7"/>
  <c r="G991" i="7"/>
  <c r="F991" i="7"/>
  <c r="I991" i="7"/>
  <c r="G990" i="7"/>
  <c r="F990" i="7"/>
  <c r="I990" i="7"/>
  <c r="G989" i="7"/>
  <c r="F989" i="7"/>
  <c r="I989" i="7"/>
  <c r="G988" i="7"/>
  <c r="F988" i="7"/>
  <c r="I988" i="7"/>
  <c r="G987" i="7"/>
  <c r="F987" i="7"/>
  <c r="I987" i="7"/>
  <c r="G986" i="7"/>
  <c r="F986" i="7"/>
  <c r="I986" i="7"/>
  <c r="G985" i="7"/>
  <c r="F985" i="7"/>
  <c r="I985" i="7"/>
  <c r="G984" i="7"/>
  <c r="F984" i="7"/>
  <c r="I984" i="7"/>
  <c r="G983" i="7"/>
  <c r="F983" i="7"/>
  <c r="I983" i="7"/>
  <c r="G982" i="7"/>
  <c r="F982" i="7"/>
  <c r="I982" i="7"/>
  <c r="G981" i="7"/>
  <c r="F981" i="7"/>
  <c r="I981" i="7"/>
  <c r="G980" i="7"/>
  <c r="F980" i="7"/>
  <c r="I980" i="7"/>
  <c r="G979" i="7"/>
  <c r="F979" i="7"/>
  <c r="I979" i="7"/>
  <c r="G978" i="7"/>
  <c r="F978" i="7"/>
  <c r="I978" i="7"/>
  <c r="G977" i="7"/>
  <c r="F977" i="7"/>
  <c r="I977" i="7"/>
  <c r="G976" i="7"/>
  <c r="F976" i="7"/>
  <c r="I976" i="7"/>
  <c r="G975" i="7"/>
  <c r="F975" i="7"/>
  <c r="I975" i="7"/>
  <c r="G974" i="7"/>
  <c r="F974" i="7"/>
  <c r="I974" i="7"/>
  <c r="G973" i="7"/>
  <c r="F973" i="7"/>
  <c r="I973" i="7"/>
  <c r="G972" i="7"/>
  <c r="F972" i="7"/>
  <c r="I972" i="7"/>
  <c r="G971" i="7"/>
  <c r="F971" i="7"/>
  <c r="I971" i="7"/>
  <c r="G970" i="7"/>
  <c r="F970" i="7"/>
  <c r="I970" i="7"/>
  <c r="G969" i="7"/>
  <c r="F969" i="7"/>
  <c r="I969" i="7"/>
  <c r="G968" i="7"/>
  <c r="F968" i="7"/>
  <c r="I968" i="7"/>
  <c r="G967" i="7"/>
  <c r="F967" i="7"/>
  <c r="I967" i="7"/>
  <c r="G966" i="7"/>
  <c r="F966" i="7"/>
  <c r="I966" i="7"/>
  <c r="G965" i="7"/>
  <c r="F965" i="7"/>
  <c r="I965" i="7"/>
  <c r="G964" i="7"/>
  <c r="F964" i="7"/>
  <c r="I964" i="7"/>
  <c r="G963" i="7"/>
  <c r="F963" i="7"/>
  <c r="I963" i="7"/>
  <c r="G962" i="7"/>
  <c r="F962" i="7"/>
  <c r="I962" i="7"/>
  <c r="G961" i="7"/>
  <c r="F961" i="7"/>
  <c r="I961" i="7"/>
  <c r="G960" i="7"/>
  <c r="F960" i="7"/>
  <c r="I960" i="7"/>
  <c r="G959" i="7"/>
  <c r="F959" i="7"/>
  <c r="I959" i="7"/>
  <c r="G958" i="7"/>
  <c r="F958" i="7"/>
  <c r="I958" i="7"/>
  <c r="G957" i="7"/>
  <c r="F957" i="7"/>
  <c r="I957" i="7"/>
  <c r="G956" i="7"/>
  <c r="F956" i="7"/>
  <c r="I956" i="7"/>
  <c r="G955" i="7"/>
  <c r="F955" i="7"/>
  <c r="I955" i="7"/>
  <c r="G954" i="7"/>
  <c r="F954" i="7"/>
  <c r="I954" i="7"/>
  <c r="G953" i="7"/>
  <c r="F953" i="7"/>
  <c r="I953" i="7"/>
  <c r="G952" i="7"/>
  <c r="F952" i="7"/>
  <c r="I952" i="7"/>
  <c r="G951" i="7"/>
  <c r="F951" i="7"/>
  <c r="I951" i="7"/>
  <c r="G950" i="7"/>
  <c r="F950" i="7"/>
  <c r="I950" i="7"/>
  <c r="G949" i="7"/>
  <c r="F949" i="7"/>
  <c r="I949" i="7"/>
  <c r="G948" i="7"/>
  <c r="F948" i="7"/>
  <c r="I948" i="7"/>
  <c r="G947" i="7"/>
  <c r="F947" i="7"/>
  <c r="I947" i="7"/>
  <c r="G946" i="7"/>
  <c r="F946" i="7"/>
  <c r="I946" i="7"/>
  <c r="G945" i="7"/>
  <c r="F945" i="7"/>
  <c r="I945" i="7"/>
  <c r="G944" i="7"/>
  <c r="F944" i="7"/>
  <c r="I944" i="7"/>
  <c r="G943" i="7"/>
  <c r="F943" i="7"/>
  <c r="I943" i="7"/>
  <c r="G942" i="7"/>
  <c r="F942" i="7"/>
  <c r="I942" i="7"/>
  <c r="G941" i="7"/>
  <c r="F941" i="7"/>
  <c r="I941" i="7"/>
  <c r="G940" i="7"/>
  <c r="F940" i="7"/>
  <c r="I940" i="7"/>
  <c r="G939" i="7"/>
  <c r="F939" i="7"/>
  <c r="I939" i="7"/>
  <c r="G938" i="7"/>
  <c r="F938" i="7"/>
  <c r="I938" i="7"/>
  <c r="G937" i="7"/>
  <c r="F937" i="7"/>
  <c r="I937" i="7"/>
  <c r="G936" i="7"/>
  <c r="F936" i="7"/>
  <c r="I936" i="7"/>
  <c r="G935" i="7"/>
  <c r="F935" i="7"/>
  <c r="I935" i="7"/>
  <c r="G934" i="7"/>
  <c r="F934" i="7"/>
  <c r="I934" i="7"/>
  <c r="G933" i="7"/>
  <c r="F933" i="7"/>
  <c r="I933" i="7"/>
  <c r="G932" i="7"/>
  <c r="F932" i="7"/>
  <c r="I932" i="7"/>
  <c r="G931" i="7"/>
  <c r="F931" i="7"/>
  <c r="I931" i="7"/>
  <c r="G930" i="7"/>
  <c r="F930" i="7"/>
  <c r="I930" i="7"/>
  <c r="G929" i="7"/>
  <c r="F929" i="7"/>
  <c r="I929" i="7"/>
  <c r="G928" i="7"/>
  <c r="F928" i="7"/>
  <c r="I928" i="7"/>
  <c r="G927" i="7"/>
  <c r="F927" i="7"/>
  <c r="I927" i="7"/>
  <c r="G926" i="7"/>
  <c r="F926" i="7"/>
  <c r="I926" i="7"/>
  <c r="G925" i="7"/>
  <c r="F925" i="7"/>
  <c r="I925" i="7"/>
  <c r="G924" i="7"/>
  <c r="F924" i="7"/>
  <c r="I924" i="7"/>
  <c r="G923" i="7"/>
  <c r="F923" i="7"/>
  <c r="I923" i="7"/>
  <c r="G922" i="7"/>
  <c r="F922" i="7"/>
  <c r="I922" i="7"/>
  <c r="G921" i="7"/>
  <c r="F921" i="7"/>
  <c r="I921" i="7"/>
  <c r="G920" i="7"/>
  <c r="F920" i="7"/>
  <c r="I920" i="7"/>
  <c r="G919" i="7"/>
  <c r="F919" i="7"/>
  <c r="I919" i="7"/>
  <c r="G918" i="7"/>
  <c r="F918" i="7"/>
  <c r="I918" i="7"/>
  <c r="G917" i="7"/>
  <c r="F917" i="7"/>
  <c r="I917" i="7"/>
  <c r="G916" i="7"/>
  <c r="F916" i="7"/>
  <c r="I916" i="7"/>
  <c r="G915" i="7"/>
  <c r="F915" i="7"/>
  <c r="I915" i="7"/>
  <c r="G914" i="7"/>
  <c r="F914" i="7"/>
  <c r="I914" i="7"/>
  <c r="G913" i="7"/>
  <c r="F913" i="7"/>
  <c r="I913" i="7"/>
  <c r="G912" i="7"/>
  <c r="F912" i="7"/>
  <c r="I912" i="7"/>
  <c r="G911" i="7"/>
  <c r="F911" i="7"/>
  <c r="I911" i="7"/>
  <c r="G910" i="7"/>
  <c r="F910" i="7"/>
  <c r="I910" i="7"/>
  <c r="G909" i="7"/>
  <c r="F909" i="7"/>
  <c r="I909" i="7"/>
  <c r="G908" i="7"/>
  <c r="F908" i="7"/>
  <c r="I908" i="7"/>
  <c r="G907" i="7"/>
  <c r="F907" i="7"/>
  <c r="I907" i="7"/>
  <c r="G906" i="7"/>
  <c r="F906" i="7"/>
  <c r="I906" i="7"/>
  <c r="G905" i="7"/>
  <c r="F905" i="7"/>
  <c r="I905" i="7"/>
  <c r="G904" i="7"/>
  <c r="F904" i="7"/>
  <c r="I904" i="7"/>
  <c r="G903" i="7"/>
  <c r="F903" i="7"/>
  <c r="I903" i="7"/>
  <c r="G902" i="7"/>
  <c r="F902" i="7"/>
  <c r="I902" i="7"/>
  <c r="G901" i="7"/>
  <c r="F901" i="7"/>
  <c r="I901" i="7"/>
  <c r="G900" i="7"/>
  <c r="F900" i="7"/>
  <c r="I900" i="7"/>
  <c r="G899" i="7"/>
  <c r="F899" i="7"/>
  <c r="I899" i="7"/>
  <c r="G898" i="7"/>
  <c r="F898" i="7"/>
  <c r="I898" i="7"/>
  <c r="G897" i="7"/>
  <c r="F897" i="7"/>
  <c r="I897" i="7"/>
  <c r="G896" i="7"/>
  <c r="F896" i="7"/>
  <c r="I896" i="7"/>
  <c r="G895" i="7"/>
  <c r="F895" i="7"/>
  <c r="I895" i="7"/>
  <c r="G894" i="7"/>
  <c r="F894" i="7"/>
  <c r="I894" i="7"/>
  <c r="G893" i="7"/>
  <c r="F893" i="7"/>
  <c r="I893" i="7"/>
  <c r="G892" i="7"/>
  <c r="F892" i="7"/>
  <c r="I892" i="7"/>
  <c r="G891" i="7"/>
  <c r="F891" i="7"/>
  <c r="I891" i="7"/>
  <c r="G890" i="7"/>
  <c r="F890" i="7"/>
  <c r="I890" i="7"/>
  <c r="G889" i="7"/>
  <c r="F889" i="7"/>
  <c r="I889" i="7"/>
  <c r="G888" i="7"/>
  <c r="F888" i="7"/>
  <c r="I888" i="7"/>
  <c r="G887" i="7"/>
  <c r="F887" i="7"/>
  <c r="I887" i="7"/>
  <c r="G886" i="7"/>
  <c r="F886" i="7"/>
  <c r="I886" i="7"/>
  <c r="G885" i="7"/>
  <c r="F885" i="7"/>
  <c r="I885" i="7"/>
  <c r="G884" i="7"/>
  <c r="F884" i="7"/>
  <c r="I884" i="7"/>
  <c r="G883" i="7"/>
  <c r="F883" i="7"/>
  <c r="I883" i="7"/>
  <c r="G882" i="7"/>
  <c r="F882" i="7"/>
  <c r="I882" i="7"/>
  <c r="G881" i="7"/>
  <c r="F881" i="7"/>
  <c r="I881" i="7"/>
  <c r="G880" i="7"/>
  <c r="F880" i="7"/>
  <c r="I880" i="7"/>
  <c r="G879" i="7"/>
  <c r="F879" i="7"/>
  <c r="I879" i="7"/>
  <c r="G878" i="7"/>
  <c r="F878" i="7"/>
  <c r="I878" i="7"/>
  <c r="G877" i="7"/>
  <c r="F877" i="7"/>
  <c r="I877" i="7"/>
  <c r="G876" i="7"/>
  <c r="F876" i="7"/>
  <c r="I876" i="7"/>
  <c r="G875" i="7"/>
  <c r="F875" i="7"/>
  <c r="I875" i="7"/>
  <c r="G874" i="7"/>
  <c r="F874" i="7"/>
  <c r="I874" i="7"/>
  <c r="G873" i="7"/>
  <c r="F873" i="7"/>
  <c r="I873" i="7"/>
  <c r="G872" i="7"/>
  <c r="F872" i="7"/>
  <c r="I872" i="7"/>
  <c r="G871" i="7"/>
  <c r="F871" i="7"/>
  <c r="I871" i="7"/>
  <c r="G870" i="7"/>
  <c r="F870" i="7"/>
  <c r="I870" i="7"/>
  <c r="G869" i="7"/>
  <c r="F869" i="7"/>
  <c r="I869" i="7"/>
  <c r="G868" i="7"/>
  <c r="F868" i="7"/>
  <c r="I868" i="7"/>
  <c r="G867" i="7"/>
  <c r="F867" i="7"/>
  <c r="I867" i="7"/>
  <c r="G866" i="7"/>
  <c r="F866" i="7"/>
  <c r="I866" i="7"/>
  <c r="G865" i="7"/>
  <c r="F865" i="7"/>
  <c r="I865" i="7"/>
  <c r="G864" i="7"/>
  <c r="F864" i="7"/>
  <c r="I864" i="7"/>
  <c r="G863" i="7"/>
  <c r="F863" i="7"/>
  <c r="I863" i="7"/>
  <c r="G862" i="7"/>
  <c r="F862" i="7"/>
  <c r="I862" i="7"/>
  <c r="G861" i="7"/>
  <c r="F861" i="7"/>
  <c r="I861" i="7"/>
  <c r="G860" i="7"/>
  <c r="F860" i="7"/>
  <c r="I860" i="7"/>
  <c r="G859" i="7"/>
  <c r="F859" i="7"/>
  <c r="I859" i="7"/>
  <c r="G858" i="7"/>
  <c r="F858" i="7"/>
  <c r="I858" i="7"/>
  <c r="G857" i="7"/>
  <c r="F857" i="7"/>
  <c r="I857" i="7"/>
  <c r="G856" i="7"/>
  <c r="F856" i="7"/>
  <c r="I856" i="7"/>
  <c r="G855" i="7"/>
  <c r="F855" i="7"/>
  <c r="I855" i="7"/>
  <c r="G854" i="7"/>
  <c r="F854" i="7"/>
  <c r="I854" i="7"/>
  <c r="G853" i="7"/>
  <c r="F853" i="7"/>
  <c r="I853" i="7"/>
  <c r="G852" i="7"/>
  <c r="F852" i="7"/>
  <c r="I852" i="7"/>
  <c r="G851" i="7"/>
  <c r="F851" i="7"/>
  <c r="I851" i="7"/>
  <c r="G850" i="7"/>
  <c r="F850" i="7"/>
  <c r="I850" i="7"/>
  <c r="G849" i="7"/>
  <c r="F849" i="7"/>
  <c r="I849" i="7"/>
  <c r="G848" i="7"/>
  <c r="F848" i="7"/>
  <c r="I848" i="7"/>
  <c r="G847" i="7"/>
  <c r="F847" i="7"/>
  <c r="I847" i="7"/>
  <c r="G846" i="7"/>
  <c r="F846" i="7"/>
  <c r="I846" i="7"/>
  <c r="G845" i="7"/>
  <c r="F845" i="7"/>
  <c r="I845" i="7"/>
  <c r="G844" i="7"/>
  <c r="F844" i="7"/>
  <c r="I844" i="7"/>
  <c r="G843" i="7"/>
  <c r="F843" i="7"/>
  <c r="I843" i="7"/>
  <c r="G842" i="7"/>
  <c r="F842" i="7"/>
  <c r="I842" i="7"/>
  <c r="G841" i="7"/>
  <c r="F841" i="7"/>
  <c r="I841" i="7"/>
  <c r="G840" i="7"/>
  <c r="F840" i="7"/>
  <c r="I840" i="7"/>
  <c r="G839" i="7"/>
  <c r="F839" i="7"/>
  <c r="I839" i="7"/>
  <c r="G838" i="7"/>
  <c r="F838" i="7"/>
  <c r="I838" i="7"/>
  <c r="G837" i="7"/>
  <c r="F837" i="7"/>
  <c r="I837" i="7"/>
  <c r="G836" i="7"/>
  <c r="F836" i="7"/>
  <c r="I836" i="7"/>
  <c r="G835" i="7"/>
  <c r="F835" i="7"/>
  <c r="I835" i="7"/>
  <c r="G834" i="7"/>
  <c r="F834" i="7"/>
  <c r="I834" i="7"/>
  <c r="G833" i="7"/>
  <c r="F833" i="7"/>
  <c r="I833" i="7"/>
  <c r="G832" i="7"/>
  <c r="F832" i="7"/>
  <c r="I832" i="7"/>
  <c r="G831" i="7"/>
  <c r="F831" i="7"/>
  <c r="I831" i="7"/>
  <c r="G830" i="7"/>
  <c r="F830" i="7"/>
  <c r="I830" i="7"/>
  <c r="G829" i="7"/>
  <c r="F829" i="7"/>
  <c r="I829" i="7"/>
  <c r="G828" i="7"/>
  <c r="F828" i="7"/>
  <c r="I828" i="7"/>
  <c r="G827" i="7"/>
  <c r="F827" i="7"/>
  <c r="I827" i="7"/>
  <c r="G826" i="7"/>
  <c r="F826" i="7"/>
  <c r="I826" i="7"/>
  <c r="G825" i="7"/>
  <c r="F825" i="7"/>
  <c r="I825" i="7"/>
  <c r="G824" i="7"/>
  <c r="F824" i="7"/>
  <c r="I824" i="7"/>
  <c r="G823" i="7"/>
  <c r="F823" i="7"/>
  <c r="I823" i="7"/>
  <c r="G822" i="7"/>
  <c r="F822" i="7"/>
  <c r="I822" i="7"/>
  <c r="G821" i="7"/>
  <c r="F821" i="7"/>
  <c r="I821" i="7"/>
  <c r="G820" i="7"/>
  <c r="F820" i="7"/>
  <c r="I820" i="7"/>
  <c r="G819" i="7"/>
  <c r="F819" i="7"/>
  <c r="I819" i="7"/>
  <c r="G818" i="7"/>
  <c r="F818" i="7"/>
  <c r="I818" i="7"/>
  <c r="G817" i="7"/>
  <c r="F817" i="7"/>
  <c r="I817" i="7"/>
  <c r="G816" i="7"/>
  <c r="F816" i="7"/>
  <c r="I816" i="7"/>
  <c r="G815" i="7"/>
  <c r="F815" i="7"/>
  <c r="I815" i="7"/>
  <c r="G814" i="7"/>
  <c r="F814" i="7"/>
  <c r="I814" i="7"/>
  <c r="G813" i="7"/>
  <c r="F813" i="7"/>
  <c r="I813" i="7"/>
  <c r="G812" i="7"/>
  <c r="F812" i="7"/>
  <c r="I812" i="7"/>
  <c r="G811" i="7"/>
  <c r="F811" i="7"/>
  <c r="I811" i="7"/>
  <c r="G810" i="7"/>
  <c r="F810" i="7"/>
  <c r="I810" i="7"/>
  <c r="G809" i="7"/>
  <c r="F809" i="7"/>
  <c r="I809" i="7"/>
  <c r="G808" i="7"/>
  <c r="F808" i="7"/>
  <c r="I808" i="7"/>
  <c r="G807" i="7"/>
  <c r="F807" i="7"/>
  <c r="I807" i="7"/>
  <c r="G806" i="7"/>
  <c r="F806" i="7"/>
  <c r="I806" i="7"/>
  <c r="G805" i="7"/>
  <c r="F805" i="7"/>
  <c r="I805" i="7"/>
  <c r="G804" i="7"/>
  <c r="F804" i="7"/>
  <c r="I804" i="7"/>
  <c r="G803" i="7"/>
  <c r="F803" i="7"/>
  <c r="I803" i="7"/>
  <c r="G802" i="7"/>
  <c r="F802" i="7"/>
  <c r="I802" i="7"/>
  <c r="G801" i="7"/>
  <c r="F801" i="7"/>
  <c r="I801" i="7"/>
  <c r="G800" i="7"/>
  <c r="F800" i="7"/>
  <c r="I800" i="7"/>
  <c r="G799" i="7"/>
  <c r="F799" i="7"/>
  <c r="I799" i="7"/>
  <c r="G798" i="7"/>
  <c r="F798" i="7"/>
  <c r="I798" i="7"/>
  <c r="G797" i="7"/>
  <c r="F797" i="7"/>
  <c r="I797" i="7"/>
  <c r="G796" i="7"/>
  <c r="F796" i="7"/>
  <c r="I796" i="7"/>
  <c r="G795" i="7"/>
  <c r="F795" i="7"/>
  <c r="I795" i="7"/>
  <c r="G794" i="7"/>
  <c r="F794" i="7"/>
  <c r="I794" i="7"/>
  <c r="G793" i="7"/>
  <c r="F793" i="7"/>
  <c r="I793" i="7"/>
  <c r="G792" i="7"/>
  <c r="F792" i="7"/>
  <c r="I792" i="7"/>
  <c r="G791" i="7"/>
  <c r="F791" i="7"/>
  <c r="I791" i="7"/>
  <c r="G790" i="7"/>
  <c r="F790" i="7"/>
  <c r="I790" i="7"/>
  <c r="G789" i="7"/>
  <c r="F789" i="7"/>
  <c r="I789" i="7"/>
  <c r="G788" i="7"/>
  <c r="F788" i="7"/>
  <c r="I788" i="7"/>
  <c r="G787" i="7"/>
  <c r="F787" i="7"/>
  <c r="I787" i="7"/>
  <c r="G786" i="7"/>
  <c r="F786" i="7"/>
  <c r="I786" i="7"/>
  <c r="G785" i="7"/>
  <c r="I785" i="7"/>
  <c r="G784" i="7"/>
  <c r="F784" i="7"/>
  <c r="I784" i="7"/>
  <c r="G783" i="7"/>
  <c r="F783" i="7"/>
  <c r="I783" i="7"/>
  <c r="G782" i="7"/>
  <c r="F782" i="7"/>
  <c r="I782" i="7"/>
  <c r="G781" i="7"/>
  <c r="F781" i="7"/>
  <c r="I781" i="7"/>
  <c r="G780" i="7"/>
  <c r="F780" i="7"/>
  <c r="I780" i="7"/>
  <c r="G779" i="7"/>
  <c r="F779" i="7"/>
  <c r="I779" i="7"/>
  <c r="G778" i="7"/>
  <c r="F778" i="7"/>
  <c r="I778" i="7"/>
  <c r="G777" i="7"/>
  <c r="F777" i="7"/>
  <c r="I777" i="7"/>
  <c r="G776" i="7"/>
  <c r="F776" i="7"/>
  <c r="I776" i="7"/>
  <c r="G775" i="7"/>
  <c r="F775" i="7"/>
  <c r="I775" i="7"/>
  <c r="G774" i="7"/>
  <c r="F774" i="7"/>
  <c r="I774" i="7"/>
  <c r="G773" i="7"/>
  <c r="F773" i="7"/>
  <c r="I773" i="7"/>
  <c r="G772" i="7"/>
  <c r="F772" i="7"/>
  <c r="I772" i="7"/>
  <c r="G771" i="7"/>
  <c r="F771" i="7"/>
  <c r="I771" i="7"/>
  <c r="G770" i="7"/>
  <c r="F770" i="7"/>
  <c r="I770" i="7"/>
  <c r="G769" i="7"/>
  <c r="F769" i="7"/>
  <c r="I769" i="7"/>
  <c r="G768" i="7"/>
  <c r="F768" i="7"/>
  <c r="I768" i="7"/>
  <c r="G767" i="7"/>
  <c r="F767" i="7"/>
  <c r="I767" i="7"/>
  <c r="G766" i="7"/>
  <c r="F766" i="7"/>
  <c r="I766" i="7"/>
  <c r="G765" i="7"/>
  <c r="F765" i="7"/>
  <c r="I765" i="7"/>
  <c r="G764" i="7"/>
  <c r="F764" i="7"/>
  <c r="I764" i="7"/>
  <c r="G763" i="7"/>
  <c r="F763" i="7"/>
  <c r="I763" i="7"/>
  <c r="G762" i="7"/>
  <c r="F762" i="7"/>
  <c r="I762" i="7"/>
  <c r="G761" i="7"/>
  <c r="F761" i="7"/>
  <c r="I761" i="7"/>
  <c r="G760" i="7"/>
  <c r="F760" i="7"/>
  <c r="I760" i="7"/>
  <c r="G759" i="7"/>
  <c r="F759" i="7"/>
  <c r="I759" i="7"/>
  <c r="G758" i="7"/>
  <c r="F758" i="7"/>
  <c r="I758" i="7"/>
  <c r="G757" i="7"/>
  <c r="F757" i="7"/>
  <c r="I757" i="7"/>
  <c r="G756" i="7"/>
  <c r="F756" i="7"/>
  <c r="I756" i="7"/>
  <c r="G755" i="7"/>
  <c r="F755" i="7"/>
  <c r="I755" i="7"/>
  <c r="G754" i="7"/>
  <c r="F754" i="7"/>
  <c r="I754" i="7"/>
  <c r="G753" i="7"/>
  <c r="F753" i="7"/>
  <c r="I753" i="7"/>
  <c r="G752" i="7"/>
  <c r="F752" i="7"/>
  <c r="I752" i="7"/>
  <c r="G751" i="7"/>
  <c r="F751" i="7"/>
  <c r="I751" i="7"/>
  <c r="G750" i="7"/>
  <c r="F750" i="7"/>
  <c r="I750" i="7"/>
  <c r="G749" i="7"/>
  <c r="F749" i="7"/>
  <c r="I749" i="7"/>
  <c r="G748" i="7"/>
  <c r="F748" i="7"/>
  <c r="I748" i="7"/>
  <c r="G747" i="7"/>
  <c r="F747" i="7"/>
  <c r="I747" i="7"/>
  <c r="G746" i="7"/>
  <c r="F746" i="7"/>
  <c r="I746" i="7"/>
  <c r="G745" i="7"/>
  <c r="F745" i="7"/>
  <c r="I745" i="7"/>
  <c r="G744" i="7"/>
  <c r="F744" i="7"/>
  <c r="I744" i="7"/>
  <c r="G743" i="7"/>
  <c r="F743" i="7"/>
  <c r="I743" i="7"/>
  <c r="G742" i="7"/>
  <c r="F742" i="7"/>
  <c r="I742" i="7"/>
  <c r="G741" i="7"/>
  <c r="F741" i="7"/>
  <c r="I741" i="7"/>
  <c r="G740" i="7"/>
  <c r="F740" i="7"/>
  <c r="I740" i="7"/>
  <c r="G739" i="7"/>
  <c r="F739" i="7"/>
  <c r="I739" i="7"/>
  <c r="G738" i="7"/>
  <c r="F738" i="7"/>
  <c r="I738" i="7"/>
  <c r="G737" i="7"/>
  <c r="F737" i="7"/>
  <c r="I737" i="7"/>
  <c r="G736" i="7"/>
  <c r="F736" i="7"/>
  <c r="I736" i="7"/>
  <c r="G735" i="7"/>
  <c r="F735" i="7"/>
  <c r="I735" i="7"/>
  <c r="G734" i="7"/>
  <c r="F734" i="7"/>
  <c r="I734" i="7"/>
  <c r="G733" i="7"/>
  <c r="F733" i="7"/>
  <c r="I733" i="7"/>
  <c r="G732" i="7"/>
  <c r="F732" i="7"/>
  <c r="I732" i="7"/>
  <c r="G731" i="7"/>
  <c r="F731" i="7"/>
  <c r="I731" i="7"/>
  <c r="G730" i="7"/>
  <c r="F730" i="7"/>
  <c r="I730" i="7"/>
  <c r="G729" i="7"/>
  <c r="F729" i="7"/>
  <c r="I729" i="7"/>
  <c r="G728" i="7"/>
  <c r="F728" i="7"/>
  <c r="I728" i="7"/>
  <c r="G727" i="7"/>
  <c r="F727" i="7"/>
  <c r="I727" i="7"/>
  <c r="G726" i="7"/>
  <c r="F726" i="7"/>
  <c r="I726" i="7"/>
  <c r="G725" i="7"/>
  <c r="F725" i="7"/>
  <c r="I725" i="7"/>
  <c r="G724" i="7"/>
  <c r="F724" i="7"/>
  <c r="I724" i="7"/>
  <c r="G723" i="7"/>
  <c r="F723" i="7"/>
  <c r="I723" i="7"/>
  <c r="G722" i="7"/>
  <c r="F722" i="7"/>
  <c r="I722" i="7"/>
  <c r="G721" i="7"/>
  <c r="F721" i="7"/>
  <c r="I721" i="7"/>
  <c r="G720" i="7"/>
  <c r="F720" i="7"/>
  <c r="I720" i="7"/>
  <c r="G719" i="7"/>
  <c r="F719" i="7"/>
  <c r="I719" i="7"/>
  <c r="G718" i="7"/>
  <c r="F718" i="7"/>
  <c r="I718" i="7"/>
  <c r="G717" i="7"/>
  <c r="F717" i="7"/>
  <c r="I717" i="7"/>
  <c r="G716" i="7"/>
  <c r="F716" i="7"/>
  <c r="I716" i="7"/>
  <c r="G715" i="7"/>
  <c r="F715" i="7"/>
  <c r="I715" i="7"/>
  <c r="G714" i="7"/>
  <c r="F714" i="7"/>
  <c r="I714" i="7"/>
  <c r="G713" i="7"/>
  <c r="F713" i="7"/>
  <c r="I713" i="7"/>
  <c r="G712" i="7"/>
  <c r="F712" i="7"/>
  <c r="I712" i="7"/>
  <c r="G711" i="7"/>
  <c r="F711" i="7"/>
  <c r="I711" i="7"/>
  <c r="G710" i="7"/>
  <c r="F710" i="7"/>
  <c r="I710" i="7"/>
  <c r="G709" i="7"/>
  <c r="F709" i="7"/>
  <c r="I709" i="7"/>
  <c r="G708" i="7"/>
  <c r="F708" i="7"/>
  <c r="I708" i="7"/>
  <c r="G707" i="7"/>
  <c r="F707" i="7"/>
  <c r="I707" i="7"/>
  <c r="G706" i="7"/>
  <c r="F706" i="7"/>
  <c r="I706" i="7"/>
  <c r="G705" i="7"/>
  <c r="F705" i="7"/>
  <c r="I705" i="7"/>
  <c r="G704" i="7"/>
  <c r="F704" i="7"/>
  <c r="I704" i="7"/>
  <c r="G703" i="7"/>
  <c r="F703" i="7"/>
  <c r="I703" i="7"/>
  <c r="G702" i="7"/>
  <c r="F702" i="7"/>
  <c r="I702" i="7"/>
  <c r="G701" i="7"/>
  <c r="F701" i="7"/>
  <c r="I701" i="7"/>
  <c r="G700" i="7"/>
  <c r="F700" i="7"/>
  <c r="I700" i="7"/>
  <c r="G699" i="7"/>
  <c r="F699" i="7"/>
  <c r="I699" i="7"/>
  <c r="G698" i="7"/>
  <c r="F698" i="7"/>
  <c r="I698" i="7"/>
  <c r="G697" i="7"/>
  <c r="F697" i="7"/>
  <c r="I697" i="7"/>
  <c r="G696" i="7"/>
  <c r="F696" i="7"/>
  <c r="I696" i="7"/>
  <c r="G695" i="7"/>
  <c r="F695" i="7"/>
  <c r="I695" i="7"/>
  <c r="G694" i="7"/>
  <c r="F694" i="7"/>
  <c r="I694" i="7"/>
  <c r="G693" i="7"/>
  <c r="F693" i="7"/>
  <c r="I693" i="7"/>
  <c r="G692" i="7"/>
  <c r="F692" i="7"/>
  <c r="I692" i="7"/>
  <c r="G691" i="7"/>
  <c r="F691" i="7"/>
  <c r="I691" i="7"/>
  <c r="G690" i="7"/>
  <c r="F690" i="7"/>
  <c r="I690" i="7"/>
  <c r="G689" i="7"/>
  <c r="F689" i="7"/>
  <c r="I689" i="7"/>
  <c r="G688" i="7"/>
  <c r="F688" i="7"/>
  <c r="I688" i="7"/>
  <c r="G687" i="7"/>
  <c r="F687" i="7"/>
  <c r="I687" i="7"/>
  <c r="G686" i="7"/>
  <c r="F686" i="7"/>
  <c r="I686" i="7"/>
  <c r="G685" i="7"/>
  <c r="F685" i="7"/>
  <c r="I685" i="7"/>
  <c r="G684" i="7"/>
  <c r="F684" i="7"/>
  <c r="I684" i="7"/>
  <c r="G683" i="7"/>
  <c r="F683" i="7"/>
  <c r="I683" i="7"/>
  <c r="G682" i="7"/>
  <c r="F682" i="7"/>
  <c r="I682" i="7"/>
  <c r="G681" i="7"/>
  <c r="F681" i="7"/>
  <c r="I681" i="7"/>
  <c r="G680" i="7"/>
  <c r="F680" i="7"/>
  <c r="I680" i="7"/>
  <c r="G679" i="7"/>
  <c r="F679" i="7"/>
  <c r="I679" i="7"/>
  <c r="G678" i="7"/>
  <c r="F678" i="7"/>
  <c r="I678" i="7"/>
  <c r="G677" i="7"/>
  <c r="F677" i="7"/>
  <c r="I677" i="7"/>
  <c r="G676" i="7"/>
  <c r="F676" i="7"/>
  <c r="I676" i="7"/>
  <c r="G675" i="7"/>
  <c r="F675" i="7"/>
  <c r="I675" i="7"/>
  <c r="G674" i="7"/>
  <c r="F674" i="7"/>
  <c r="I674" i="7"/>
  <c r="G673" i="7"/>
  <c r="F673" i="7"/>
  <c r="I673" i="7"/>
  <c r="G672" i="7"/>
  <c r="F672" i="7"/>
  <c r="I672" i="7"/>
  <c r="G671" i="7"/>
  <c r="F671" i="7"/>
  <c r="I671" i="7"/>
  <c r="G670" i="7"/>
  <c r="F670" i="7"/>
  <c r="I670" i="7"/>
  <c r="G669" i="7"/>
  <c r="F669" i="7"/>
  <c r="I669" i="7"/>
  <c r="G668" i="7"/>
  <c r="F668" i="7"/>
  <c r="I668" i="7"/>
  <c r="G667" i="7"/>
  <c r="F667" i="7"/>
  <c r="I667" i="7"/>
  <c r="G666" i="7"/>
  <c r="F666" i="7"/>
  <c r="I666" i="7"/>
  <c r="G665" i="7"/>
  <c r="F665" i="7"/>
  <c r="I665" i="7"/>
  <c r="G664" i="7"/>
  <c r="F664" i="7"/>
  <c r="I664" i="7"/>
  <c r="G663" i="7"/>
  <c r="F663" i="7"/>
  <c r="I663" i="7"/>
  <c r="G662" i="7"/>
  <c r="F662" i="7"/>
  <c r="I662" i="7"/>
  <c r="G661" i="7"/>
  <c r="F661" i="7"/>
  <c r="I661" i="7"/>
  <c r="G660" i="7"/>
  <c r="F660" i="7"/>
  <c r="I660" i="7"/>
  <c r="G659" i="7"/>
  <c r="F659" i="7"/>
  <c r="I659" i="7"/>
  <c r="G658" i="7"/>
  <c r="F658" i="7"/>
  <c r="I658" i="7"/>
  <c r="G657" i="7"/>
  <c r="F657" i="7"/>
  <c r="I657" i="7"/>
  <c r="G656" i="7"/>
  <c r="F656" i="7"/>
  <c r="I656" i="7"/>
  <c r="G655" i="7"/>
  <c r="F655" i="7"/>
  <c r="I655" i="7"/>
  <c r="G654" i="7"/>
  <c r="F654" i="7"/>
  <c r="I654" i="7"/>
  <c r="G653" i="7"/>
  <c r="F653" i="7"/>
  <c r="I653" i="7"/>
  <c r="G652" i="7"/>
  <c r="F652" i="7"/>
  <c r="I652" i="7"/>
  <c r="G651" i="7"/>
  <c r="F651" i="7"/>
  <c r="I651" i="7"/>
  <c r="G650" i="7"/>
  <c r="F650" i="7"/>
  <c r="I650" i="7"/>
  <c r="G649" i="7"/>
  <c r="F649" i="7"/>
  <c r="I649" i="7"/>
  <c r="G648" i="7"/>
  <c r="F648" i="7"/>
  <c r="I648" i="7"/>
  <c r="G647" i="7"/>
  <c r="F647" i="7"/>
  <c r="I647" i="7"/>
  <c r="G646" i="7"/>
  <c r="F646" i="7"/>
  <c r="I646" i="7"/>
  <c r="G645" i="7"/>
  <c r="F645" i="7"/>
  <c r="I645" i="7"/>
  <c r="G644" i="7"/>
  <c r="F644" i="7"/>
  <c r="I644" i="7"/>
  <c r="G643" i="7"/>
  <c r="F643" i="7"/>
  <c r="I643" i="7"/>
  <c r="G642" i="7"/>
  <c r="F642" i="7"/>
  <c r="I642" i="7"/>
  <c r="G641" i="7"/>
  <c r="F641" i="7"/>
  <c r="I641" i="7"/>
  <c r="G640" i="7"/>
  <c r="F640" i="7"/>
  <c r="I640" i="7"/>
  <c r="G639" i="7"/>
  <c r="F639" i="7"/>
  <c r="I639" i="7"/>
  <c r="G638" i="7"/>
  <c r="F638" i="7"/>
  <c r="I638" i="7"/>
  <c r="G637" i="7"/>
  <c r="F637" i="7"/>
  <c r="I637" i="7"/>
  <c r="G636" i="7"/>
  <c r="F636" i="7"/>
  <c r="I636" i="7"/>
  <c r="G635" i="7"/>
  <c r="F635" i="7"/>
  <c r="I635" i="7"/>
  <c r="G634" i="7"/>
  <c r="F634" i="7"/>
  <c r="I634" i="7"/>
  <c r="G633" i="7"/>
  <c r="F633" i="7"/>
  <c r="I633" i="7"/>
  <c r="G632" i="7"/>
  <c r="F632" i="7"/>
  <c r="I632" i="7"/>
  <c r="G631" i="7"/>
  <c r="F631" i="7"/>
  <c r="I631" i="7"/>
  <c r="G630" i="7"/>
  <c r="F630" i="7"/>
  <c r="I630" i="7"/>
  <c r="G629" i="7"/>
  <c r="F629" i="7"/>
  <c r="I629" i="7"/>
  <c r="G628" i="7"/>
  <c r="F628" i="7"/>
  <c r="I628" i="7"/>
  <c r="G627" i="7"/>
  <c r="F627" i="7"/>
  <c r="I627" i="7"/>
  <c r="G626" i="7"/>
  <c r="F626" i="7"/>
  <c r="I626" i="7"/>
  <c r="G625" i="7"/>
  <c r="F625" i="7"/>
  <c r="I625" i="7"/>
  <c r="G624" i="7"/>
  <c r="F624" i="7"/>
  <c r="I624" i="7"/>
  <c r="G623" i="7"/>
  <c r="F623" i="7"/>
  <c r="I623" i="7"/>
  <c r="G622" i="7"/>
  <c r="F622" i="7"/>
  <c r="I622" i="7"/>
  <c r="G621" i="7"/>
  <c r="F621" i="7"/>
  <c r="I621" i="7"/>
  <c r="G620" i="7"/>
  <c r="F620" i="7"/>
  <c r="I620" i="7"/>
  <c r="G619" i="7"/>
  <c r="F619" i="7"/>
  <c r="I619" i="7"/>
  <c r="G618" i="7"/>
  <c r="F618" i="7"/>
  <c r="I618" i="7"/>
  <c r="G617" i="7"/>
  <c r="F617" i="7"/>
  <c r="I617" i="7"/>
  <c r="G616" i="7"/>
  <c r="F616" i="7"/>
  <c r="I616" i="7"/>
  <c r="G615" i="7"/>
  <c r="F615" i="7"/>
  <c r="I615" i="7"/>
  <c r="G614" i="7"/>
  <c r="F614" i="7"/>
  <c r="I614" i="7"/>
  <c r="G613" i="7"/>
  <c r="F613" i="7"/>
  <c r="I613" i="7"/>
  <c r="G612" i="7"/>
  <c r="F612" i="7"/>
  <c r="I612" i="7"/>
  <c r="G611" i="7"/>
  <c r="F611" i="7"/>
  <c r="I611" i="7"/>
  <c r="G610" i="7"/>
  <c r="F610" i="7"/>
  <c r="I610" i="7"/>
  <c r="G609" i="7"/>
  <c r="F609" i="7"/>
  <c r="I609" i="7"/>
  <c r="G608" i="7"/>
  <c r="F608" i="7"/>
  <c r="I608" i="7"/>
  <c r="G607" i="7"/>
  <c r="F607" i="7"/>
  <c r="I607" i="7"/>
  <c r="G606" i="7"/>
  <c r="F606" i="7"/>
  <c r="I606" i="7"/>
  <c r="G605" i="7"/>
  <c r="F605" i="7"/>
  <c r="I605" i="7"/>
  <c r="G604" i="7"/>
  <c r="F604" i="7"/>
  <c r="I604" i="7"/>
  <c r="G603" i="7"/>
  <c r="F603" i="7"/>
  <c r="I603" i="7"/>
  <c r="G602" i="7"/>
  <c r="F602" i="7"/>
  <c r="I602" i="7"/>
  <c r="G601" i="7"/>
  <c r="F601" i="7"/>
  <c r="I601" i="7"/>
  <c r="G600" i="7"/>
  <c r="F600" i="7"/>
  <c r="I600" i="7"/>
  <c r="G599" i="7"/>
  <c r="F599" i="7"/>
  <c r="I599" i="7"/>
  <c r="G598" i="7"/>
  <c r="F598" i="7"/>
  <c r="I598" i="7"/>
  <c r="G597" i="7"/>
  <c r="F597" i="7"/>
  <c r="I597" i="7"/>
  <c r="G596" i="7"/>
  <c r="F596" i="7"/>
  <c r="I596" i="7"/>
  <c r="G595" i="7"/>
  <c r="F595" i="7"/>
  <c r="I595" i="7"/>
  <c r="G594" i="7"/>
  <c r="F594" i="7"/>
  <c r="I594" i="7"/>
  <c r="G593" i="7"/>
  <c r="F593" i="7"/>
  <c r="I593" i="7"/>
  <c r="G592" i="7"/>
  <c r="F592" i="7"/>
  <c r="I592" i="7"/>
  <c r="G591" i="7"/>
  <c r="F591" i="7"/>
  <c r="I591" i="7"/>
  <c r="G590" i="7"/>
  <c r="F590" i="7"/>
  <c r="I590" i="7"/>
  <c r="G589" i="7"/>
  <c r="F589" i="7"/>
  <c r="I589" i="7"/>
  <c r="G588" i="7"/>
  <c r="F588" i="7"/>
  <c r="I588" i="7"/>
  <c r="G587" i="7"/>
  <c r="F587" i="7"/>
  <c r="I587" i="7"/>
  <c r="G586" i="7"/>
  <c r="F586" i="7"/>
  <c r="I586" i="7"/>
  <c r="G585" i="7"/>
  <c r="F585" i="7"/>
  <c r="I585" i="7"/>
  <c r="G584" i="7"/>
  <c r="F584" i="7"/>
  <c r="I584" i="7"/>
  <c r="G583" i="7"/>
  <c r="F583" i="7"/>
  <c r="I583" i="7"/>
  <c r="G582" i="7"/>
  <c r="F582" i="7"/>
  <c r="I582" i="7"/>
  <c r="G581" i="7"/>
  <c r="F581" i="7"/>
  <c r="I581" i="7"/>
  <c r="G580" i="7"/>
  <c r="F580" i="7"/>
  <c r="I580" i="7"/>
  <c r="G579" i="7"/>
  <c r="F579" i="7"/>
  <c r="I579" i="7"/>
  <c r="G578" i="7"/>
  <c r="F578" i="7"/>
  <c r="I578" i="7"/>
  <c r="G577" i="7"/>
  <c r="F577" i="7"/>
  <c r="I577" i="7"/>
  <c r="G576" i="7"/>
  <c r="F576" i="7"/>
  <c r="I576" i="7"/>
  <c r="G575" i="7"/>
  <c r="F575" i="7"/>
  <c r="I575" i="7"/>
  <c r="G574" i="7"/>
  <c r="F574" i="7"/>
  <c r="I574" i="7"/>
  <c r="G573" i="7"/>
  <c r="F573" i="7"/>
  <c r="I573" i="7"/>
  <c r="G572" i="7"/>
  <c r="F572" i="7"/>
  <c r="I572" i="7"/>
  <c r="G571" i="7"/>
  <c r="F571" i="7"/>
  <c r="I571" i="7"/>
  <c r="G570" i="7"/>
  <c r="F570" i="7"/>
  <c r="I570" i="7"/>
  <c r="G569" i="7"/>
  <c r="F569" i="7"/>
  <c r="I569" i="7"/>
  <c r="G568" i="7"/>
  <c r="F568" i="7"/>
  <c r="I568" i="7"/>
  <c r="G567" i="7"/>
  <c r="F567" i="7"/>
  <c r="I567" i="7"/>
  <c r="G566" i="7"/>
  <c r="F566" i="7"/>
  <c r="I566" i="7"/>
  <c r="G565" i="7"/>
  <c r="F565" i="7"/>
  <c r="I565" i="7"/>
  <c r="G564" i="7"/>
  <c r="F564" i="7"/>
  <c r="I564" i="7"/>
  <c r="G563" i="7"/>
  <c r="F563" i="7"/>
  <c r="I563" i="7"/>
  <c r="G562" i="7"/>
  <c r="F562" i="7"/>
  <c r="I562" i="7"/>
  <c r="G561" i="7"/>
  <c r="F561" i="7"/>
  <c r="I561" i="7"/>
  <c r="G560" i="7"/>
  <c r="F560" i="7"/>
  <c r="I560" i="7"/>
  <c r="G559" i="7"/>
  <c r="F559" i="7"/>
  <c r="I559" i="7"/>
  <c r="G558" i="7"/>
  <c r="F558" i="7"/>
  <c r="I558" i="7"/>
  <c r="G557" i="7"/>
  <c r="F557" i="7"/>
  <c r="I557" i="7"/>
  <c r="G556" i="7"/>
  <c r="F556" i="7"/>
  <c r="I556" i="7"/>
  <c r="G555" i="7"/>
  <c r="F555" i="7"/>
  <c r="I555" i="7"/>
  <c r="G554" i="7"/>
  <c r="F554" i="7"/>
  <c r="I554" i="7"/>
  <c r="G553" i="7"/>
  <c r="F553" i="7"/>
  <c r="I553" i="7"/>
  <c r="G552" i="7"/>
  <c r="F552" i="7"/>
  <c r="I552" i="7"/>
  <c r="G551" i="7"/>
  <c r="F551" i="7"/>
  <c r="I551" i="7"/>
  <c r="G550" i="7"/>
  <c r="F550" i="7"/>
  <c r="I550" i="7"/>
  <c r="G549" i="7"/>
  <c r="F549" i="7"/>
  <c r="I549" i="7"/>
  <c r="G548" i="7"/>
  <c r="F548" i="7"/>
  <c r="I548" i="7"/>
  <c r="G547" i="7"/>
  <c r="F547" i="7"/>
  <c r="I547" i="7"/>
  <c r="G546" i="7"/>
  <c r="F546" i="7"/>
  <c r="I546" i="7"/>
  <c r="G545" i="7"/>
  <c r="F545" i="7"/>
  <c r="I545" i="7"/>
  <c r="G544" i="7"/>
  <c r="F544" i="7"/>
  <c r="I544" i="7"/>
  <c r="G543" i="7"/>
  <c r="F543" i="7"/>
  <c r="I543" i="7"/>
  <c r="G542" i="7"/>
  <c r="F542" i="7"/>
  <c r="I542" i="7"/>
  <c r="G541" i="7"/>
  <c r="F541" i="7"/>
  <c r="I541" i="7"/>
  <c r="G540" i="7"/>
  <c r="F540" i="7"/>
  <c r="I540" i="7"/>
  <c r="G539" i="7"/>
  <c r="F539" i="7"/>
  <c r="I539" i="7"/>
  <c r="G538" i="7"/>
  <c r="F538" i="7"/>
  <c r="I538" i="7"/>
  <c r="G537" i="7"/>
  <c r="F537" i="7"/>
  <c r="I537" i="7"/>
  <c r="G536" i="7"/>
  <c r="F536" i="7"/>
  <c r="I536" i="7"/>
  <c r="G535" i="7"/>
  <c r="F535" i="7"/>
  <c r="I535" i="7"/>
  <c r="G534" i="7"/>
  <c r="F534" i="7"/>
  <c r="I534" i="7"/>
  <c r="G533" i="7"/>
  <c r="F533" i="7"/>
  <c r="I533" i="7"/>
  <c r="G532" i="7"/>
  <c r="F532" i="7"/>
  <c r="I532" i="7"/>
  <c r="G531" i="7"/>
  <c r="F531" i="7"/>
  <c r="I531" i="7"/>
  <c r="G530" i="7"/>
  <c r="F530" i="7"/>
  <c r="I530" i="7"/>
  <c r="G529" i="7"/>
  <c r="F529" i="7"/>
  <c r="I529" i="7"/>
  <c r="G528" i="7"/>
  <c r="F528" i="7"/>
  <c r="I528" i="7"/>
  <c r="G527" i="7"/>
  <c r="F527" i="7"/>
  <c r="I527" i="7"/>
  <c r="G526" i="7"/>
  <c r="F526" i="7"/>
  <c r="I526" i="7"/>
  <c r="G525" i="7"/>
  <c r="F525" i="7"/>
  <c r="I525" i="7"/>
  <c r="G524" i="7"/>
  <c r="F524" i="7"/>
  <c r="I524" i="7"/>
  <c r="G523" i="7"/>
  <c r="F523" i="7"/>
  <c r="I523" i="7"/>
  <c r="G522" i="7"/>
  <c r="F522" i="7"/>
  <c r="I522" i="7"/>
  <c r="G521" i="7"/>
  <c r="F521" i="7"/>
  <c r="I521" i="7"/>
  <c r="G520" i="7"/>
  <c r="F520" i="7"/>
  <c r="I520" i="7"/>
  <c r="G519" i="7"/>
  <c r="F519" i="7"/>
  <c r="I519" i="7"/>
  <c r="G518" i="7"/>
  <c r="F518" i="7"/>
  <c r="I518" i="7"/>
  <c r="G517" i="7"/>
  <c r="F517" i="7"/>
  <c r="I517" i="7"/>
  <c r="G516" i="7"/>
  <c r="F516" i="7"/>
  <c r="I516" i="7"/>
  <c r="G515" i="7"/>
  <c r="F515" i="7"/>
  <c r="I515" i="7"/>
  <c r="G514" i="7"/>
  <c r="F514" i="7"/>
  <c r="I514" i="7"/>
  <c r="G513" i="7"/>
  <c r="F513" i="7"/>
  <c r="I513" i="7"/>
  <c r="G512" i="7"/>
  <c r="F512" i="7"/>
  <c r="I512" i="7"/>
  <c r="G511" i="7"/>
  <c r="F511" i="7"/>
  <c r="I511" i="7"/>
  <c r="G510" i="7"/>
  <c r="F510" i="7"/>
  <c r="I510" i="7"/>
  <c r="G509" i="7"/>
  <c r="F509" i="7"/>
  <c r="I509" i="7"/>
  <c r="G508" i="7"/>
  <c r="F508" i="7"/>
  <c r="I508" i="7"/>
  <c r="G507" i="7"/>
  <c r="F507" i="7"/>
  <c r="I507" i="7"/>
  <c r="G506" i="7"/>
  <c r="F506" i="7"/>
  <c r="I506" i="7"/>
  <c r="G505" i="7"/>
  <c r="F505" i="7"/>
  <c r="I505" i="7"/>
  <c r="G504" i="7"/>
  <c r="F504" i="7"/>
  <c r="I504" i="7"/>
  <c r="G503" i="7"/>
  <c r="F503" i="7"/>
  <c r="I503" i="7"/>
  <c r="G502" i="7"/>
  <c r="F502" i="7"/>
  <c r="I502" i="7"/>
  <c r="G501" i="7"/>
  <c r="F501" i="7"/>
  <c r="I501" i="7"/>
  <c r="G500" i="7"/>
  <c r="F500" i="7"/>
  <c r="I500" i="7"/>
  <c r="G499" i="7"/>
  <c r="F499" i="7"/>
  <c r="I499" i="7"/>
  <c r="G498" i="7"/>
  <c r="F498" i="7"/>
  <c r="I498" i="7"/>
  <c r="G497" i="7"/>
  <c r="F497" i="7"/>
  <c r="I497" i="7"/>
  <c r="G496" i="7"/>
  <c r="F496" i="7"/>
  <c r="I496" i="7"/>
  <c r="G495" i="7"/>
  <c r="F495" i="7"/>
  <c r="I495" i="7"/>
  <c r="G494" i="7"/>
  <c r="F494" i="7"/>
  <c r="I494" i="7"/>
  <c r="G493" i="7"/>
  <c r="F493" i="7"/>
  <c r="I493" i="7"/>
  <c r="G492" i="7"/>
  <c r="F492" i="7"/>
  <c r="I492" i="7"/>
  <c r="G491" i="7"/>
  <c r="F491" i="7"/>
  <c r="I491" i="7"/>
  <c r="G490" i="7"/>
  <c r="F490" i="7"/>
  <c r="I490" i="7"/>
  <c r="G489" i="7"/>
  <c r="F489" i="7"/>
  <c r="I489" i="7"/>
  <c r="G488" i="7"/>
  <c r="F488" i="7"/>
  <c r="I488" i="7"/>
  <c r="G487" i="7"/>
  <c r="F487" i="7"/>
  <c r="I487" i="7"/>
  <c r="G486" i="7"/>
  <c r="F486" i="7"/>
  <c r="I486" i="7"/>
  <c r="G485" i="7"/>
  <c r="F485" i="7"/>
  <c r="I485" i="7"/>
  <c r="G484" i="7"/>
  <c r="F484" i="7"/>
  <c r="I484" i="7"/>
  <c r="G483" i="7"/>
  <c r="F483" i="7"/>
  <c r="I483" i="7"/>
  <c r="G482" i="7"/>
  <c r="F482" i="7"/>
  <c r="I482" i="7"/>
  <c r="G481" i="7"/>
  <c r="F481" i="7"/>
  <c r="I481" i="7"/>
  <c r="G480" i="7"/>
  <c r="F480" i="7"/>
  <c r="I480" i="7"/>
  <c r="G479" i="7"/>
  <c r="F479" i="7"/>
  <c r="I479" i="7"/>
  <c r="G478" i="7"/>
  <c r="F478" i="7"/>
  <c r="I478" i="7"/>
  <c r="G477" i="7"/>
  <c r="F477" i="7"/>
  <c r="I477" i="7"/>
  <c r="G476" i="7"/>
  <c r="F476" i="7"/>
  <c r="I476" i="7"/>
  <c r="G475" i="7"/>
  <c r="F475" i="7"/>
  <c r="I475" i="7"/>
  <c r="G474" i="7"/>
  <c r="F474" i="7"/>
  <c r="I474" i="7"/>
  <c r="G473" i="7"/>
  <c r="F473" i="7"/>
  <c r="I473" i="7"/>
  <c r="G472" i="7"/>
  <c r="F472" i="7"/>
  <c r="I472" i="7"/>
  <c r="G471" i="7"/>
  <c r="F471" i="7"/>
  <c r="I471" i="7"/>
  <c r="G470" i="7"/>
  <c r="F470" i="7"/>
  <c r="I470" i="7"/>
  <c r="G469" i="7"/>
  <c r="F469" i="7"/>
  <c r="I469" i="7"/>
  <c r="G468" i="7"/>
  <c r="F468" i="7"/>
  <c r="I468" i="7"/>
  <c r="G467" i="7"/>
  <c r="F467" i="7"/>
  <c r="I467" i="7"/>
  <c r="G466" i="7"/>
  <c r="F466" i="7"/>
  <c r="I466" i="7"/>
  <c r="G465" i="7"/>
  <c r="F465" i="7"/>
  <c r="I465" i="7"/>
  <c r="G464" i="7"/>
  <c r="F464" i="7"/>
  <c r="I464" i="7"/>
  <c r="G463" i="7"/>
  <c r="F463" i="7"/>
  <c r="I463" i="7"/>
  <c r="G462" i="7"/>
  <c r="F462" i="7"/>
  <c r="I462" i="7"/>
  <c r="G461" i="7"/>
  <c r="F461" i="7"/>
  <c r="I461" i="7"/>
  <c r="G460" i="7"/>
  <c r="F460" i="7"/>
  <c r="I460" i="7"/>
  <c r="G459" i="7"/>
  <c r="F459" i="7"/>
  <c r="I459" i="7"/>
  <c r="G458" i="7"/>
  <c r="F458" i="7"/>
  <c r="I458" i="7"/>
  <c r="G457" i="7"/>
  <c r="F457" i="7"/>
  <c r="I457" i="7"/>
  <c r="G456" i="7"/>
  <c r="F456" i="7"/>
  <c r="I456" i="7"/>
  <c r="G455" i="7"/>
  <c r="F455" i="7"/>
  <c r="I455" i="7"/>
  <c r="G454" i="7"/>
  <c r="F454" i="7"/>
  <c r="I454" i="7"/>
  <c r="G453" i="7"/>
  <c r="F453" i="7"/>
  <c r="I453" i="7"/>
  <c r="G452" i="7"/>
  <c r="F452" i="7"/>
  <c r="I452" i="7"/>
  <c r="G451" i="7"/>
  <c r="F451" i="7"/>
  <c r="I451" i="7"/>
  <c r="G450" i="7"/>
  <c r="F450" i="7"/>
  <c r="I450" i="7"/>
  <c r="G449" i="7"/>
  <c r="F449" i="7"/>
  <c r="I449" i="7"/>
  <c r="G448" i="7"/>
  <c r="F448" i="7"/>
  <c r="I448" i="7"/>
  <c r="G447" i="7"/>
  <c r="F447" i="7"/>
  <c r="I447" i="7"/>
  <c r="G446" i="7"/>
  <c r="F446" i="7"/>
  <c r="I446" i="7"/>
  <c r="G445" i="7"/>
  <c r="F445" i="7"/>
  <c r="I445" i="7"/>
  <c r="G444" i="7"/>
  <c r="F444" i="7"/>
  <c r="I444" i="7"/>
  <c r="G443" i="7"/>
  <c r="F443" i="7"/>
  <c r="I443" i="7"/>
  <c r="G442" i="7"/>
  <c r="F442" i="7"/>
  <c r="I442" i="7"/>
  <c r="G441" i="7"/>
  <c r="F441" i="7"/>
  <c r="I441" i="7"/>
  <c r="G440" i="7"/>
  <c r="F440" i="7"/>
  <c r="I440" i="7"/>
  <c r="G439" i="7"/>
  <c r="F439" i="7"/>
  <c r="I439" i="7"/>
  <c r="G438" i="7"/>
  <c r="F438" i="7"/>
  <c r="I438" i="7"/>
  <c r="G437" i="7"/>
  <c r="F437" i="7"/>
  <c r="I437" i="7"/>
  <c r="G436" i="7"/>
  <c r="F436" i="7"/>
  <c r="I436" i="7"/>
  <c r="G435" i="7"/>
  <c r="F435" i="7"/>
  <c r="I435" i="7"/>
  <c r="G434" i="7"/>
  <c r="F434" i="7"/>
  <c r="I434" i="7"/>
  <c r="G433" i="7"/>
  <c r="F433" i="7"/>
  <c r="I433" i="7"/>
  <c r="G432" i="7"/>
  <c r="F432" i="7"/>
  <c r="I432" i="7"/>
  <c r="G431" i="7"/>
  <c r="F431" i="7"/>
  <c r="I431" i="7"/>
  <c r="G430" i="7"/>
  <c r="F430" i="7"/>
  <c r="I430" i="7"/>
  <c r="G429" i="7"/>
  <c r="F429" i="7"/>
  <c r="I429" i="7"/>
  <c r="G428" i="7"/>
  <c r="F428" i="7"/>
  <c r="I428" i="7"/>
  <c r="G427" i="7"/>
  <c r="F427" i="7"/>
  <c r="I427" i="7"/>
  <c r="G426" i="7"/>
  <c r="F426" i="7"/>
  <c r="I426" i="7"/>
  <c r="G425" i="7"/>
  <c r="F425" i="7"/>
  <c r="I425" i="7"/>
  <c r="G424" i="7"/>
  <c r="F424" i="7"/>
  <c r="I424" i="7"/>
  <c r="G423" i="7"/>
  <c r="F423" i="7"/>
  <c r="I423" i="7"/>
  <c r="G422" i="7"/>
  <c r="F422" i="7"/>
  <c r="I422" i="7"/>
  <c r="G421" i="7"/>
  <c r="F421" i="7"/>
  <c r="I421" i="7"/>
  <c r="G420" i="7"/>
  <c r="F420" i="7"/>
  <c r="I420" i="7"/>
  <c r="G419" i="7"/>
  <c r="F419" i="7"/>
  <c r="I419" i="7"/>
  <c r="G418" i="7"/>
  <c r="F418" i="7"/>
  <c r="I418" i="7"/>
  <c r="G417" i="7"/>
  <c r="F417" i="7"/>
  <c r="I417" i="7"/>
  <c r="G416" i="7"/>
  <c r="F416" i="7"/>
  <c r="I416" i="7"/>
  <c r="G415" i="7"/>
  <c r="F415" i="7"/>
  <c r="I415" i="7"/>
  <c r="G414" i="7"/>
  <c r="F414" i="7"/>
  <c r="I414" i="7"/>
  <c r="G413" i="7"/>
  <c r="F413" i="7"/>
  <c r="I413" i="7"/>
  <c r="G412" i="7"/>
  <c r="F412" i="7"/>
  <c r="I412" i="7"/>
  <c r="G411" i="7"/>
  <c r="F411" i="7"/>
  <c r="I411" i="7"/>
  <c r="G410" i="7"/>
  <c r="F410" i="7"/>
  <c r="I410" i="7"/>
  <c r="G409" i="7"/>
  <c r="F409" i="7"/>
  <c r="I409" i="7"/>
  <c r="G408" i="7"/>
  <c r="F408" i="7"/>
  <c r="I408" i="7"/>
  <c r="G407" i="7"/>
  <c r="F407" i="7"/>
  <c r="I407" i="7"/>
  <c r="G406" i="7"/>
  <c r="F406" i="7"/>
  <c r="I406" i="7"/>
  <c r="G405" i="7"/>
  <c r="F405" i="7"/>
  <c r="I405" i="7"/>
  <c r="G404" i="7"/>
  <c r="F404" i="7"/>
  <c r="I404" i="7"/>
  <c r="G403" i="7"/>
  <c r="F403" i="7"/>
  <c r="I403" i="7"/>
  <c r="G402" i="7"/>
  <c r="F402" i="7"/>
  <c r="I402" i="7"/>
  <c r="G401" i="7"/>
  <c r="F401" i="7"/>
  <c r="I401" i="7"/>
  <c r="G400" i="7"/>
  <c r="F400" i="7"/>
  <c r="I400" i="7"/>
  <c r="G399" i="7"/>
  <c r="F399" i="7"/>
  <c r="I399" i="7"/>
  <c r="G398" i="7"/>
  <c r="F398" i="7"/>
  <c r="I398" i="7"/>
  <c r="G397" i="7"/>
  <c r="F397" i="7"/>
  <c r="I397" i="7"/>
  <c r="G396" i="7"/>
  <c r="F396" i="7"/>
  <c r="I396" i="7"/>
  <c r="G395" i="7"/>
  <c r="F395" i="7"/>
  <c r="I395" i="7"/>
  <c r="G394" i="7"/>
  <c r="F394" i="7"/>
  <c r="I394" i="7"/>
  <c r="G393" i="7"/>
  <c r="F393" i="7"/>
  <c r="I393" i="7"/>
  <c r="G392" i="7"/>
  <c r="F392" i="7"/>
  <c r="I392" i="7"/>
  <c r="G391" i="7"/>
  <c r="F391" i="7"/>
  <c r="I391" i="7"/>
  <c r="G390" i="7"/>
  <c r="F390" i="7"/>
  <c r="I390" i="7"/>
  <c r="G389" i="7"/>
  <c r="F389" i="7"/>
  <c r="I389" i="7"/>
  <c r="G388" i="7"/>
  <c r="F388" i="7"/>
  <c r="I388" i="7"/>
  <c r="G387" i="7"/>
  <c r="F387" i="7"/>
  <c r="I387" i="7"/>
  <c r="G386" i="7"/>
  <c r="F386" i="7"/>
  <c r="I386" i="7"/>
  <c r="G385" i="7"/>
  <c r="F385" i="7"/>
  <c r="I385" i="7"/>
  <c r="G384" i="7"/>
  <c r="F384" i="7"/>
  <c r="I384" i="7"/>
  <c r="G383" i="7"/>
  <c r="F383" i="7"/>
  <c r="I383" i="7"/>
  <c r="G382" i="7"/>
  <c r="F382" i="7"/>
  <c r="I382" i="7"/>
  <c r="G381" i="7"/>
  <c r="F381" i="7"/>
  <c r="I381" i="7"/>
  <c r="G380" i="7"/>
  <c r="F380" i="7"/>
  <c r="I380" i="7"/>
  <c r="G379" i="7"/>
  <c r="F379" i="7"/>
  <c r="I379" i="7"/>
  <c r="G378" i="7"/>
  <c r="F378" i="7"/>
  <c r="I378" i="7"/>
  <c r="G377" i="7"/>
  <c r="F377" i="7"/>
  <c r="I377" i="7"/>
  <c r="G376" i="7"/>
  <c r="F376" i="7"/>
  <c r="I376" i="7"/>
  <c r="G375" i="7"/>
  <c r="F375" i="7"/>
  <c r="I375" i="7"/>
  <c r="G374" i="7"/>
  <c r="F374" i="7"/>
  <c r="I374" i="7"/>
  <c r="G373" i="7"/>
  <c r="F373" i="7"/>
  <c r="I373" i="7"/>
  <c r="G372" i="7"/>
  <c r="F372" i="7"/>
  <c r="I372" i="7"/>
  <c r="G371" i="7"/>
  <c r="F371" i="7"/>
  <c r="I371" i="7"/>
  <c r="G370" i="7"/>
  <c r="F370" i="7"/>
  <c r="I370" i="7"/>
  <c r="G369" i="7"/>
  <c r="F369" i="7"/>
  <c r="I369" i="7"/>
  <c r="G368" i="7"/>
  <c r="F368" i="7"/>
  <c r="I368" i="7"/>
  <c r="G367" i="7"/>
  <c r="F367" i="7"/>
  <c r="I367" i="7"/>
  <c r="G366" i="7"/>
  <c r="F366" i="7"/>
  <c r="I366" i="7"/>
  <c r="G365" i="7"/>
  <c r="F365" i="7"/>
  <c r="I365" i="7"/>
  <c r="G364" i="7"/>
  <c r="F364" i="7"/>
  <c r="I364" i="7"/>
  <c r="G363" i="7"/>
  <c r="F363" i="7"/>
  <c r="I363" i="7"/>
  <c r="G362" i="7"/>
  <c r="F362" i="7"/>
  <c r="I362" i="7"/>
  <c r="G361" i="7"/>
  <c r="F361" i="7"/>
  <c r="I361" i="7"/>
  <c r="G360" i="7"/>
  <c r="F360" i="7"/>
  <c r="I360" i="7"/>
  <c r="G359" i="7"/>
  <c r="F359" i="7"/>
  <c r="I359" i="7"/>
  <c r="G358" i="7"/>
  <c r="F358" i="7"/>
  <c r="I358" i="7"/>
  <c r="G357" i="7"/>
  <c r="F357" i="7"/>
  <c r="I357" i="7"/>
  <c r="G356" i="7"/>
  <c r="F356" i="7"/>
  <c r="I356" i="7"/>
  <c r="G355" i="7"/>
  <c r="F355" i="7"/>
  <c r="I355" i="7"/>
  <c r="G354" i="7"/>
  <c r="F354" i="7"/>
  <c r="I354" i="7"/>
  <c r="G353" i="7"/>
  <c r="F353" i="7"/>
  <c r="I353" i="7"/>
  <c r="G352" i="7"/>
  <c r="F352" i="7"/>
  <c r="I352" i="7"/>
  <c r="G351" i="7"/>
  <c r="F351" i="7"/>
  <c r="I351" i="7"/>
  <c r="G350" i="7"/>
  <c r="F350" i="7"/>
  <c r="I350" i="7"/>
  <c r="G349" i="7"/>
  <c r="F349" i="7"/>
  <c r="I349" i="7"/>
  <c r="G348" i="7"/>
  <c r="F348" i="7"/>
  <c r="I348" i="7"/>
  <c r="G347" i="7"/>
  <c r="F347" i="7"/>
  <c r="I347" i="7"/>
  <c r="G346" i="7"/>
  <c r="F346" i="7"/>
  <c r="I346" i="7"/>
  <c r="G345" i="7"/>
  <c r="F345" i="7"/>
  <c r="I345" i="7"/>
  <c r="G344" i="7"/>
  <c r="F344" i="7"/>
  <c r="I344" i="7"/>
  <c r="G343" i="7"/>
  <c r="F343" i="7"/>
  <c r="I343" i="7"/>
  <c r="G342" i="7"/>
  <c r="F342" i="7"/>
  <c r="I342" i="7"/>
  <c r="G341" i="7"/>
  <c r="F341" i="7"/>
  <c r="I341" i="7"/>
  <c r="G340" i="7"/>
  <c r="F340" i="7"/>
  <c r="I340" i="7"/>
  <c r="G339" i="7"/>
  <c r="F339" i="7"/>
  <c r="I339" i="7"/>
  <c r="G338" i="7"/>
  <c r="F338" i="7"/>
  <c r="I338" i="7"/>
  <c r="G337" i="7"/>
  <c r="F337" i="7"/>
  <c r="I337" i="7"/>
  <c r="G336" i="7"/>
  <c r="F336" i="7"/>
  <c r="I336" i="7"/>
  <c r="G335" i="7"/>
  <c r="F335" i="7"/>
  <c r="I335" i="7"/>
  <c r="G334" i="7"/>
  <c r="F334" i="7"/>
  <c r="I334" i="7"/>
  <c r="G333" i="7"/>
  <c r="F333" i="7"/>
  <c r="I333" i="7"/>
  <c r="G332" i="7"/>
  <c r="F332" i="7"/>
  <c r="I332" i="7"/>
  <c r="G331" i="7"/>
  <c r="F331" i="7"/>
  <c r="I331" i="7"/>
  <c r="G330" i="7"/>
  <c r="F330" i="7"/>
  <c r="I330" i="7"/>
  <c r="G329" i="7"/>
  <c r="F329" i="7"/>
  <c r="I329" i="7"/>
  <c r="G328" i="7"/>
  <c r="F328" i="7"/>
  <c r="I328" i="7"/>
  <c r="G327" i="7"/>
  <c r="F327" i="7"/>
  <c r="I327" i="7"/>
  <c r="G326" i="7"/>
  <c r="F326" i="7"/>
  <c r="I326" i="7"/>
  <c r="G325" i="7"/>
  <c r="F325" i="7"/>
  <c r="I325" i="7"/>
  <c r="G324" i="7"/>
  <c r="F324" i="7"/>
  <c r="I324" i="7"/>
  <c r="G323" i="7"/>
  <c r="F323" i="7"/>
  <c r="I323" i="7"/>
  <c r="G322" i="7"/>
  <c r="F322" i="7"/>
  <c r="I322" i="7"/>
  <c r="G321" i="7"/>
  <c r="F321" i="7"/>
  <c r="I321" i="7"/>
  <c r="G320" i="7"/>
  <c r="F320" i="7"/>
  <c r="I320" i="7"/>
  <c r="G319" i="7"/>
  <c r="F319" i="7"/>
  <c r="I319" i="7"/>
  <c r="G318" i="7"/>
  <c r="F318" i="7"/>
  <c r="I318" i="7"/>
  <c r="G317" i="7"/>
  <c r="F317" i="7"/>
  <c r="I317" i="7"/>
  <c r="G316" i="7"/>
  <c r="F316" i="7"/>
  <c r="I316" i="7"/>
  <c r="G315" i="7"/>
  <c r="F315" i="7"/>
  <c r="I315" i="7"/>
  <c r="G314" i="7"/>
  <c r="F314" i="7"/>
  <c r="I314" i="7"/>
  <c r="G313" i="7"/>
  <c r="F313" i="7"/>
  <c r="I313" i="7"/>
  <c r="G312" i="7"/>
  <c r="F312" i="7"/>
  <c r="I312" i="7"/>
  <c r="G311" i="7"/>
  <c r="F311" i="7"/>
  <c r="I311" i="7"/>
  <c r="G310" i="7"/>
  <c r="F310" i="7"/>
  <c r="I310" i="7"/>
  <c r="G309" i="7"/>
  <c r="F309" i="7"/>
  <c r="I309" i="7"/>
  <c r="G308" i="7"/>
  <c r="F308" i="7"/>
  <c r="I308" i="7"/>
  <c r="G307" i="7"/>
  <c r="F307" i="7"/>
  <c r="I307" i="7"/>
  <c r="G306" i="7"/>
  <c r="F306" i="7"/>
  <c r="I306" i="7"/>
  <c r="G305" i="7"/>
  <c r="F305" i="7"/>
  <c r="I305" i="7"/>
  <c r="G304" i="7"/>
  <c r="F304" i="7"/>
  <c r="I304" i="7"/>
  <c r="G303" i="7"/>
  <c r="F303" i="7"/>
  <c r="I303" i="7"/>
  <c r="G302" i="7"/>
  <c r="F302" i="7"/>
  <c r="I302" i="7"/>
  <c r="G301" i="7"/>
  <c r="F301" i="7"/>
  <c r="I301" i="7"/>
  <c r="G300" i="7"/>
  <c r="F300" i="7"/>
  <c r="I300" i="7"/>
  <c r="G299" i="7"/>
  <c r="F299" i="7"/>
  <c r="I299" i="7"/>
  <c r="G298" i="7"/>
  <c r="F298" i="7"/>
  <c r="I298" i="7"/>
  <c r="G297" i="7"/>
  <c r="F297" i="7"/>
  <c r="I297" i="7"/>
  <c r="G296" i="7"/>
  <c r="F296" i="7"/>
  <c r="I296" i="7"/>
  <c r="G295" i="7"/>
  <c r="F295" i="7"/>
  <c r="I295" i="7"/>
  <c r="G294" i="7"/>
  <c r="F294" i="7"/>
  <c r="I294" i="7"/>
  <c r="G293" i="7"/>
  <c r="F293" i="7"/>
  <c r="I293" i="7"/>
  <c r="G292" i="7"/>
  <c r="F292" i="7"/>
  <c r="I292" i="7"/>
  <c r="G291" i="7"/>
  <c r="F291" i="7"/>
  <c r="I291" i="7"/>
  <c r="G290" i="7"/>
  <c r="F290" i="7"/>
  <c r="I290" i="7"/>
  <c r="G289" i="7"/>
  <c r="F289" i="7"/>
  <c r="I289" i="7"/>
  <c r="G288" i="7"/>
  <c r="F288" i="7"/>
  <c r="I288" i="7"/>
  <c r="G287" i="7"/>
  <c r="F287" i="7"/>
  <c r="I287" i="7"/>
  <c r="G286" i="7"/>
  <c r="F286" i="7"/>
  <c r="I286" i="7"/>
  <c r="G285" i="7"/>
  <c r="F285" i="7"/>
  <c r="I285" i="7"/>
  <c r="G284" i="7"/>
  <c r="F284" i="7"/>
  <c r="I284" i="7"/>
  <c r="G283" i="7"/>
  <c r="F283" i="7"/>
  <c r="I283" i="7"/>
  <c r="G282" i="7"/>
  <c r="F282" i="7"/>
  <c r="I282" i="7"/>
  <c r="G281" i="7"/>
  <c r="F281" i="7"/>
  <c r="I281" i="7"/>
  <c r="G280" i="7"/>
  <c r="F280" i="7"/>
  <c r="I280" i="7"/>
  <c r="G279" i="7"/>
  <c r="F279" i="7"/>
  <c r="I279" i="7"/>
  <c r="G278" i="7"/>
  <c r="F278" i="7"/>
  <c r="I278" i="7"/>
  <c r="G277" i="7"/>
  <c r="F277" i="7"/>
  <c r="I277" i="7"/>
  <c r="G276" i="7"/>
  <c r="F276" i="7"/>
  <c r="I276" i="7"/>
  <c r="G275" i="7"/>
  <c r="F275" i="7"/>
  <c r="I275" i="7"/>
  <c r="G274" i="7"/>
  <c r="F274" i="7"/>
  <c r="I274" i="7"/>
  <c r="G273" i="7"/>
  <c r="F273" i="7"/>
  <c r="I273" i="7"/>
  <c r="G272" i="7"/>
  <c r="F272" i="7"/>
  <c r="I272" i="7"/>
  <c r="G271" i="7"/>
  <c r="F271" i="7"/>
  <c r="I271" i="7"/>
  <c r="G270" i="7"/>
  <c r="F270" i="7"/>
  <c r="I270" i="7"/>
  <c r="G269" i="7"/>
  <c r="F269" i="7"/>
  <c r="I269" i="7"/>
  <c r="G268" i="7"/>
  <c r="F268" i="7"/>
  <c r="I268" i="7"/>
  <c r="G267" i="7"/>
  <c r="F267" i="7"/>
  <c r="I267" i="7"/>
  <c r="G266" i="7"/>
  <c r="F266" i="7"/>
  <c r="I266" i="7"/>
  <c r="G265" i="7"/>
  <c r="F265" i="7"/>
  <c r="I265" i="7"/>
  <c r="G264" i="7"/>
  <c r="F264" i="7"/>
  <c r="I264" i="7"/>
  <c r="G263" i="7"/>
  <c r="F263" i="7"/>
  <c r="I263" i="7"/>
  <c r="G262" i="7"/>
  <c r="F262" i="7"/>
  <c r="I262" i="7"/>
  <c r="G261" i="7"/>
  <c r="F261" i="7"/>
  <c r="I261" i="7"/>
  <c r="G260" i="7"/>
  <c r="F260" i="7"/>
  <c r="I260" i="7"/>
  <c r="G259" i="7"/>
  <c r="F259" i="7"/>
  <c r="I259" i="7"/>
  <c r="G258" i="7"/>
  <c r="F258" i="7"/>
  <c r="I258" i="7"/>
  <c r="G257" i="7"/>
  <c r="F257" i="7"/>
  <c r="I257" i="7"/>
  <c r="G256" i="7"/>
  <c r="F256" i="7"/>
  <c r="I256" i="7"/>
  <c r="G255" i="7"/>
  <c r="F255" i="7"/>
  <c r="I255" i="7"/>
  <c r="G254" i="7"/>
  <c r="F254" i="7"/>
  <c r="I254" i="7"/>
  <c r="G253" i="7"/>
  <c r="F253" i="7"/>
  <c r="I253" i="7"/>
  <c r="G252" i="7"/>
  <c r="F252" i="7"/>
  <c r="I252" i="7"/>
  <c r="G251" i="7"/>
  <c r="F251" i="7"/>
  <c r="I251" i="7"/>
  <c r="G250" i="7"/>
  <c r="F250" i="7"/>
  <c r="I250" i="7"/>
  <c r="G249" i="7"/>
  <c r="F249" i="7"/>
  <c r="I249" i="7"/>
  <c r="G248" i="7"/>
  <c r="F248" i="7"/>
  <c r="I248" i="7"/>
  <c r="G247" i="7"/>
  <c r="F247" i="7"/>
  <c r="I247" i="7"/>
  <c r="G246" i="7"/>
  <c r="F246" i="7"/>
  <c r="I246" i="7"/>
  <c r="G245" i="7"/>
  <c r="F245" i="7"/>
  <c r="I245" i="7"/>
  <c r="G244" i="7"/>
  <c r="F244" i="7"/>
  <c r="I244" i="7"/>
  <c r="G243" i="7"/>
  <c r="F243" i="7"/>
  <c r="I243" i="7"/>
  <c r="G242" i="7"/>
  <c r="F242" i="7"/>
  <c r="I242" i="7"/>
  <c r="G241" i="7"/>
  <c r="F241" i="7"/>
  <c r="I241" i="7"/>
  <c r="G240" i="7"/>
  <c r="F240" i="7"/>
  <c r="I240" i="7"/>
  <c r="G239" i="7"/>
  <c r="F239" i="7"/>
  <c r="I239" i="7"/>
  <c r="G238" i="7"/>
  <c r="F238" i="7"/>
  <c r="I238" i="7"/>
  <c r="G237" i="7"/>
  <c r="F237" i="7"/>
  <c r="I237" i="7"/>
  <c r="G236" i="7"/>
  <c r="F236" i="7"/>
  <c r="I236" i="7"/>
  <c r="G235" i="7"/>
  <c r="F235" i="7"/>
  <c r="I235" i="7"/>
  <c r="G234" i="7"/>
  <c r="F234" i="7"/>
  <c r="I234" i="7"/>
  <c r="G233" i="7"/>
  <c r="F233" i="7"/>
  <c r="I233" i="7"/>
  <c r="G232" i="7"/>
  <c r="F232" i="7"/>
  <c r="I232" i="7"/>
  <c r="G231" i="7"/>
  <c r="F231" i="7"/>
  <c r="I231" i="7"/>
  <c r="G230" i="7"/>
  <c r="F230" i="7"/>
  <c r="I230" i="7"/>
  <c r="G229" i="7"/>
  <c r="F229" i="7"/>
  <c r="I229" i="7"/>
  <c r="G228" i="7"/>
  <c r="F228" i="7"/>
  <c r="I228" i="7"/>
  <c r="G227" i="7"/>
  <c r="F227" i="7"/>
  <c r="I227" i="7"/>
  <c r="G226" i="7"/>
  <c r="F226" i="7"/>
  <c r="I226" i="7"/>
  <c r="G225" i="7"/>
  <c r="F225" i="7"/>
  <c r="I225" i="7"/>
  <c r="G224" i="7"/>
  <c r="F224" i="7"/>
  <c r="I224" i="7"/>
  <c r="G223" i="7"/>
  <c r="F223" i="7"/>
  <c r="I223" i="7"/>
  <c r="G222" i="7"/>
  <c r="F222" i="7"/>
  <c r="I222" i="7"/>
  <c r="G221" i="7"/>
  <c r="F221" i="7"/>
  <c r="I221" i="7"/>
  <c r="G220" i="7"/>
  <c r="F220" i="7"/>
  <c r="I220" i="7"/>
  <c r="G219" i="7"/>
  <c r="F219" i="7"/>
  <c r="I219" i="7"/>
  <c r="G218" i="7"/>
  <c r="F218" i="7"/>
  <c r="I218" i="7"/>
  <c r="G217" i="7"/>
  <c r="F217" i="7"/>
  <c r="I217" i="7"/>
  <c r="G216" i="7"/>
  <c r="F216" i="7"/>
  <c r="I216" i="7"/>
  <c r="G215" i="7"/>
  <c r="F215" i="7"/>
  <c r="I215" i="7"/>
  <c r="G214" i="7"/>
  <c r="F214" i="7"/>
  <c r="I214" i="7"/>
  <c r="G213" i="7"/>
  <c r="F213" i="7"/>
  <c r="I213" i="7"/>
  <c r="G212" i="7"/>
  <c r="F212" i="7"/>
  <c r="I212" i="7"/>
  <c r="G211" i="7"/>
  <c r="F211" i="7"/>
  <c r="I211" i="7"/>
  <c r="G210" i="7"/>
  <c r="F210" i="7"/>
  <c r="I210" i="7"/>
  <c r="G209" i="7"/>
  <c r="F209" i="7"/>
  <c r="I209" i="7"/>
  <c r="G208" i="7"/>
  <c r="F208" i="7"/>
  <c r="I208" i="7"/>
  <c r="G207" i="7"/>
  <c r="F207" i="7"/>
  <c r="I207" i="7"/>
  <c r="G206" i="7"/>
  <c r="F206" i="7"/>
  <c r="I206" i="7"/>
  <c r="G205" i="7"/>
  <c r="F205" i="7"/>
  <c r="I205" i="7"/>
  <c r="G204" i="7"/>
  <c r="F204" i="7"/>
  <c r="I204" i="7"/>
  <c r="G203" i="7"/>
  <c r="F203" i="7"/>
  <c r="I203" i="7"/>
  <c r="G202" i="7"/>
  <c r="F202" i="7"/>
  <c r="I202" i="7"/>
  <c r="G201" i="7"/>
  <c r="F201" i="7"/>
  <c r="I201" i="7"/>
  <c r="G200" i="7"/>
  <c r="F200" i="7"/>
  <c r="I200" i="7"/>
  <c r="G199" i="7"/>
  <c r="F199" i="7"/>
  <c r="I199" i="7"/>
  <c r="G198" i="7"/>
  <c r="F198" i="7"/>
  <c r="I198" i="7"/>
  <c r="G197" i="7"/>
  <c r="F197" i="7"/>
  <c r="I197" i="7"/>
  <c r="G196" i="7"/>
  <c r="F196" i="7"/>
  <c r="I196" i="7"/>
  <c r="G195" i="7"/>
  <c r="F195" i="7"/>
  <c r="I195" i="7"/>
  <c r="G194" i="7"/>
  <c r="F194" i="7"/>
  <c r="I194" i="7"/>
  <c r="G193" i="7"/>
  <c r="F193" i="7"/>
  <c r="I193" i="7"/>
  <c r="G192" i="7"/>
  <c r="F192" i="7"/>
  <c r="I192" i="7"/>
  <c r="G191" i="7"/>
  <c r="F191" i="7"/>
  <c r="I191" i="7"/>
  <c r="G190" i="7"/>
  <c r="F190" i="7"/>
  <c r="I190" i="7"/>
  <c r="G189" i="7"/>
  <c r="F189" i="7"/>
  <c r="I189" i="7"/>
  <c r="G188" i="7"/>
  <c r="F188" i="7"/>
  <c r="I188" i="7"/>
  <c r="G187" i="7"/>
  <c r="F187" i="7"/>
  <c r="I187" i="7"/>
  <c r="G186" i="7"/>
  <c r="F186" i="7"/>
  <c r="I186" i="7"/>
  <c r="G185" i="7"/>
  <c r="F185" i="7"/>
  <c r="I185" i="7"/>
  <c r="G184" i="7"/>
  <c r="F184" i="7"/>
  <c r="I184" i="7"/>
  <c r="G183" i="7"/>
  <c r="F183" i="7"/>
  <c r="I183" i="7"/>
  <c r="G182" i="7"/>
  <c r="F182" i="7"/>
  <c r="I182" i="7"/>
  <c r="G181" i="7"/>
  <c r="F181" i="7"/>
  <c r="I181" i="7"/>
  <c r="G180" i="7"/>
  <c r="F180" i="7"/>
  <c r="I180" i="7"/>
  <c r="G179" i="7"/>
  <c r="F179" i="7"/>
  <c r="I179" i="7"/>
  <c r="G178" i="7"/>
  <c r="F178" i="7"/>
  <c r="I178" i="7"/>
  <c r="G177" i="7"/>
  <c r="F177" i="7"/>
  <c r="I177" i="7"/>
  <c r="G176" i="7"/>
  <c r="F176" i="7"/>
  <c r="I176" i="7"/>
  <c r="G175" i="7"/>
  <c r="F175" i="7"/>
  <c r="I175" i="7"/>
  <c r="G174" i="7"/>
  <c r="F174" i="7"/>
  <c r="I174" i="7"/>
  <c r="G173" i="7"/>
  <c r="F173" i="7"/>
  <c r="I173" i="7"/>
  <c r="G172" i="7"/>
  <c r="F172" i="7"/>
  <c r="I172" i="7"/>
  <c r="G171" i="7"/>
  <c r="F171" i="7"/>
  <c r="I171" i="7"/>
  <c r="G170" i="7"/>
  <c r="F170" i="7"/>
  <c r="I170" i="7"/>
  <c r="G169" i="7"/>
  <c r="F169" i="7"/>
  <c r="I169" i="7"/>
  <c r="G168" i="7"/>
  <c r="F168" i="7"/>
  <c r="I168" i="7"/>
  <c r="G167" i="7"/>
  <c r="F167" i="7"/>
  <c r="I167" i="7"/>
  <c r="G166" i="7"/>
  <c r="F166" i="7"/>
  <c r="I166" i="7"/>
  <c r="G165" i="7"/>
  <c r="F165" i="7"/>
  <c r="I165" i="7"/>
  <c r="G164" i="7"/>
  <c r="F164" i="7"/>
  <c r="I164" i="7"/>
  <c r="G163" i="7"/>
  <c r="F163" i="7"/>
  <c r="I163" i="7"/>
  <c r="G162" i="7"/>
  <c r="F162" i="7"/>
  <c r="I162" i="7"/>
  <c r="G161" i="7"/>
  <c r="F161" i="7"/>
  <c r="I161" i="7"/>
  <c r="G160" i="7"/>
  <c r="F160" i="7"/>
  <c r="I160" i="7"/>
  <c r="G159" i="7"/>
  <c r="F159" i="7"/>
  <c r="I159" i="7"/>
  <c r="G158" i="7"/>
  <c r="F158" i="7"/>
  <c r="I158" i="7"/>
  <c r="G157" i="7"/>
  <c r="F157" i="7"/>
  <c r="I157" i="7"/>
  <c r="G156" i="7"/>
  <c r="F156" i="7"/>
  <c r="I156" i="7"/>
  <c r="G155" i="7"/>
  <c r="F155" i="7"/>
  <c r="I155" i="7"/>
  <c r="G154" i="7"/>
  <c r="F154" i="7"/>
  <c r="I154" i="7"/>
  <c r="G153" i="7"/>
  <c r="F153" i="7"/>
  <c r="I153" i="7"/>
  <c r="G152" i="7"/>
  <c r="F152" i="7"/>
  <c r="I152" i="7"/>
  <c r="G151" i="7"/>
  <c r="F151" i="7"/>
  <c r="I151" i="7"/>
  <c r="G150" i="7"/>
  <c r="F150" i="7"/>
  <c r="I150" i="7"/>
  <c r="G149" i="7"/>
  <c r="F149" i="7"/>
  <c r="I149" i="7"/>
  <c r="G148" i="7"/>
  <c r="F148" i="7"/>
  <c r="I148" i="7"/>
  <c r="G147" i="7"/>
  <c r="F147" i="7"/>
  <c r="I147" i="7"/>
  <c r="G146" i="7"/>
  <c r="F146" i="7"/>
  <c r="I146" i="7"/>
  <c r="G145" i="7"/>
  <c r="F145" i="7"/>
  <c r="I145" i="7"/>
  <c r="G144" i="7"/>
  <c r="F144" i="7"/>
  <c r="I144" i="7"/>
  <c r="G143" i="7"/>
  <c r="F143" i="7"/>
  <c r="I143" i="7"/>
  <c r="G142" i="7"/>
  <c r="F142" i="7"/>
  <c r="I142" i="7"/>
  <c r="G141" i="7"/>
  <c r="F141" i="7"/>
  <c r="I141" i="7"/>
  <c r="G140" i="7"/>
  <c r="F140" i="7"/>
  <c r="I140" i="7"/>
  <c r="G139" i="7"/>
  <c r="F139" i="7"/>
  <c r="I139" i="7"/>
  <c r="G138" i="7"/>
  <c r="F138" i="7"/>
  <c r="I138" i="7"/>
  <c r="G137" i="7"/>
  <c r="F137" i="7"/>
  <c r="I137" i="7"/>
  <c r="G136" i="7"/>
  <c r="F136" i="7"/>
  <c r="I136" i="7"/>
  <c r="G135" i="7"/>
  <c r="F135" i="7"/>
  <c r="I135" i="7"/>
  <c r="G134" i="7"/>
  <c r="F134" i="7"/>
  <c r="I134" i="7"/>
  <c r="G133" i="7"/>
  <c r="F133" i="7"/>
  <c r="I133" i="7"/>
  <c r="G132" i="7"/>
  <c r="F132" i="7"/>
  <c r="I132" i="7"/>
  <c r="G131" i="7"/>
  <c r="F131" i="7"/>
  <c r="I131" i="7"/>
  <c r="G130" i="7"/>
  <c r="F130" i="7"/>
  <c r="I130" i="7"/>
  <c r="G129" i="7"/>
  <c r="F129" i="7"/>
  <c r="I129" i="7"/>
  <c r="G128" i="7"/>
  <c r="F128" i="7"/>
  <c r="I128" i="7"/>
  <c r="G127" i="7"/>
  <c r="F127" i="7"/>
  <c r="I127" i="7"/>
  <c r="G126" i="7"/>
  <c r="F126" i="7"/>
  <c r="I126" i="7"/>
  <c r="G125" i="7"/>
  <c r="F125" i="7"/>
  <c r="I125" i="7"/>
  <c r="G124" i="7"/>
  <c r="F124" i="7"/>
  <c r="I124" i="7"/>
  <c r="G123" i="7"/>
  <c r="F123" i="7"/>
  <c r="I123" i="7"/>
  <c r="G122" i="7"/>
  <c r="F122" i="7"/>
  <c r="I122" i="7"/>
  <c r="G121" i="7"/>
  <c r="F121" i="7"/>
  <c r="I121" i="7"/>
  <c r="G120" i="7"/>
  <c r="F120" i="7"/>
  <c r="I120" i="7"/>
  <c r="G119" i="7"/>
  <c r="F119" i="7"/>
  <c r="I119" i="7"/>
  <c r="G118" i="7"/>
  <c r="F118" i="7"/>
  <c r="I118" i="7"/>
  <c r="G117" i="7"/>
  <c r="F117" i="7"/>
  <c r="I117" i="7"/>
  <c r="G116" i="7"/>
  <c r="F116" i="7"/>
  <c r="I116" i="7"/>
  <c r="G115" i="7"/>
  <c r="F115" i="7"/>
  <c r="I115" i="7"/>
  <c r="G114" i="7"/>
  <c r="F114" i="7"/>
  <c r="I114" i="7"/>
  <c r="G113" i="7"/>
  <c r="F113" i="7"/>
  <c r="I113" i="7"/>
  <c r="G112" i="7"/>
  <c r="F112" i="7"/>
  <c r="I112" i="7"/>
  <c r="G111" i="7"/>
  <c r="F111" i="7"/>
  <c r="I111" i="7"/>
  <c r="G110" i="7"/>
  <c r="F110" i="7"/>
  <c r="I110" i="7"/>
  <c r="G109" i="7"/>
  <c r="F109" i="7"/>
  <c r="I109" i="7"/>
  <c r="G108" i="7"/>
  <c r="F108" i="7"/>
  <c r="I108" i="7"/>
  <c r="G107" i="7"/>
  <c r="F107" i="7"/>
  <c r="I107" i="7"/>
  <c r="G106" i="7"/>
  <c r="F106" i="7"/>
  <c r="I106" i="7"/>
  <c r="G105" i="7"/>
  <c r="F105" i="7"/>
  <c r="I105" i="7"/>
  <c r="G104" i="7"/>
  <c r="F104" i="7"/>
  <c r="I104" i="7"/>
  <c r="G103" i="7"/>
  <c r="F103" i="7"/>
  <c r="I103" i="7"/>
  <c r="G102" i="7"/>
  <c r="F102" i="7"/>
  <c r="I102" i="7"/>
  <c r="G101" i="7"/>
  <c r="F101" i="7"/>
  <c r="I101" i="7"/>
  <c r="G100" i="7"/>
  <c r="F100" i="7"/>
  <c r="I100" i="7"/>
  <c r="G99" i="7"/>
  <c r="F99" i="7"/>
  <c r="I99" i="7"/>
  <c r="G98" i="7"/>
  <c r="F98" i="7"/>
  <c r="I98" i="7"/>
  <c r="G97" i="7"/>
  <c r="F97" i="7"/>
  <c r="I97" i="7"/>
  <c r="G96" i="7"/>
  <c r="F96" i="7"/>
  <c r="I96" i="7"/>
  <c r="G95" i="7"/>
  <c r="F95" i="7"/>
  <c r="I95" i="7"/>
  <c r="G94" i="7"/>
  <c r="F94" i="7"/>
  <c r="I94" i="7"/>
  <c r="G93" i="7"/>
  <c r="F93" i="7"/>
  <c r="I93" i="7"/>
  <c r="G92" i="7"/>
  <c r="F92" i="7"/>
  <c r="I92" i="7"/>
  <c r="G91" i="7"/>
  <c r="F91" i="7"/>
  <c r="I91" i="7"/>
  <c r="G90" i="7"/>
  <c r="F90" i="7"/>
  <c r="I90" i="7"/>
  <c r="G89" i="7"/>
  <c r="F89" i="7"/>
  <c r="I89" i="7"/>
  <c r="G88" i="7"/>
  <c r="F88" i="7"/>
  <c r="I88" i="7"/>
  <c r="G87" i="7"/>
  <c r="F87" i="7"/>
  <c r="I87" i="7"/>
  <c r="G86" i="7"/>
  <c r="F86" i="7"/>
  <c r="I86" i="7"/>
  <c r="G85" i="7"/>
  <c r="F85" i="7"/>
  <c r="I85" i="7"/>
  <c r="G84" i="7"/>
  <c r="F84" i="7"/>
  <c r="I84" i="7"/>
  <c r="G83" i="7"/>
  <c r="F83" i="7"/>
  <c r="I83" i="7"/>
  <c r="G82" i="7"/>
  <c r="F82" i="7"/>
  <c r="I82" i="7"/>
  <c r="G81" i="7"/>
  <c r="F81" i="7"/>
  <c r="I81" i="7"/>
  <c r="G80" i="7"/>
  <c r="F80" i="7"/>
  <c r="I80" i="7"/>
  <c r="G79" i="7"/>
  <c r="F79" i="7"/>
  <c r="I79" i="7"/>
  <c r="G78" i="7"/>
  <c r="F78" i="7"/>
  <c r="I78" i="7"/>
  <c r="G77" i="7"/>
  <c r="F77" i="7"/>
  <c r="I77" i="7"/>
  <c r="G76" i="7"/>
  <c r="F76" i="7"/>
  <c r="I76" i="7"/>
  <c r="G75" i="7"/>
  <c r="F75" i="7"/>
  <c r="I75" i="7"/>
  <c r="G74" i="7"/>
  <c r="F74" i="7"/>
  <c r="I74" i="7"/>
  <c r="G73" i="7"/>
  <c r="F73" i="7"/>
  <c r="I73" i="7"/>
  <c r="G72" i="7"/>
  <c r="F72" i="7"/>
  <c r="I72" i="7"/>
  <c r="G71" i="7"/>
  <c r="F71" i="7"/>
  <c r="I71" i="7"/>
  <c r="G70" i="7"/>
  <c r="F70" i="7"/>
  <c r="I70" i="7"/>
  <c r="G69" i="7"/>
  <c r="F69" i="7"/>
  <c r="I69" i="7"/>
  <c r="G68" i="7"/>
  <c r="F68" i="7"/>
  <c r="I68" i="7"/>
  <c r="G67" i="7"/>
  <c r="F67" i="7"/>
  <c r="I67" i="7"/>
  <c r="G66" i="7"/>
  <c r="F66" i="7"/>
  <c r="I66" i="7"/>
  <c r="G65" i="7"/>
  <c r="F65" i="7"/>
  <c r="I65" i="7"/>
  <c r="G64" i="7"/>
  <c r="F64" i="7"/>
  <c r="I64" i="7"/>
  <c r="G63" i="7"/>
  <c r="F63" i="7"/>
  <c r="I63" i="7"/>
  <c r="G62" i="7"/>
  <c r="F62" i="7"/>
  <c r="I62" i="7"/>
  <c r="G61" i="7"/>
  <c r="F61" i="7"/>
  <c r="I61" i="7"/>
  <c r="G60" i="7"/>
  <c r="F60" i="7"/>
  <c r="I60" i="7"/>
  <c r="G59" i="7"/>
  <c r="F59" i="7"/>
  <c r="I59" i="7"/>
  <c r="G58" i="7"/>
  <c r="F58" i="7"/>
  <c r="I58" i="7"/>
  <c r="G57" i="7"/>
  <c r="F57" i="7"/>
  <c r="I57" i="7"/>
  <c r="G56" i="7"/>
  <c r="F56" i="7"/>
  <c r="I56" i="7"/>
  <c r="G55" i="7"/>
  <c r="F55" i="7"/>
  <c r="I55" i="7"/>
  <c r="G54" i="7"/>
  <c r="F54" i="7"/>
  <c r="I54" i="7"/>
  <c r="G53" i="7"/>
  <c r="F53" i="7"/>
  <c r="I53" i="7"/>
  <c r="G52" i="7"/>
  <c r="F52" i="7"/>
  <c r="I52" i="7"/>
  <c r="G51" i="7"/>
  <c r="F51" i="7"/>
  <c r="I51" i="7"/>
  <c r="G50" i="7"/>
  <c r="F50" i="7"/>
  <c r="I50" i="7"/>
  <c r="G49" i="7"/>
  <c r="F49" i="7"/>
  <c r="I49" i="7"/>
  <c r="G48" i="7"/>
  <c r="F48" i="7"/>
  <c r="I48" i="7"/>
  <c r="G47" i="7"/>
  <c r="F47" i="7"/>
  <c r="I47" i="7"/>
  <c r="G46" i="7"/>
  <c r="F46" i="7"/>
  <c r="I46" i="7"/>
  <c r="G45" i="7"/>
  <c r="F45" i="7"/>
  <c r="I45" i="7"/>
  <c r="G44" i="7"/>
  <c r="F44" i="7"/>
  <c r="I44" i="7"/>
  <c r="G43" i="7"/>
  <c r="F43" i="7"/>
  <c r="I43" i="7"/>
  <c r="G42" i="7"/>
  <c r="F42" i="7"/>
  <c r="I42" i="7"/>
  <c r="G41" i="7"/>
  <c r="F41" i="7"/>
  <c r="I41" i="7"/>
  <c r="G40" i="7"/>
  <c r="F40" i="7"/>
  <c r="I40" i="7"/>
  <c r="G39" i="7"/>
  <c r="F39" i="7"/>
  <c r="I39" i="7"/>
  <c r="G38" i="7"/>
  <c r="F38" i="7"/>
  <c r="I38" i="7"/>
  <c r="G37" i="7"/>
  <c r="F37" i="7"/>
  <c r="I37" i="7"/>
  <c r="G36" i="7"/>
  <c r="F36" i="7"/>
  <c r="I36" i="7"/>
  <c r="G35" i="7"/>
  <c r="F35" i="7"/>
  <c r="I35" i="7"/>
  <c r="G34" i="7"/>
  <c r="F34" i="7"/>
  <c r="I34" i="7"/>
  <c r="G33" i="7"/>
  <c r="F33" i="7"/>
  <c r="I33" i="7"/>
  <c r="G32" i="7"/>
  <c r="F32" i="7"/>
  <c r="I32" i="7"/>
  <c r="G31" i="7"/>
  <c r="F31" i="7"/>
  <c r="I31" i="7"/>
  <c r="G30" i="7"/>
  <c r="F30" i="7"/>
  <c r="I30" i="7"/>
  <c r="G29" i="7"/>
  <c r="F29" i="7"/>
  <c r="I29" i="7"/>
  <c r="G28" i="7"/>
  <c r="F28" i="7"/>
  <c r="I28" i="7"/>
  <c r="G27" i="7"/>
  <c r="F27" i="7"/>
  <c r="I27" i="7"/>
  <c r="G26" i="7"/>
  <c r="F26" i="7"/>
  <c r="I26" i="7"/>
  <c r="G25" i="7"/>
  <c r="F25" i="7"/>
  <c r="I25" i="7"/>
  <c r="G24" i="7"/>
  <c r="F24" i="7"/>
  <c r="I24" i="7"/>
  <c r="G23" i="7"/>
  <c r="F23" i="7"/>
  <c r="I23" i="7"/>
  <c r="G22" i="7"/>
  <c r="F22" i="7"/>
  <c r="I22" i="7"/>
  <c r="G21" i="7"/>
  <c r="F21" i="7"/>
  <c r="I21" i="7"/>
  <c r="G20" i="7"/>
  <c r="F20" i="7"/>
  <c r="I20" i="7"/>
  <c r="G19" i="7"/>
  <c r="F19" i="7"/>
  <c r="I19" i="7"/>
  <c r="G18" i="7"/>
  <c r="F18" i="7"/>
  <c r="I18" i="7"/>
  <c r="G17" i="7"/>
  <c r="F17" i="7"/>
  <c r="I17" i="7"/>
  <c r="I16" i="7"/>
  <c r="G16" i="7"/>
  <c r="F16" i="7"/>
  <c r="G15" i="7"/>
  <c r="F15" i="7"/>
  <c r="I15" i="7"/>
  <c r="G14" i="7"/>
  <c r="F14" i="7"/>
  <c r="I14" i="7"/>
  <c r="G13" i="7"/>
  <c r="F13" i="7"/>
  <c r="I13" i="7"/>
  <c r="G12" i="7"/>
  <c r="F12" i="7"/>
  <c r="I12" i="7"/>
  <c r="G11" i="7"/>
  <c r="F11" i="7"/>
  <c r="I11" i="7"/>
  <c r="G10" i="7"/>
  <c r="F10" i="7"/>
  <c r="I10" i="7"/>
  <c r="G9" i="7"/>
  <c r="F9" i="7"/>
  <c r="I9" i="7"/>
  <c r="G8" i="7"/>
  <c r="F8" i="7"/>
  <c r="I8" i="7"/>
  <c r="G7" i="7"/>
  <c r="F7" i="7"/>
  <c r="I7" i="7"/>
  <c r="G6" i="7"/>
  <c r="F6" i="7"/>
  <c r="I6" i="7"/>
  <c r="G5" i="7"/>
  <c r="F5" i="7"/>
  <c r="I5" i="7"/>
  <c r="G4" i="7"/>
  <c r="F4" i="7"/>
  <c r="I4" i="7"/>
  <c r="G3" i="7"/>
  <c r="F3" i="7"/>
  <c r="I3" i="7"/>
  <c r="I2" i="7"/>
  <c r="L27" i="5"/>
  <c r="M28" i="5" s="1"/>
  <c r="Q28" i="7" l="1"/>
  <c r="Q27" i="7"/>
  <c r="M3851" i="7"/>
  <c r="K3849" i="7" a="1"/>
  <c r="K3849" i="7" s="1"/>
  <c r="K3852" i="7" a="1"/>
  <c r="K3852" i="7" s="1"/>
  <c r="K3853" i="7" a="1"/>
  <c r="K3853" i="7" s="1"/>
  <c r="K3850" i="7" a="1"/>
  <c r="K3850" i="7" s="1"/>
  <c r="K3851" i="7" a="1"/>
  <c r="K3851" i="7" s="1"/>
  <c r="K3854" i="7" a="1"/>
  <c r="K3854" i="7" s="1"/>
  <c r="K3855" i="7" a="1"/>
  <c r="K3855" i="7" s="1"/>
  <c r="J3849" i="7" a="1"/>
  <c r="J3849" i="7" s="1"/>
  <c r="J3853" i="7" a="1"/>
  <c r="J3853" i="7" s="1"/>
  <c r="J3855" i="7" a="1"/>
  <c r="J3855" i="7" s="1"/>
  <c r="J3851" i="7" a="1"/>
  <c r="J3851" i="7" s="1"/>
  <c r="J3852" i="7" a="1"/>
  <c r="J3852" i="7" s="1"/>
  <c r="J3854" i="7" a="1"/>
  <c r="J3854" i="7" s="1"/>
  <c r="J3850" i="7" a="1"/>
  <c r="J3850" i="7" s="1"/>
  <c r="M3852" i="7"/>
  <c r="M3855" i="7"/>
  <c r="M3850" i="7"/>
  <c r="M3854" i="7"/>
  <c r="M3849" i="7"/>
  <c r="M3853" i="7"/>
  <c r="AM199" i="3"/>
  <c r="M1163" i="7"/>
  <c r="L338" i="8"/>
  <c r="K338" i="8"/>
  <c r="M3798" i="7"/>
  <c r="M3802" i="7"/>
  <c r="M3806" i="7"/>
  <c r="M3810" i="7"/>
  <c r="M3814" i="7"/>
  <c r="M3818" i="7"/>
  <c r="M3822" i="7"/>
  <c r="M3826" i="7"/>
  <c r="M3830" i="7"/>
  <c r="M3834" i="7"/>
  <c r="M3838" i="7"/>
  <c r="M3842" i="7"/>
  <c r="M3846" i="7"/>
  <c r="L339" i="8"/>
  <c r="K339" i="8"/>
  <c r="M3825" i="7"/>
  <c r="M3829" i="7"/>
  <c r="M3833" i="7"/>
  <c r="M3837" i="7"/>
  <c r="M3841" i="7"/>
  <c r="M3845" i="7"/>
  <c r="M3828" i="7"/>
  <c r="M3832" i="7"/>
  <c r="M3836" i="7"/>
  <c r="M3840" i="7"/>
  <c r="M3844" i="7"/>
  <c r="M3848" i="7"/>
  <c r="J3845" i="7" a="1"/>
  <c r="J3845" i="7" s="1"/>
  <c r="J3847" i="7" a="1"/>
  <c r="J3847" i="7" s="1"/>
  <c r="J3827" i="7" a="1"/>
  <c r="J3827" i="7" s="1"/>
  <c r="J3829" i="7" a="1"/>
  <c r="J3829" i="7" s="1"/>
  <c r="J3833" i="7" a="1"/>
  <c r="J3833" i="7" s="1"/>
  <c r="J3837" i="7" a="1"/>
  <c r="J3837" i="7" s="1"/>
  <c r="J3839" i="7" a="1"/>
  <c r="J3839" i="7" s="1"/>
  <c r="J3843" i="7" a="1"/>
  <c r="J3843" i="7" s="1"/>
  <c r="J3825" i="7" a="1"/>
  <c r="J3825" i="7" s="1"/>
  <c r="J3831" i="7" a="1"/>
  <c r="J3831" i="7" s="1"/>
  <c r="J3835" i="7" a="1"/>
  <c r="J3835" i="7" s="1"/>
  <c r="J3841" i="7" a="1"/>
  <c r="J3841" i="7" s="1"/>
  <c r="J3848" i="7" a="1"/>
  <c r="J3848" i="7" s="1"/>
  <c r="J3832" i="7" a="1"/>
  <c r="J3832" i="7" s="1"/>
  <c r="J3838" i="7" a="1"/>
  <c r="J3838" i="7" s="1"/>
  <c r="J3846" i="7" a="1"/>
  <c r="J3846" i="7" s="1"/>
  <c r="J3801" i="7" a="1"/>
  <c r="J3801" i="7" s="1"/>
  <c r="J3809" i="7" a="1"/>
  <c r="J3820" i="7" a="1"/>
  <c r="J3820" i="7" s="1"/>
  <c r="J3826" i="7" a="1"/>
  <c r="J3826" i="7" s="1"/>
  <c r="J3834" i="7" a="1"/>
  <c r="J3834" i="7" s="1"/>
  <c r="J3797" i="7" a="1"/>
  <c r="J3803" i="7" a="1"/>
  <c r="J3803" i="7" s="1"/>
  <c r="J3811" i="7" a="1"/>
  <c r="J3842" i="7" a="1"/>
  <c r="J3842" i="7" s="1"/>
  <c r="J3844" i="7" a="1"/>
  <c r="J3844" i="7" s="1"/>
  <c r="J3830" i="7" a="1"/>
  <c r="J3830" i="7" s="1"/>
  <c r="J3805" i="7" a="1"/>
  <c r="J3805" i="7" s="1"/>
  <c r="J3813" i="7" a="1"/>
  <c r="J3813" i="7" s="1"/>
  <c r="J3816" i="7" a="1"/>
  <c r="J3836" i="7" a="1"/>
  <c r="J3836" i="7" s="1"/>
  <c r="J3840" i="7" a="1"/>
  <c r="J3840" i="7" s="1"/>
  <c r="J3828" i="7" a="1"/>
  <c r="J3828" i="7" s="1"/>
  <c r="J3799" i="7" a="1"/>
  <c r="J3807" i="7" a="1"/>
  <c r="J3807" i="7" s="1"/>
  <c r="J3821" i="7" a="1"/>
  <c r="J3821" i="7" s="1"/>
  <c r="J3800" i="7" a="1"/>
  <c r="J3800" i="7" s="1"/>
  <c r="J3806" i="7" a="1"/>
  <c r="J3812" i="7" a="1"/>
  <c r="J3812" i="7" s="1"/>
  <c r="J3819" i="7" a="1"/>
  <c r="J3819" i="7" s="1"/>
  <c r="J3822" i="7" a="1"/>
  <c r="J3822" i="7" s="1"/>
  <c r="J3810" i="7" a="1"/>
  <c r="J3814" i="7" a="1"/>
  <c r="J3814" i="7" s="1"/>
  <c r="J3824" i="7" a="1"/>
  <c r="J3802" i="7" a="1"/>
  <c r="J3802" i="7" s="1"/>
  <c r="J3804" i="7" a="1"/>
  <c r="J3823" i="7" a="1"/>
  <c r="J3823" i="7" s="1"/>
  <c r="J3815" i="7" a="1"/>
  <c r="J3815" i="7" s="1"/>
  <c r="J3818" i="7" a="1"/>
  <c r="J3808" i="7" a="1"/>
  <c r="J3817" i="7" a="1"/>
  <c r="J3817" i="7" s="1"/>
  <c r="J3798" i="7" a="1"/>
  <c r="J3798" i="7" s="1"/>
  <c r="K3825" i="7" a="1"/>
  <c r="K3825" i="7" s="1"/>
  <c r="K3828" i="7" a="1"/>
  <c r="K3828" i="7" s="1"/>
  <c r="K3830" i="7" a="1"/>
  <c r="K3830" i="7" s="1"/>
  <c r="K3831" i="7" a="1"/>
  <c r="K3831" i="7" s="1"/>
  <c r="K3834" i="7" a="1"/>
  <c r="K3834" i="7" s="1"/>
  <c r="K3835" i="7" a="1"/>
  <c r="K3835" i="7" s="1"/>
  <c r="K3838" i="7" a="1"/>
  <c r="K3838" i="7" s="1"/>
  <c r="K3840" i="7" a="1"/>
  <c r="K3840" i="7" s="1"/>
  <c r="K3841" i="7" a="1"/>
  <c r="K3841" i="7" s="1"/>
  <c r="K3844" i="7" a="1"/>
  <c r="K3844" i="7" s="1"/>
  <c r="K3847" i="7" a="1"/>
  <c r="K3847" i="7" s="1"/>
  <c r="K3826" i="7" a="1"/>
  <c r="K3826" i="7" s="1"/>
  <c r="K3827" i="7" a="1"/>
  <c r="K3827" i="7" s="1"/>
  <c r="K3829" i="7" a="1"/>
  <c r="K3829" i="7" s="1"/>
  <c r="K3832" i="7" a="1"/>
  <c r="K3832" i="7" s="1"/>
  <c r="K3833" i="7" a="1"/>
  <c r="K3833" i="7" s="1"/>
  <c r="K3836" i="7" a="1"/>
  <c r="K3836" i="7" s="1"/>
  <c r="K3837" i="7" a="1"/>
  <c r="K3837" i="7" s="1"/>
  <c r="K3839" i="7" a="1"/>
  <c r="K3839" i="7" s="1"/>
  <c r="K3842" i="7" a="1"/>
  <c r="K3842" i="7" s="1"/>
  <c r="K3845" i="7" a="1"/>
  <c r="K3845" i="7" s="1"/>
  <c r="K3843" i="7" a="1"/>
  <c r="K3843" i="7" s="1"/>
  <c r="K3846" i="7" a="1"/>
  <c r="K3846" i="7" s="1"/>
  <c r="K3799" i="7" a="1"/>
  <c r="K3799" i="7" s="1"/>
  <c r="K3800" i="7" a="1"/>
  <c r="K3807" i="7" a="1"/>
  <c r="K3808" i="7" a="1"/>
  <c r="K3808" i="7" s="1"/>
  <c r="K3814" i="7" a="1"/>
  <c r="K3814" i="7" s="1"/>
  <c r="K3848" i="7" a="1"/>
  <c r="K3848" i="7" s="1"/>
  <c r="K3801" i="7" a="1"/>
  <c r="K3802" i="7" a="1"/>
  <c r="K3809" i="7" a="1"/>
  <c r="K3809" i="7" s="1"/>
  <c r="K3810" i="7" a="1"/>
  <c r="K3810" i="7" s="1"/>
  <c r="K3818" i="7" a="1"/>
  <c r="K3822" i="7" a="1"/>
  <c r="K3822" i="7" s="1"/>
  <c r="K3797" i="7" a="1"/>
  <c r="K3798" i="7" a="1"/>
  <c r="K3798" i="7" s="1"/>
  <c r="K3803" i="7" a="1"/>
  <c r="K3803" i="7" s="1"/>
  <c r="K3804" i="7" a="1"/>
  <c r="K3804" i="7" s="1"/>
  <c r="K3811" i="7" a="1"/>
  <c r="K3811" i="7" s="1"/>
  <c r="K3812" i="7" a="1"/>
  <c r="K3812" i="7" s="1"/>
  <c r="K3813" i="7" a="1"/>
  <c r="K3805" i="7" a="1"/>
  <c r="K3805" i="7" s="1"/>
  <c r="K3806" i="7" a="1"/>
  <c r="K3806" i="7" s="1"/>
  <c r="K3823" i="7" a="1"/>
  <c r="K3817" i="7" a="1"/>
  <c r="K3817" i="7" s="1"/>
  <c r="K3820" i="7" a="1"/>
  <c r="K3820" i="7" s="1"/>
  <c r="K3815" i="7" a="1"/>
  <c r="K3815" i="7" s="1"/>
  <c r="K3816" i="7" a="1"/>
  <c r="K3816" i="7" s="1"/>
  <c r="K3821" i="7" a="1"/>
  <c r="K3821" i="7" s="1"/>
  <c r="K3824" i="7" a="1"/>
  <c r="K3824" i="7" s="1"/>
  <c r="K3819" i="7" a="1"/>
  <c r="K3819" i="7" s="1"/>
  <c r="M3827" i="7"/>
  <c r="M3831" i="7"/>
  <c r="M3835" i="7"/>
  <c r="M3839" i="7"/>
  <c r="M3843" i="7"/>
  <c r="M3847" i="7"/>
  <c r="M3797" i="7"/>
  <c r="M3801" i="7"/>
  <c r="M3805" i="7"/>
  <c r="M3809" i="7"/>
  <c r="M3813" i="7"/>
  <c r="M3817" i="7"/>
  <c r="M3821" i="7"/>
  <c r="M3800" i="7"/>
  <c r="M3804" i="7"/>
  <c r="M3808" i="7"/>
  <c r="M3812" i="7"/>
  <c r="M3816" i="7"/>
  <c r="M3820" i="7"/>
  <c r="M3824" i="7"/>
  <c r="M3799" i="7"/>
  <c r="M3803" i="7"/>
  <c r="M3807" i="7"/>
  <c r="M3811" i="7"/>
  <c r="M3815" i="7"/>
  <c r="M3819" i="7"/>
  <c r="M3823" i="7"/>
  <c r="J3816" i="7"/>
  <c r="J3797" i="7"/>
  <c r="J3806" i="7"/>
  <c r="J3799" i="7"/>
  <c r="J3810" i="7"/>
  <c r="J3809" i="7"/>
  <c r="J3811" i="7"/>
  <c r="J3808" i="7"/>
  <c r="J3804" i="7"/>
  <c r="J3818" i="7"/>
  <c r="J3824" i="7"/>
  <c r="K3813" i="7"/>
  <c r="K3802" i="7"/>
  <c r="K3823" i="7"/>
  <c r="K3818" i="7"/>
  <c r="K3800" i="7"/>
  <c r="K3801" i="7"/>
  <c r="K3807" i="7"/>
  <c r="K3797" i="7"/>
  <c r="M787" i="7"/>
  <c r="M791" i="7"/>
  <c r="M795" i="7"/>
  <c r="M798" i="7"/>
  <c r="M799" i="7"/>
  <c r="M803" i="7"/>
  <c r="M807" i="7"/>
  <c r="M811" i="7"/>
  <c r="M815" i="7"/>
  <c r="M819" i="7"/>
  <c r="M823" i="7"/>
  <c r="M827" i="7"/>
  <c r="M831" i="7"/>
  <c r="M835" i="7"/>
  <c r="M839" i="7"/>
  <c r="M843" i="7"/>
  <c r="M847" i="7"/>
  <c r="M851" i="7"/>
  <c r="M855" i="7"/>
  <c r="M859" i="7"/>
  <c r="M863" i="7"/>
  <c r="M867" i="7"/>
  <c r="M871" i="7"/>
  <c r="M875" i="7"/>
  <c r="M879" i="7"/>
  <c r="M883" i="7"/>
  <c r="M887" i="7"/>
  <c r="M891" i="7"/>
  <c r="M895" i="7"/>
  <c r="M899" i="7"/>
  <c r="M903" i="7"/>
  <c r="M907" i="7"/>
  <c r="M911" i="7"/>
  <c r="M915" i="7"/>
  <c r="M919" i="7"/>
  <c r="M923" i="7"/>
  <c r="M927" i="7"/>
  <c r="M931" i="7"/>
  <c r="M935" i="7"/>
  <c r="M939" i="7"/>
  <c r="M943" i="7"/>
  <c r="M947" i="7"/>
  <c r="M951" i="7"/>
  <c r="M955" i="7"/>
  <c r="M959" i="7"/>
  <c r="M963" i="7"/>
  <c r="M967" i="7"/>
  <c r="M971" i="7"/>
  <c r="M975" i="7"/>
  <c r="M979" i="7"/>
  <c r="M983" i="7"/>
  <c r="M987" i="7"/>
  <c r="M991" i="7"/>
  <c r="M995" i="7"/>
  <c r="M999" i="7"/>
  <c r="M1003" i="7"/>
  <c r="M1007" i="7"/>
  <c r="M1011" i="7"/>
  <c r="M1015" i="7"/>
  <c r="M1019" i="7"/>
  <c r="M1023" i="7"/>
  <c r="M1027" i="7"/>
  <c r="M1031" i="7"/>
  <c r="M1035" i="7"/>
  <c r="M1039" i="7"/>
  <c r="M1043" i="7"/>
  <c r="M1047" i="7"/>
  <c r="M1051" i="7"/>
  <c r="M1055" i="7"/>
  <c r="M1059" i="7"/>
  <c r="M1063" i="7"/>
  <c r="M1067" i="7"/>
  <c r="M1071" i="7"/>
  <c r="M1075" i="7"/>
  <c r="M1079" i="7"/>
  <c r="M1083" i="7"/>
  <c r="M1087" i="7"/>
  <c r="M1091" i="7"/>
  <c r="M1095" i="7"/>
  <c r="M1099" i="7"/>
  <c r="M1103" i="7"/>
  <c r="M1107" i="7"/>
  <c r="M1111" i="7"/>
  <c r="M1115" i="7"/>
  <c r="M1119" i="7"/>
  <c r="M1123" i="7"/>
  <c r="M1127" i="7"/>
  <c r="M1131" i="7"/>
  <c r="M1135" i="7"/>
  <c r="M1139" i="7"/>
  <c r="M1143" i="7"/>
  <c r="M1147" i="7"/>
  <c r="M1151" i="7"/>
  <c r="M1155" i="7"/>
  <c r="M1159" i="7"/>
  <c r="M1167" i="7"/>
  <c r="M1175" i="7"/>
  <c r="M1179" i="7"/>
  <c r="M1191" i="7"/>
  <c r="M1199" i="7"/>
  <c r="M1203" i="7"/>
  <c r="M1211" i="7"/>
  <c r="M1223" i="7"/>
  <c r="M1235" i="7"/>
  <c r="M1239" i="7"/>
  <c r="M1247" i="7"/>
  <c r="M1251" i="7"/>
  <c r="M1267" i="7"/>
  <c r="M1271" i="7"/>
  <c r="M1275" i="7"/>
  <c r="M1287" i="7"/>
  <c r="M1291" i="7"/>
  <c r="M1295" i="7"/>
  <c r="M1303" i="7"/>
  <c r="M1311" i="7"/>
  <c r="M1331" i="7"/>
  <c r="M1335" i="7"/>
  <c r="M1339" i="7"/>
  <c r="M1343" i="7"/>
  <c r="M1355" i="7"/>
  <c r="M1359" i="7"/>
  <c r="M1371" i="7"/>
  <c r="M1375" i="7"/>
  <c r="M1379" i="7"/>
  <c r="M1387" i="7"/>
  <c r="M1395" i="7"/>
  <c r="M1399" i="7"/>
  <c r="M1411" i="7"/>
  <c r="M1415" i="7"/>
  <c r="M1419" i="7"/>
  <c r="M1427" i="7"/>
  <c r="M1439" i="7"/>
  <c r="M1447" i="7"/>
  <c r="M1451" i="7"/>
  <c r="M1459" i="7"/>
  <c r="M1463" i="7"/>
  <c r="M1467" i="7"/>
  <c r="M1471" i="7"/>
  <c r="M1475" i="7"/>
  <c r="M1479" i="7"/>
  <c r="M1483" i="7"/>
  <c r="M1487" i="7"/>
  <c r="M1491" i="7"/>
  <c r="M1495" i="7"/>
  <c r="M1499" i="7"/>
  <c r="M1503" i="7"/>
  <c r="M1507" i="7"/>
  <c r="M1511" i="7"/>
  <c r="M1515" i="7"/>
  <c r="M1519" i="7"/>
  <c r="M1523" i="7"/>
  <c r="M1531" i="7"/>
  <c r="M1535" i="7"/>
  <c r="M1547" i="7"/>
  <c r="M1551" i="7"/>
  <c r="M1559" i="7"/>
  <c r="M1582" i="7"/>
  <c r="M1586" i="7"/>
  <c r="M1590" i="7"/>
  <c r="M1594" i="7"/>
  <c r="M1606" i="7"/>
  <c r="M1610" i="7"/>
  <c r="M1614" i="7"/>
  <c r="M1618" i="7"/>
  <c r="M1622" i="7"/>
  <c r="M1634" i="7"/>
  <c r="M1638" i="7"/>
  <c r="M1642" i="7"/>
  <c r="M1646" i="7"/>
  <c r="M1662" i="7"/>
  <c r="M1666" i="7"/>
  <c r="M1682" i="7"/>
  <c r="M1686" i="7"/>
  <c r="M1694" i="7"/>
  <c r="M1698" i="7"/>
  <c r="M1706" i="7"/>
  <c r="M1718" i="7"/>
  <c r="M1726" i="7"/>
  <c r="M1734" i="7"/>
  <c r="M1746" i="7"/>
  <c r="M1171" i="7"/>
  <c r="M1183" i="7"/>
  <c r="M1187" i="7"/>
  <c r="M1195" i="7"/>
  <c r="M1207" i="7"/>
  <c r="M1215" i="7"/>
  <c r="M1219" i="7"/>
  <c r="M1227" i="7"/>
  <c r="M1231" i="7"/>
  <c r="M1243" i="7"/>
  <c r="M1255" i="7"/>
  <c r="M1259" i="7"/>
  <c r="M1263" i="7"/>
  <c r="M1279" i="7"/>
  <c r="M1283" i="7"/>
  <c r="M1299" i="7"/>
  <c r="M1307" i="7"/>
  <c r="M1315" i="7"/>
  <c r="M1319" i="7"/>
  <c r="M1323" i="7"/>
  <c r="M1327" i="7"/>
  <c r="M1347" i="7"/>
  <c r="M1351" i="7"/>
  <c r="M1363" i="7"/>
  <c r="M1367" i="7"/>
  <c r="M1383" i="7"/>
  <c r="M1391" i="7"/>
  <c r="M1403" i="7"/>
  <c r="M1407" i="7"/>
  <c r="M1423" i="7"/>
  <c r="M1431" i="7"/>
  <c r="M1435" i="7"/>
  <c r="M1443" i="7"/>
  <c r="M1455" i="7"/>
  <c r="M1527" i="7"/>
  <c r="M1539" i="7"/>
  <c r="M1543" i="7"/>
  <c r="M1555" i="7"/>
  <c r="M1563" i="7"/>
  <c r="M1570" i="7"/>
  <c r="M1574" i="7"/>
  <c r="M1578" i="7"/>
  <c r="M1598" i="7"/>
  <c r="M1602" i="7"/>
  <c r="M1626" i="7"/>
  <c r="M1630" i="7"/>
  <c r="M1650" i="7"/>
  <c r="M1654" i="7"/>
  <c r="M1658" i="7"/>
  <c r="M1670" i="7"/>
  <c r="M1674" i="7"/>
  <c r="M1678" i="7"/>
  <c r="M1690" i="7"/>
  <c r="M1702" i="7"/>
  <c r="M1710" i="7"/>
  <c r="M1714" i="7"/>
  <c r="M1722" i="7"/>
  <c r="M1730" i="7"/>
  <c r="M1738" i="7"/>
  <c r="M1742" i="7"/>
  <c r="M1750" i="7"/>
  <c r="M1754" i="7"/>
  <c r="M1758" i="7"/>
  <c r="M1762" i="7"/>
  <c r="M1766" i="7"/>
  <c r="M2386" i="7"/>
  <c r="M2390" i="7"/>
  <c r="M2394" i="7"/>
  <c r="M2398" i="7"/>
  <c r="M2402" i="7"/>
  <c r="M2406" i="7"/>
  <c r="M2410" i="7"/>
  <c r="M2414" i="7"/>
  <c r="M2418" i="7"/>
  <c r="M2422" i="7"/>
  <c r="M2426" i="7"/>
  <c r="M2430" i="7"/>
  <c r="M2434" i="7"/>
  <c r="M2438" i="7"/>
  <c r="M2442" i="7"/>
  <c r="M2446" i="7"/>
  <c r="M2450" i="7"/>
  <c r="M2454" i="7"/>
  <c r="M2458" i="7"/>
  <c r="M2462" i="7"/>
  <c r="M2466" i="7"/>
  <c r="M2470" i="7"/>
  <c r="M2474" i="7"/>
  <c r="M2478" i="7"/>
  <c r="M2482" i="7"/>
  <c r="M2486" i="7"/>
  <c r="M2490" i="7"/>
  <c r="M2494" i="7"/>
  <c r="M2498" i="7"/>
  <c r="M2502" i="7"/>
  <c r="M2506" i="7"/>
  <c r="M2510" i="7"/>
  <c r="M2514" i="7"/>
  <c r="M2518" i="7"/>
  <c r="M2522" i="7"/>
  <c r="M2526" i="7"/>
  <c r="M2530" i="7"/>
  <c r="M2534" i="7"/>
  <c r="M2538" i="7"/>
  <c r="M2542" i="7"/>
  <c r="M2546" i="7"/>
  <c r="M2550" i="7"/>
  <c r="M2554" i="7"/>
  <c r="M2558" i="7"/>
  <c r="M2562" i="7"/>
  <c r="M2566" i="7"/>
  <c r="M2570" i="7"/>
  <c r="M2574" i="7"/>
  <c r="M2578" i="7"/>
  <c r="M2582" i="7"/>
  <c r="M2586" i="7"/>
  <c r="M2590" i="7"/>
  <c r="M2594" i="7"/>
  <c r="M2598" i="7"/>
  <c r="M2602" i="7"/>
  <c r="M2606" i="7"/>
  <c r="M2610" i="7"/>
  <c r="M2614" i="7"/>
  <c r="M2618" i="7"/>
  <c r="M2622" i="7"/>
  <c r="M2626" i="7"/>
  <c r="M2630" i="7"/>
  <c r="M2634" i="7"/>
  <c r="M2638" i="7"/>
  <c r="M2642" i="7"/>
  <c r="M2646" i="7"/>
  <c r="M2650" i="7"/>
  <c r="M2654" i="7"/>
  <c r="M2658" i="7"/>
  <c r="M2662" i="7"/>
  <c r="M2666" i="7"/>
  <c r="M2670" i="7"/>
  <c r="M2674" i="7"/>
  <c r="M2678" i="7"/>
  <c r="M2682" i="7"/>
  <c r="M2686" i="7"/>
  <c r="M2690" i="7"/>
  <c r="M2694" i="7"/>
  <c r="M2698" i="7"/>
  <c r="M2702" i="7"/>
  <c r="M2706" i="7"/>
  <c r="M2710" i="7"/>
  <c r="M2714" i="7"/>
  <c r="M2718" i="7"/>
  <c r="M2722" i="7"/>
  <c r="M2726" i="7"/>
  <c r="M2730" i="7"/>
  <c r="M2734" i="7"/>
  <c r="M2738" i="7"/>
  <c r="M2742" i="7"/>
  <c r="M2746" i="7"/>
  <c r="M2750" i="7"/>
  <c r="M2754" i="7"/>
  <c r="M2758" i="7"/>
  <c r="M2762" i="7"/>
  <c r="M2766" i="7"/>
  <c r="M2770" i="7"/>
  <c r="M2774" i="7"/>
  <c r="M2778" i="7"/>
  <c r="M2782" i="7"/>
  <c r="M2786" i="7"/>
  <c r="M2790" i="7"/>
  <c r="M2794" i="7"/>
  <c r="M2798" i="7"/>
  <c r="M2802" i="7"/>
  <c r="M2806" i="7"/>
  <c r="M2810" i="7"/>
  <c r="M2814" i="7"/>
  <c r="M2818" i="7"/>
  <c r="M2822" i="7"/>
  <c r="M2826" i="7"/>
  <c r="M2830" i="7"/>
  <c r="M2834" i="7"/>
  <c r="M2838" i="7"/>
  <c r="M2842" i="7"/>
  <c r="M2846" i="7"/>
  <c r="M2850" i="7"/>
  <c r="M2854" i="7"/>
  <c r="M2858" i="7"/>
  <c r="M2862" i="7"/>
  <c r="M2866" i="7"/>
  <c r="M2870" i="7"/>
  <c r="M2874" i="7"/>
  <c r="M2878" i="7"/>
  <c r="M2882" i="7"/>
  <c r="M2886" i="7"/>
  <c r="M2890" i="7"/>
  <c r="M2894" i="7"/>
  <c r="M2898" i="7"/>
  <c r="M2902" i="7"/>
  <c r="M2906" i="7"/>
  <c r="M2910" i="7"/>
  <c r="M2914" i="7"/>
  <c r="M2918" i="7"/>
  <c r="M2922" i="7"/>
  <c r="M2926" i="7"/>
  <c r="M2930" i="7"/>
  <c r="M2934" i="7"/>
  <c r="M2938" i="7"/>
  <c r="M2942" i="7"/>
  <c r="M2946" i="7"/>
  <c r="M2950" i="7"/>
  <c r="M2954" i="7"/>
  <c r="M2958" i="7"/>
  <c r="M2962" i="7"/>
  <c r="M2966" i="7"/>
  <c r="M2970" i="7"/>
  <c r="M2974" i="7"/>
  <c r="M2978" i="7"/>
  <c r="M2982" i="7"/>
  <c r="M2986" i="7"/>
  <c r="M2990" i="7"/>
  <c r="M2994" i="7"/>
  <c r="M2998" i="7"/>
  <c r="M3002" i="7"/>
  <c r="M3006" i="7"/>
  <c r="M3010" i="7"/>
  <c r="M3014" i="7"/>
  <c r="M3018" i="7"/>
  <c r="M3022" i="7"/>
  <c r="M3026" i="7"/>
  <c r="M3030" i="7"/>
  <c r="M3034" i="7"/>
  <c r="M3038" i="7"/>
  <c r="M3042" i="7"/>
  <c r="M3046" i="7"/>
  <c r="M3050" i="7"/>
  <c r="M3054" i="7"/>
  <c r="M3058" i="7"/>
  <c r="M3062" i="7"/>
  <c r="M3066" i="7"/>
  <c r="M3070" i="7"/>
  <c r="M3074" i="7"/>
  <c r="M3078" i="7"/>
  <c r="M3082" i="7"/>
  <c r="M3086" i="7"/>
  <c r="M3090" i="7"/>
  <c r="M3094" i="7"/>
  <c r="M3098" i="7"/>
  <c r="M3102" i="7"/>
  <c r="M3106" i="7"/>
  <c r="M3110" i="7"/>
  <c r="M3114" i="7"/>
  <c r="M3118" i="7"/>
  <c r="M3122" i="7"/>
  <c r="M3126" i="7"/>
  <c r="M3130" i="7"/>
  <c r="M3134" i="7"/>
  <c r="M3138" i="7"/>
  <c r="M3142" i="7"/>
  <c r="M3146" i="7"/>
  <c r="M3150" i="7"/>
  <c r="M3154" i="7"/>
  <c r="M3158" i="7"/>
  <c r="M3162" i="7"/>
  <c r="M3166" i="7"/>
  <c r="M3170" i="7"/>
  <c r="M3174" i="7"/>
  <c r="M3178" i="7"/>
  <c r="M3182" i="7"/>
  <c r="M3186" i="7"/>
  <c r="M3190" i="7"/>
  <c r="M3194" i="7"/>
  <c r="M3198" i="7"/>
  <c r="M3202" i="7"/>
  <c r="M3206" i="7"/>
  <c r="M3210" i="7"/>
  <c r="M3214" i="7"/>
  <c r="M3218" i="7"/>
  <c r="M3222" i="7"/>
  <c r="M3226" i="7"/>
  <c r="M3230" i="7"/>
  <c r="M3234" i="7"/>
  <c r="M3238" i="7"/>
  <c r="M3242" i="7"/>
  <c r="M3246" i="7"/>
  <c r="M3250" i="7"/>
  <c r="M3254" i="7"/>
  <c r="M3258" i="7"/>
  <c r="M3262" i="7"/>
  <c r="M3266" i="7"/>
  <c r="M3270" i="7"/>
  <c r="M3274" i="7"/>
  <c r="M3278" i="7"/>
  <c r="M3282" i="7"/>
  <c r="M3286" i="7"/>
  <c r="M3290" i="7"/>
  <c r="M3294" i="7"/>
  <c r="M3298" i="7"/>
  <c r="M3302" i="7"/>
  <c r="M3306" i="7"/>
  <c r="M3310" i="7"/>
  <c r="M3314" i="7"/>
  <c r="M3318" i="7"/>
  <c r="M3322" i="7"/>
  <c r="M3326" i="7"/>
  <c r="M3330" i="7"/>
  <c r="M3334" i="7"/>
  <c r="M3338" i="7"/>
  <c r="M3342" i="7"/>
  <c r="M3346" i="7"/>
  <c r="M3350" i="7"/>
  <c r="M3354" i="7"/>
  <c r="M3358" i="7"/>
  <c r="M3361" i="7"/>
  <c r="M3362" i="7"/>
  <c r="M3366" i="7"/>
  <c r="M3370" i="7"/>
  <c r="M3374" i="7"/>
  <c r="M3378" i="7"/>
  <c r="M3382" i="7"/>
  <c r="M3386" i="7"/>
  <c r="M3390" i="7"/>
  <c r="M3394" i="7"/>
  <c r="M3398" i="7"/>
  <c r="M3402" i="7"/>
  <c r="M3406" i="7"/>
  <c r="M3410" i="7"/>
  <c r="M3414" i="7"/>
  <c r="M3418" i="7"/>
  <c r="M3422" i="7"/>
  <c r="M3426" i="7"/>
  <c r="M3430" i="7"/>
  <c r="M3434" i="7"/>
  <c r="M3438" i="7"/>
  <c r="M3442" i="7"/>
  <c r="M3446" i="7"/>
  <c r="M3450" i="7"/>
  <c r="M3454" i="7"/>
  <c r="M3458" i="7"/>
  <c r="M3462" i="7"/>
  <c r="M3466" i="7"/>
  <c r="M3470" i="7"/>
  <c r="M3474" i="7"/>
  <c r="M3478" i="7"/>
  <c r="M3482" i="7"/>
  <c r="M3706" i="7"/>
  <c r="M3710" i="7"/>
  <c r="M3714" i="7"/>
  <c r="M3718" i="7"/>
  <c r="M3722" i="7"/>
  <c r="M3726" i="7"/>
  <c r="M3730" i="7"/>
  <c r="M3734" i="7"/>
  <c r="M3738" i="7"/>
  <c r="M3742" i="7"/>
  <c r="M3746" i="7"/>
  <c r="M3750" i="7"/>
  <c r="M3754" i="7"/>
  <c r="M3758" i="7"/>
  <c r="M3762" i="7"/>
  <c r="M3766" i="7"/>
  <c r="M3770" i="7"/>
  <c r="M3774" i="7"/>
  <c r="M3778" i="7"/>
  <c r="M3782" i="7"/>
  <c r="M3786" i="7"/>
  <c r="M3790" i="7"/>
  <c r="M3794" i="7"/>
  <c r="M3486" i="7"/>
  <c r="M3494" i="7"/>
  <c r="M3489" i="7"/>
  <c r="M3490" i="7"/>
  <c r="M3498" i="7"/>
  <c r="M3502" i="7"/>
  <c r="M3506" i="7"/>
  <c r="M3510" i="7"/>
  <c r="M3514" i="7"/>
  <c r="M3518" i="7"/>
  <c r="M3522" i="7"/>
  <c r="M3526" i="7"/>
  <c r="M3530" i="7"/>
  <c r="M3534" i="7"/>
  <c r="M3538" i="7"/>
  <c r="M3542" i="7"/>
  <c r="M3662" i="7"/>
  <c r="M3666" i="7"/>
  <c r="M3670" i="7"/>
  <c r="M3674" i="7"/>
  <c r="M3678" i="7"/>
  <c r="M3682" i="7"/>
  <c r="M3686" i="7"/>
  <c r="M3690" i="7"/>
  <c r="M3694" i="7"/>
  <c r="M3698" i="7"/>
  <c r="M3702" i="7"/>
  <c r="M1862" i="7"/>
  <c r="M1874" i="7"/>
  <c r="M1886" i="7"/>
  <c r="M1898" i="7"/>
  <c r="M1910" i="7"/>
  <c r="M1922" i="7"/>
  <c r="M1934" i="7"/>
  <c r="M1946" i="7"/>
  <c r="M1958" i="7"/>
  <c r="M1970" i="7"/>
  <c r="M1982" i="7"/>
  <c r="M1994" i="7"/>
  <c r="M2006" i="7"/>
  <c r="M2018" i="7"/>
  <c r="M2030" i="7"/>
  <c r="M2042" i="7"/>
  <c r="M2054" i="7"/>
  <c r="M2066" i="7"/>
  <c r="M2078" i="7"/>
  <c r="M2090" i="7"/>
  <c r="M2102" i="7"/>
  <c r="M2114" i="7"/>
  <c r="M2126" i="7"/>
  <c r="M2138" i="7"/>
  <c r="M2150" i="7"/>
  <c r="M2162" i="7"/>
  <c r="M2174" i="7"/>
  <c r="M2186" i="7"/>
  <c r="M2198" i="7"/>
  <c r="M2210" i="7"/>
  <c r="M2222" i="7"/>
  <c r="M2234" i="7"/>
  <c r="M2246" i="7"/>
  <c r="M2258" i="7"/>
  <c r="M2270" i="7"/>
  <c r="M2282" i="7"/>
  <c r="M2298" i="7"/>
  <c r="M2310" i="7"/>
  <c r="M2318" i="7"/>
  <c r="M2330" i="7"/>
  <c r="M2346" i="7"/>
  <c r="M786" i="7"/>
  <c r="M802" i="7"/>
  <c r="M810" i="7"/>
  <c r="M818" i="7"/>
  <c r="M830" i="7"/>
  <c r="M842" i="7"/>
  <c r="M854" i="7"/>
  <c r="M870" i="7"/>
  <c r="M886" i="7"/>
  <c r="M894" i="7"/>
  <c r="M906" i="7"/>
  <c r="M914" i="7"/>
  <c r="M926" i="7"/>
  <c r="M934" i="7"/>
  <c r="M942" i="7"/>
  <c r="M950" i="7"/>
  <c r="M958" i="7"/>
  <c r="M974" i="7"/>
  <c r="M982" i="7"/>
  <c r="M1010" i="7"/>
  <c r="M1018" i="7"/>
  <c r="M1026" i="7"/>
  <c r="M1030" i="7"/>
  <c r="M1034" i="7"/>
  <c r="M1038" i="7"/>
  <c r="M1042" i="7"/>
  <c r="M1046" i="7"/>
  <c r="M1050" i="7"/>
  <c r="M1054" i="7"/>
  <c r="M1058" i="7"/>
  <c r="M1062" i="7"/>
  <c r="M1066" i="7"/>
  <c r="M1070" i="7"/>
  <c r="M1074" i="7"/>
  <c r="M1078" i="7"/>
  <c r="M1082" i="7"/>
  <c r="M1086" i="7"/>
  <c r="M1090" i="7"/>
  <c r="M1094" i="7"/>
  <c r="M1098" i="7"/>
  <c r="M1102" i="7"/>
  <c r="M1106" i="7"/>
  <c r="M1110" i="7"/>
  <c r="M1114" i="7"/>
  <c r="M1118" i="7"/>
  <c r="M1122" i="7"/>
  <c r="M1126" i="7"/>
  <c r="M1130" i="7"/>
  <c r="M1134" i="7"/>
  <c r="M1138" i="7"/>
  <c r="M1142" i="7"/>
  <c r="M1146" i="7"/>
  <c r="M1150" i="7"/>
  <c r="M1154" i="7"/>
  <c r="M1158" i="7"/>
  <c r="M1162" i="7"/>
  <c r="M1166" i="7"/>
  <c r="M1170" i="7"/>
  <c r="M1174" i="7"/>
  <c r="M1178" i="7"/>
  <c r="M1182" i="7"/>
  <c r="M1186" i="7"/>
  <c r="M1190" i="7"/>
  <c r="M1194" i="7"/>
  <c r="M1198" i="7"/>
  <c r="M1202" i="7"/>
  <c r="M1206" i="7"/>
  <c r="M1210" i="7"/>
  <c r="M1214" i="7"/>
  <c r="M1218" i="7"/>
  <c r="M1222" i="7"/>
  <c r="M1226" i="7"/>
  <c r="M1230" i="7"/>
  <c r="M1234" i="7"/>
  <c r="M1238" i="7"/>
  <c r="M1242" i="7"/>
  <c r="M1246" i="7"/>
  <c r="M1250" i="7"/>
  <c r="M1254" i="7"/>
  <c r="M1258" i="7"/>
  <c r="M1262" i="7"/>
  <c r="M1266" i="7"/>
  <c r="M1270" i="7"/>
  <c r="M1274" i="7"/>
  <c r="M1278" i="7"/>
  <c r="M1282" i="7"/>
  <c r="M1286" i="7"/>
  <c r="M1290" i="7"/>
  <c r="M1294" i="7"/>
  <c r="M1298" i="7"/>
  <c r="M1302" i="7"/>
  <c r="M1306" i="7"/>
  <c r="M1310" i="7"/>
  <c r="M1314" i="7"/>
  <c r="M1318" i="7"/>
  <c r="M1322" i="7"/>
  <c r="M1326" i="7"/>
  <c r="M1330" i="7"/>
  <c r="M1334" i="7"/>
  <c r="M1338" i="7"/>
  <c r="M1342" i="7"/>
  <c r="M1346" i="7"/>
  <c r="M1350" i="7"/>
  <c r="M1354" i="7"/>
  <c r="M1358" i="7"/>
  <c r="M1362" i="7"/>
  <c r="M1366" i="7"/>
  <c r="M1370" i="7"/>
  <c r="M1374" i="7"/>
  <c r="M1378" i="7"/>
  <c r="M1382" i="7"/>
  <c r="M1386" i="7"/>
  <c r="M1390" i="7"/>
  <c r="M1394" i="7"/>
  <c r="M1398" i="7"/>
  <c r="M1402" i="7"/>
  <c r="M1406" i="7"/>
  <c r="M1410" i="7"/>
  <c r="M1414" i="7"/>
  <c r="M1418" i="7"/>
  <c r="M1422" i="7"/>
  <c r="M1426" i="7"/>
  <c r="M1430" i="7"/>
  <c r="M1434" i="7"/>
  <c r="M1438" i="7"/>
  <c r="M1442" i="7"/>
  <c r="M1446" i="7"/>
  <c r="M1450" i="7"/>
  <c r="M1770" i="7"/>
  <c r="M1778" i="7"/>
  <c r="M1786" i="7"/>
  <c r="M1794" i="7"/>
  <c r="M1802" i="7"/>
  <c r="M1810" i="7"/>
  <c r="M1818" i="7"/>
  <c r="M1826" i="7"/>
  <c r="M1834" i="7"/>
  <c r="M1842" i="7"/>
  <c r="M1858" i="7"/>
  <c r="M1870" i="7"/>
  <c r="M1882" i="7"/>
  <c r="M1890" i="7"/>
  <c r="M1902" i="7"/>
  <c r="M1918" i="7"/>
  <c r="M1930" i="7"/>
  <c r="M1938" i="7"/>
  <c r="M1950" i="7"/>
  <c r="M1962" i="7"/>
  <c r="M1974" i="7"/>
  <c r="M1990" i="7"/>
  <c r="M2002" i="7"/>
  <c r="M2014" i="7"/>
  <c r="M2026" i="7"/>
  <c r="M2038" i="7"/>
  <c r="M2050" i="7"/>
  <c r="M2062" i="7"/>
  <c r="M2074" i="7"/>
  <c r="M2086" i="7"/>
  <c r="M2098" i="7"/>
  <c r="M2110" i="7"/>
  <c r="M2122" i="7"/>
  <c r="M2134" i="7"/>
  <c r="M2146" i="7"/>
  <c r="M2158" i="7"/>
  <c r="M2170" i="7"/>
  <c r="M2182" i="7"/>
  <c r="M2194" i="7"/>
  <c r="M2206" i="7"/>
  <c r="M2218" i="7"/>
  <c r="M2230" i="7"/>
  <c r="M2242" i="7"/>
  <c r="M2254" i="7"/>
  <c r="M2266" i="7"/>
  <c r="M2278" i="7"/>
  <c r="M2290" i="7"/>
  <c r="M2302" i="7"/>
  <c r="M2314" i="7"/>
  <c r="M2326" i="7"/>
  <c r="M2338" i="7"/>
  <c r="M2350" i="7"/>
  <c r="M2358" i="7"/>
  <c r="M2366" i="7"/>
  <c r="M2378" i="7"/>
  <c r="M790" i="7"/>
  <c r="M794" i="7"/>
  <c r="M866" i="7"/>
  <c r="M878" i="7"/>
  <c r="M898" i="7"/>
  <c r="M938" i="7"/>
  <c r="M978" i="7"/>
  <c r="M990" i="7"/>
  <c r="M994" i="7"/>
  <c r="M1006" i="7"/>
  <c r="M793" i="7"/>
  <c r="M809" i="7"/>
  <c r="M813" i="7"/>
  <c r="M825" i="7"/>
  <c r="M829" i="7"/>
  <c r="M841" i="7"/>
  <c r="M849" i="7"/>
  <c r="M853" i="7"/>
  <c r="M885" i="7"/>
  <c r="M893" i="7"/>
  <c r="M897" i="7"/>
  <c r="M905" i="7"/>
  <c r="M913" i="7"/>
  <c r="M921" i="7"/>
  <c r="M929" i="7"/>
  <c r="M937" i="7"/>
  <c r="M941" i="7"/>
  <c r="M949" i="7"/>
  <c r="M965" i="7"/>
  <c r="M985" i="7"/>
  <c r="M989" i="7"/>
  <c r="M993" i="7"/>
  <c r="M997" i="7"/>
  <c r="M1001" i="7"/>
  <c r="M1005" i="7"/>
  <c r="M1009" i="7"/>
  <c r="M1013" i="7"/>
  <c r="M1017" i="7"/>
  <c r="M1021" i="7"/>
  <c r="M1025" i="7"/>
  <c r="M1029" i="7"/>
  <c r="M1033" i="7"/>
  <c r="M1037" i="7"/>
  <c r="M1041" i="7"/>
  <c r="M1045" i="7"/>
  <c r="M1049" i="7"/>
  <c r="M1053" i="7"/>
  <c r="M1057" i="7"/>
  <c r="M1061" i="7"/>
  <c r="M1065" i="7"/>
  <c r="M1069" i="7"/>
  <c r="M1073" i="7"/>
  <c r="M1077" i="7"/>
  <c r="M1081" i="7"/>
  <c r="M1085" i="7"/>
  <c r="M1089" i="7"/>
  <c r="M1093" i="7"/>
  <c r="M1097" i="7"/>
  <c r="M1101" i="7"/>
  <c r="M1105" i="7"/>
  <c r="M1109" i="7"/>
  <c r="M1113" i="7"/>
  <c r="M1117" i="7"/>
  <c r="M1121" i="7"/>
  <c r="M1125" i="7"/>
  <c r="M1129" i="7"/>
  <c r="M1133" i="7"/>
  <c r="M1137" i="7"/>
  <c r="M1141" i="7"/>
  <c r="M1145" i="7"/>
  <c r="M1149" i="7"/>
  <c r="M1153" i="7"/>
  <c r="M1157" i="7"/>
  <c r="M1161" i="7"/>
  <c r="M1165" i="7"/>
  <c r="M1169" i="7"/>
  <c r="M1173" i="7"/>
  <c r="M1177" i="7"/>
  <c r="M1181" i="7"/>
  <c r="M1185" i="7"/>
  <c r="M1189" i="7"/>
  <c r="M1193" i="7"/>
  <c r="M1197" i="7"/>
  <c r="M1201" i="7"/>
  <c r="M1205" i="7"/>
  <c r="M1209" i="7"/>
  <c r="M1213" i="7"/>
  <c r="M1217" i="7"/>
  <c r="M1221" i="7"/>
  <c r="M1225" i="7"/>
  <c r="M1229" i="7"/>
  <c r="M1233" i="7"/>
  <c r="M1237" i="7"/>
  <c r="M1241" i="7"/>
  <c r="M1245" i="7"/>
  <c r="M1249" i="7"/>
  <c r="M1774" i="7"/>
  <c r="M1782" i="7"/>
  <c r="M1790" i="7"/>
  <c r="M1798" i="7"/>
  <c r="M1806" i="7"/>
  <c r="M1814" i="7"/>
  <c r="M1822" i="7"/>
  <c r="M1830" i="7"/>
  <c r="M1838" i="7"/>
  <c r="M1846" i="7"/>
  <c r="M1850" i="7"/>
  <c r="M1854" i="7"/>
  <c r="M1866" i="7"/>
  <c r="M1878" i="7"/>
  <c r="M1894" i="7"/>
  <c r="M1906" i="7"/>
  <c r="M1914" i="7"/>
  <c r="M1926" i="7"/>
  <c r="M1942" i="7"/>
  <c r="M1954" i="7"/>
  <c r="M1966" i="7"/>
  <c r="M1978" i="7"/>
  <c r="M1986" i="7"/>
  <c r="M1998" i="7"/>
  <c r="M2010" i="7"/>
  <c r="M2022" i="7"/>
  <c r="M2034" i="7"/>
  <c r="M2046" i="7"/>
  <c r="M2058" i="7"/>
  <c r="M2070" i="7"/>
  <c r="M2082" i="7"/>
  <c r="M2094" i="7"/>
  <c r="M2106" i="7"/>
  <c r="M2118" i="7"/>
  <c r="M2130" i="7"/>
  <c r="M2142" i="7"/>
  <c r="M2154" i="7"/>
  <c r="M2166" i="7"/>
  <c r="M2178" i="7"/>
  <c r="M2190" i="7"/>
  <c r="M2202" i="7"/>
  <c r="M2214" i="7"/>
  <c r="M2226" i="7"/>
  <c r="M2238" i="7"/>
  <c r="M2250" i="7"/>
  <c r="M2262" i="7"/>
  <c r="M2274" i="7"/>
  <c r="M2286" i="7"/>
  <c r="M2294" i="7"/>
  <c r="M2306" i="7"/>
  <c r="M2322" i="7"/>
  <c r="M2334" i="7"/>
  <c r="M2342" i="7"/>
  <c r="M2354" i="7"/>
  <c r="M2362" i="7"/>
  <c r="M2370" i="7"/>
  <c r="M2374" i="7"/>
  <c r="M2382" i="7"/>
  <c r="M806" i="7"/>
  <c r="M814" i="7"/>
  <c r="M822" i="7"/>
  <c r="M826" i="7"/>
  <c r="M834" i="7"/>
  <c r="M838" i="7"/>
  <c r="M846" i="7"/>
  <c r="M850" i="7"/>
  <c r="M858" i="7"/>
  <c r="M862" i="7"/>
  <c r="M874" i="7"/>
  <c r="M882" i="7"/>
  <c r="M890" i="7"/>
  <c r="M902" i="7"/>
  <c r="M910" i="7"/>
  <c r="M918" i="7"/>
  <c r="M922" i="7"/>
  <c r="M930" i="7"/>
  <c r="M946" i="7"/>
  <c r="M954" i="7"/>
  <c r="M962" i="7"/>
  <c r="M966" i="7"/>
  <c r="M970" i="7"/>
  <c r="M986" i="7"/>
  <c r="M998" i="7"/>
  <c r="M1002" i="7"/>
  <c r="M1014" i="7"/>
  <c r="M1022" i="7"/>
  <c r="M785" i="7"/>
  <c r="J3795" i="7" a="1"/>
  <c r="J3795" i="7" s="1"/>
  <c r="J3796" i="7" a="1"/>
  <c r="J3796" i="7" s="1"/>
  <c r="M789" i="7"/>
  <c r="M797" i="7"/>
  <c r="M801" i="7"/>
  <c r="M805" i="7"/>
  <c r="M817" i="7"/>
  <c r="M821" i="7"/>
  <c r="M833" i="7"/>
  <c r="M837" i="7"/>
  <c r="M845" i="7"/>
  <c r="M857" i="7"/>
  <c r="M861" i="7"/>
  <c r="M865" i="7"/>
  <c r="M869" i="7"/>
  <c r="M873" i="7"/>
  <c r="M877" i="7"/>
  <c r="M881" i="7"/>
  <c r="M889" i="7"/>
  <c r="M901" i="7"/>
  <c r="M909" i="7"/>
  <c r="M917" i="7"/>
  <c r="M925" i="7"/>
  <c r="M933" i="7"/>
  <c r="M945" i="7"/>
  <c r="M953" i="7"/>
  <c r="M957" i="7"/>
  <c r="M961" i="7"/>
  <c r="M969" i="7"/>
  <c r="M973" i="7"/>
  <c r="M977" i="7"/>
  <c r="M981" i="7"/>
  <c r="K3795" i="7" a="1"/>
  <c r="K3795" i="7" s="1"/>
  <c r="K3796" i="7" a="1"/>
  <c r="K3796" i="7" s="1"/>
  <c r="M788" i="7"/>
  <c r="M792" i="7"/>
  <c r="M796" i="7"/>
  <c r="M800" i="7"/>
  <c r="M804" i="7"/>
  <c r="M808" i="7"/>
  <c r="M812" i="7"/>
  <c r="M816" i="7"/>
  <c r="M820" i="7"/>
  <c r="M824" i="7"/>
  <c r="M828" i="7"/>
  <c r="M832" i="7"/>
  <c r="M836" i="7"/>
  <c r="M840" i="7"/>
  <c r="M844" i="7"/>
  <c r="M848" i="7"/>
  <c r="M852" i="7"/>
  <c r="M856" i="7"/>
  <c r="M860" i="7"/>
  <c r="M864" i="7"/>
  <c r="M868" i="7"/>
  <c r="M872" i="7"/>
  <c r="M876" i="7"/>
  <c r="M880" i="7"/>
  <c r="M884" i="7"/>
  <c r="M888" i="7"/>
  <c r="M892" i="7"/>
  <c r="M896" i="7"/>
  <c r="M900" i="7"/>
  <c r="M904" i="7"/>
  <c r="M908" i="7"/>
  <c r="M912" i="7"/>
  <c r="M916" i="7"/>
  <c r="M920" i="7"/>
  <c r="M924" i="7"/>
  <c r="M928" i="7"/>
  <c r="M932" i="7"/>
  <c r="M936" i="7"/>
  <c r="M940" i="7"/>
  <c r="M944" i="7"/>
  <c r="M948" i="7"/>
  <c r="M952" i="7"/>
  <c r="M956" i="7"/>
  <c r="M960" i="7"/>
  <c r="M964" i="7"/>
  <c r="M968" i="7"/>
  <c r="M972" i="7"/>
  <c r="M976" i="7"/>
  <c r="M980" i="7"/>
  <c r="M984" i="7"/>
  <c r="M988" i="7"/>
  <c r="M992" i="7"/>
  <c r="M996" i="7"/>
  <c r="M1000" i="7"/>
  <c r="M1004" i="7"/>
  <c r="M1008" i="7"/>
  <c r="M1012" i="7"/>
  <c r="M1016" i="7"/>
  <c r="M1020" i="7"/>
  <c r="M1024" i="7"/>
  <c r="M1028" i="7"/>
  <c r="M1032" i="7"/>
  <c r="M1036" i="7"/>
  <c r="M1040" i="7"/>
  <c r="M1044" i="7"/>
  <c r="M1048" i="7"/>
  <c r="M1052" i="7"/>
  <c r="M1056" i="7"/>
  <c r="M1060" i="7"/>
  <c r="M1064" i="7"/>
  <c r="M1068" i="7"/>
  <c r="M3546" i="7"/>
  <c r="M3550" i="7"/>
  <c r="M3554" i="7"/>
  <c r="M3558" i="7"/>
  <c r="M3562" i="7"/>
  <c r="M3566" i="7"/>
  <c r="M3570" i="7"/>
  <c r="M3574" i="7"/>
  <c r="M3578" i="7"/>
  <c r="M3582" i="7"/>
  <c r="M3586" i="7"/>
  <c r="M3590" i="7"/>
  <c r="M3594" i="7"/>
  <c r="M3598" i="7"/>
  <c r="M3602" i="7"/>
  <c r="M3606" i="7"/>
  <c r="M3610" i="7"/>
  <c r="M3614" i="7"/>
  <c r="M3618" i="7"/>
  <c r="M3622" i="7"/>
  <c r="M3626" i="7"/>
  <c r="M3630" i="7"/>
  <c r="M3634" i="7"/>
  <c r="M3638" i="7"/>
  <c r="M3642" i="7"/>
  <c r="M3646" i="7"/>
  <c r="M3650" i="7"/>
  <c r="M3654" i="7"/>
  <c r="M3658" i="7"/>
  <c r="M1454" i="7"/>
  <c r="M1458" i="7"/>
  <c r="M1462" i="7"/>
  <c r="M1466" i="7"/>
  <c r="M1470" i="7"/>
  <c r="M1474" i="7"/>
  <c r="M1478" i="7"/>
  <c r="M1482" i="7"/>
  <c r="M1486" i="7"/>
  <c r="M1490" i="7"/>
  <c r="M1494" i="7"/>
  <c r="M1498" i="7"/>
  <c r="M1502" i="7"/>
  <c r="M1506" i="7"/>
  <c r="M1510" i="7"/>
  <c r="M1514" i="7"/>
  <c r="M1518" i="7"/>
  <c r="M1522" i="7"/>
  <c r="M1526" i="7"/>
  <c r="M1530" i="7"/>
  <c r="M1534" i="7"/>
  <c r="M1538" i="7"/>
  <c r="M1542" i="7"/>
  <c r="M1546" i="7"/>
  <c r="M1550" i="7"/>
  <c r="M1554" i="7"/>
  <c r="M1558" i="7"/>
  <c r="M1562" i="7"/>
  <c r="M1566" i="7"/>
  <c r="M1569" i="7"/>
  <c r="M1573" i="7"/>
  <c r="M1577" i="7"/>
  <c r="M1581" i="7"/>
  <c r="M1585" i="7"/>
  <c r="M1589" i="7"/>
  <c r="M1593" i="7"/>
  <c r="M1597" i="7"/>
  <c r="M1601" i="7"/>
  <c r="M1605" i="7"/>
  <c r="M1609" i="7"/>
  <c r="M1613" i="7"/>
  <c r="M1617" i="7"/>
  <c r="M1621" i="7"/>
  <c r="M1625" i="7"/>
  <c r="M1629" i="7"/>
  <c r="M1633" i="7"/>
  <c r="M1637" i="7"/>
  <c r="M1641" i="7"/>
  <c r="M1645" i="7"/>
  <c r="M1649" i="7"/>
  <c r="M1653" i="7"/>
  <c r="M1657" i="7"/>
  <c r="M1661" i="7"/>
  <c r="M1665" i="7"/>
  <c r="M1669" i="7"/>
  <c r="M1673" i="7"/>
  <c r="M1677" i="7"/>
  <c r="M1681" i="7"/>
  <c r="M1685" i="7"/>
  <c r="M1689" i="7"/>
  <c r="M1693" i="7"/>
  <c r="M1697" i="7"/>
  <c r="M1701" i="7"/>
  <c r="M1705" i="7"/>
  <c r="M1709" i="7"/>
  <c r="M1713" i="7"/>
  <c r="M1717" i="7"/>
  <c r="M1721" i="7"/>
  <c r="M1725" i="7"/>
  <c r="M1729" i="7"/>
  <c r="M1733" i="7"/>
  <c r="M1737" i="7"/>
  <c r="M1741" i="7"/>
  <c r="M1745" i="7"/>
  <c r="M1749" i="7"/>
  <c r="M1753" i="7"/>
  <c r="M1757" i="7"/>
  <c r="M1761" i="7"/>
  <c r="M1765" i="7"/>
  <c r="M1769" i="7"/>
  <c r="M1773" i="7"/>
  <c r="M1777" i="7"/>
  <c r="M1781" i="7"/>
  <c r="M1785" i="7"/>
  <c r="M1789" i="7"/>
  <c r="M1793" i="7"/>
  <c r="M1797" i="7"/>
  <c r="M1801" i="7"/>
  <c r="M1805" i="7"/>
  <c r="M1809" i="7"/>
  <c r="M1813" i="7"/>
  <c r="M1817" i="7"/>
  <c r="M1821" i="7"/>
  <c r="M1825" i="7"/>
  <c r="M1829" i="7"/>
  <c r="M1833" i="7"/>
  <c r="M1837" i="7"/>
  <c r="M1841" i="7"/>
  <c r="M1845" i="7"/>
  <c r="M1849" i="7"/>
  <c r="M1853" i="7"/>
  <c r="M1857" i="7"/>
  <c r="M1861" i="7"/>
  <c r="M1865" i="7"/>
  <c r="M1869" i="7"/>
  <c r="M1873" i="7"/>
  <c r="M1877" i="7"/>
  <c r="M1881" i="7"/>
  <c r="M1885" i="7"/>
  <c r="M1889" i="7"/>
  <c r="M1893" i="7"/>
  <c r="M1897" i="7"/>
  <c r="M1901" i="7"/>
  <c r="M1905" i="7"/>
  <c r="M1909" i="7"/>
  <c r="M1913" i="7"/>
  <c r="M1917" i="7"/>
  <c r="M1921" i="7"/>
  <c r="M1925" i="7"/>
  <c r="M1929" i="7"/>
  <c r="M1933" i="7"/>
  <c r="M1937" i="7"/>
  <c r="M1941" i="7"/>
  <c r="M1945" i="7"/>
  <c r="M1949" i="7"/>
  <c r="M1953" i="7"/>
  <c r="M1957" i="7"/>
  <c r="M1961" i="7"/>
  <c r="M1965" i="7"/>
  <c r="M1969" i="7"/>
  <c r="M1973" i="7"/>
  <c r="M1977" i="7"/>
  <c r="M1981" i="7"/>
  <c r="M1985" i="7"/>
  <c r="M1989" i="7"/>
  <c r="M1993" i="7"/>
  <c r="M1997" i="7"/>
  <c r="M2001" i="7"/>
  <c r="M2005" i="7"/>
  <c r="M2009" i="7"/>
  <c r="M2013" i="7"/>
  <c r="M2017" i="7"/>
  <c r="M2021" i="7"/>
  <c r="M2025" i="7"/>
  <c r="M2029" i="7"/>
  <c r="M2033" i="7"/>
  <c r="M2037" i="7"/>
  <c r="M2041" i="7"/>
  <c r="M2045" i="7"/>
  <c r="M2049" i="7"/>
  <c r="M2053" i="7"/>
  <c r="M2057" i="7"/>
  <c r="M2061" i="7"/>
  <c r="M2065" i="7"/>
  <c r="M2069" i="7"/>
  <c r="M2073" i="7"/>
  <c r="M2077" i="7"/>
  <c r="M2081" i="7"/>
  <c r="M2085" i="7"/>
  <c r="M2089" i="7"/>
  <c r="M2093" i="7"/>
  <c r="M2097" i="7"/>
  <c r="M2101" i="7"/>
  <c r="M2105" i="7"/>
  <c r="M2109" i="7"/>
  <c r="M2113" i="7"/>
  <c r="M2117" i="7"/>
  <c r="M2121" i="7"/>
  <c r="M2125" i="7"/>
  <c r="M2129" i="7"/>
  <c r="M2133" i="7"/>
  <c r="M2137" i="7"/>
  <c r="M2141" i="7"/>
  <c r="M2145" i="7"/>
  <c r="M2149" i="7"/>
  <c r="M2153" i="7"/>
  <c r="M2157" i="7"/>
  <c r="M2161" i="7"/>
  <c r="M2165" i="7"/>
  <c r="M2169" i="7"/>
  <c r="M2173" i="7"/>
  <c r="M2177" i="7"/>
  <c r="M2181" i="7"/>
  <c r="M2185" i="7"/>
  <c r="M2189" i="7"/>
  <c r="M2193" i="7"/>
  <c r="M2197" i="7"/>
  <c r="M2201" i="7"/>
  <c r="M2205" i="7"/>
  <c r="M2209" i="7"/>
  <c r="M2213" i="7"/>
  <c r="M2217" i="7"/>
  <c r="M2221" i="7"/>
  <c r="M2225" i="7"/>
  <c r="M2229" i="7"/>
  <c r="M2233" i="7"/>
  <c r="M2237" i="7"/>
  <c r="M2241" i="7"/>
  <c r="M2245" i="7"/>
  <c r="M2249" i="7"/>
  <c r="M2253" i="7"/>
  <c r="M2257" i="7"/>
  <c r="M2261" i="7"/>
  <c r="M2265" i="7"/>
  <c r="M2269" i="7"/>
  <c r="M2273" i="7"/>
  <c r="M2277" i="7"/>
  <c r="M2281" i="7"/>
  <c r="M2285" i="7"/>
  <c r="M2289" i="7"/>
  <c r="M2293" i="7"/>
  <c r="M2297" i="7"/>
  <c r="M2301" i="7"/>
  <c r="M2305" i="7"/>
  <c r="M2309" i="7"/>
  <c r="M2313" i="7"/>
  <c r="M2317" i="7"/>
  <c r="M2321" i="7"/>
  <c r="M2325" i="7"/>
  <c r="M2329" i="7"/>
  <c r="M2333" i="7"/>
  <c r="M2337" i="7"/>
  <c r="M2341" i="7"/>
  <c r="M2345" i="7"/>
  <c r="M2349" i="7"/>
  <c r="M2353" i="7"/>
  <c r="M2357" i="7"/>
  <c r="M2361" i="7"/>
  <c r="M2365" i="7"/>
  <c r="M2369" i="7"/>
  <c r="M2373" i="7"/>
  <c r="M2377" i="7"/>
  <c r="M2381" i="7"/>
  <c r="M2385" i="7"/>
  <c r="M2389" i="7"/>
  <c r="M2393" i="7"/>
  <c r="M2397" i="7"/>
  <c r="M2401" i="7"/>
  <c r="M2405" i="7"/>
  <c r="M2409" i="7"/>
  <c r="M2413" i="7"/>
  <c r="M2417" i="7"/>
  <c r="M2421" i="7"/>
  <c r="M2425" i="7"/>
  <c r="M2429" i="7"/>
  <c r="M2433" i="7"/>
  <c r="M2437" i="7"/>
  <c r="M2441" i="7"/>
  <c r="M2445" i="7"/>
  <c r="M2449" i="7"/>
  <c r="M2453" i="7"/>
  <c r="M2457" i="7"/>
  <c r="M2461" i="7"/>
  <c r="M2465" i="7"/>
  <c r="M2469" i="7"/>
  <c r="M2473" i="7"/>
  <c r="M2477" i="7"/>
  <c r="M2481" i="7"/>
  <c r="M2485" i="7"/>
  <c r="M2489" i="7"/>
  <c r="M2493" i="7"/>
  <c r="M2497" i="7"/>
  <c r="M2501" i="7"/>
  <c r="M2505" i="7"/>
  <c r="M2509" i="7"/>
  <c r="M2513" i="7"/>
  <c r="M2517" i="7"/>
  <c r="M2521" i="7"/>
  <c r="M2525" i="7"/>
  <c r="M2529" i="7"/>
  <c r="M2533" i="7"/>
  <c r="M2537" i="7"/>
  <c r="M2541" i="7"/>
  <c r="M2545" i="7"/>
  <c r="M2549" i="7"/>
  <c r="M2553" i="7"/>
  <c r="M2557" i="7"/>
  <c r="M2561" i="7"/>
  <c r="M2565" i="7"/>
  <c r="M2569" i="7"/>
  <c r="M2573" i="7"/>
  <c r="M2577" i="7"/>
  <c r="M2581" i="7"/>
  <c r="M2585" i="7"/>
  <c r="M2589" i="7"/>
  <c r="M2593" i="7"/>
  <c r="M2597" i="7"/>
  <c r="M2601" i="7"/>
  <c r="M2605" i="7"/>
  <c r="M2609" i="7"/>
  <c r="M2613" i="7"/>
  <c r="M2617" i="7"/>
  <c r="M2621" i="7"/>
  <c r="M2625" i="7"/>
  <c r="M2629" i="7"/>
  <c r="M2633" i="7"/>
  <c r="M2637" i="7"/>
  <c r="M1253" i="7"/>
  <c r="M1257" i="7"/>
  <c r="M1261" i="7"/>
  <c r="M1265" i="7"/>
  <c r="M1269" i="7"/>
  <c r="M1273" i="7"/>
  <c r="M1277" i="7"/>
  <c r="M1281" i="7"/>
  <c r="M1285" i="7"/>
  <c r="M1289" i="7"/>
  <c r="M1293" i="7"/>
  <c r="M1297" i="7"/>
  <c r="M1301" i="7"/>
  <c r="M1305" i="7"/>
  <c r="M1309" i="7"/>
  <c r="M1313" i="7"/>
  <c r="M1317" i="7"/>
  <c r="M1321" i="7"/>
  <c r="M1325" i="7"/>
  <c r="M1329" i="7"/>
  <c r="M1333" i="7"/>
  <c r="M1337" i="7"/>
  <c r="M1341" i="7"/>
  <c r="M1345" i="7"/>
  <c r="M1349" i="7"/>
  <c r="M1353" i="7"/>
  <c r="M1357" i="7"/>
  <c r="M1361" i="7"/>
  <c r="M1365" i="7"/>
  <c r="M1369" i="7"/>
  <c r="M1373" i="7"/>
  <c r="M1377" i="7"/>
  <c r="M1381" i="7"/>
  <c r="M1385" i="7"/>
  <c r="M1389" i="7"/>
  <c r="M1393" i="7"/>
  <c r="M1397" i="7"/>
  <c r="M1401" i="7"/>
  <c r="M1405" i="7"/>
  <c r="M1409" i="7"/>
  <c r="M1413" i="7"/>
  <c r="M1417" i="7"/>
  <c r="M1421" i="7"/>
  <c r="M1425" i="7"/>
  <c r="M1429" i="7"/>
  <c r="M1433" i="7"/>
  <c r="M1437" i="7"/>
  <c r="M1441" i="7"/>
  <c r="M1445" i="7"/>
  <c r="M1449" i="7"/>
  <c r="M1453" i="7"/>
  <c r="M1457" i="7"/>
  <c r="M1461" i="7"/>
  <c r="M1465" i="7"/>
  <c r="M1469" i="7"/>
  <c r="M1473" i="7"/>
  <c r="M1477" i="7"/>
  <c r="M1481" i="7"/>
  <c r="M1485" i="7"/>
  <c r="M1489" i="7"/>
  <c r="M1493" i="7"/>
  <c r="M1497" i="7"/>
  <c r="M1501" i="7"/>
  <c r="M1505" i="7"/>
  <c r="M1509" i="7"/>
  <c r="M1513" i="7"/>
  <c r="M1517" i="7"/>
  <c r="M1521" i="7"/>
  <c r="M1525" i="7"/>
  <c r="M1529" i="7"/>
  <c r="M1533" i="7"/>
  <c r="M1537" i="7"/>
  <c r="M1541" i="7"/>
  <c r="M1545" i="7"/>
  <c r="M1549" i="7"/>
  <c r="M1553" i="7"/>
  <c r="M1557" i="7"/>
  <c r="M1561" i="7"/>
  <c r="M1565" i="7"/>
  <c r="M1568" i="7"/>
  <c r="M1567" i="7"/>
  <c r="M1572" i="7"/>
  <c r="M1576" i="7"/>
  <c r="M1580" i="7"/>
  <c r="M1584" i="7"/>
  <c r="M1588" i="7"/>
  <c r="M1592" i="7"/>
  <c r="M1596" i="7"/>
  <c r="M1600" i="7"/>
  <c r="M1604" i="7"/>
  <c r="M1608" i="7"/>
  <c r="M1612" i="7"/>
  <c r="M1616" i="7"/>
  <c r="M1620" i="7"/>
  <c r="M1624" i="7"/>
  <c r="M1628" i="7"/>
  <c r="M1632" i="7"/>
  <c r="M1636" i="7"/>
  <c r="M1640" i="7"/>
  <c r="M1644" i="7"/>
  <c r="M1648" i="7"/>
  <c r="M1652" i="7"/>
  <c r="M1656" i="7"/>
  <c r="M1660" i="7"/>
  <c r="M1664" i="7"/>
  <c r="M1668" i="7"/>
  <c r="M1672" i="7"/>
  <c r="M1676" i="7"/>
  <c r="M1680" i="7"/>
  <c r="M1684" i="7"/>
  <c r="M1688" i="7"/>
  <c r="M1692" i="7"/>
  <c r="M1696" i="7"/>
  <c r="M1700" i="7"/>
  <c r="M1704" i="7"/>
  <c r="M1708" i="7"/>
  <c r="M1712" i="7"/>
  <c r="M1716" i="7"/>
  <c r="M1720" i="7"/>
  <c r="M1724" i="7"/>
  <c r="M1728" i="7"/>
  <c r="M1732" i="7"/>
  <c r="M1736" i="7"/>
  <c r="M1740" i="7"/>
  <c r="M1744" i="7"/>
  <c r="M1748" i="7"/>
  <c r="M1752" i="7"/>
  <c r="M1756" i="7"/>
  <c r="M1760" i="7"/>
  <c r="M1764" i="7"/>
  <c r="M1768" i="7"/>
  <c r="M1772" i="7"/>
  <c r="M1776" i="7"/>
  <c r="M1780" i="7"/>
  <c r="M1784" i="7"/>
  <c r="M1788" i="7"/>
  <c r="M1792" i="7"/>
  <c r="M1796" i="7"/>
  <c r="M1800" i="7"/>
  <c r="M1804" i="7"/>
  <c r="M1808" i="7"/>
  <c r="M1812" i="7"/>
  <c r="M1816" i="7"/>
  <c r="M1820" i="7"/>
  <c r="M1824" i="7"/>
  <c r="M1828" i="7"/>
  <c r="M1832" i="7"/>
  <c r="M1836" i="7"/>
  <c r="M1840" i="7"/>
  <c r="M1844" i="7"/>
  <c r="M1848" i="7"/>
  <c r="M1852" i="7"/>
  <c r="M1856" i="7"/>
  <c r="M1860" i="7"/>
  <c r="M1864" i="7"/>
  <c r="M1868" i="7"/>
  <c r="M1872" i="7"/>
  <c r="M1876" i="7"/>
  <c r="M1880" i="7"/>
  <c r="M1884" i="7"/>
  <c r="M1888" i="7"/>
  <c r="M1892" i="7"/>
  <c r="M1896" i="7"/>
  <c r="M1900" i="7"/>
  <c r="M1904" i="7"/>
  <c r="M1908" i="7"/>
  <c r="M1912" i="7"/>
  <c r="M1916" i="7"/>
  <c r="M1920" i="7"/>
  <c r="M1924" i="7"/>
  <c r="M1928" i="7"/>
  <c r="M1932" i="7"/>
  <c r="M1936" i="7"/>
  <c r="M1940" i="7"/>
  <c r="M1944" i="7"/>
  <c r="M1948" i="7"/>
  <c r="M1952" i="7"/>
  <c r="M1956" i="7"/>
  <c r="M1960" i="7"/>
  <c r="M1964" i="7"/>
  <c r="M1968" i="7"/>
  <c r="M1972" i="7"/>
  <c r="M1976" i="7"/>
  <c r="M1980" i="7"/>
  <c r="M1984" i="7"/>
  <c r="M1988" i="7"/>
  <c r="M1992" i="7"/>
  <c r="M1996" i="7"/>
  <c r="M2000" i="7"/>
  <c r="M2004" i="7"/>
  <c r="M2008" i="7"/>
  <c r="M2012" i="7"/>
  <c r="M2016" i="7"/>
  <c r="M2020" i="7"/>
  <c r="M2024" i="7"/>
  <c r="M2028" i="7"/>
  <c r="M2032" i="7"/>
  <c r="M2036" i="7"/>
  <c r="M2040" i="7"/>
  <c r="M2044" i="7"/>
  <c r="M2048" i="7"/>
  <c r="M2052" i="7"/>
  <c r="M2056" i="7"/>
  <c r="M2060" i="7"/>
  <c r="M2064" i="7"/>
  <c r="M2068" i="7"/>
  <c r="M2072" i="7"/>
  <c r="M2076" i="7"/>
  <c r="M2080" i="7"/>
  <c r="M2084" i="7"/>
  <c r="M2088" i="7"/>
  <c r="M2092" i="7"/>
  <c r="M2096" i="7"/>
  <c r="M2100" i="7"/>
  <c r="M2104" i="7"/>
  <c r="M2108" i="7"/>
  <c r="M2112" i="7"/>
  <c r="M2116" i="7"/>
  <c r="M2120" i="7"/>
  <c r="M2124" i="7"/>
  <c r="M2128" i="7"/>
  <c r="M2132" i="7"/>
  <c r="M2136" i="7"/>
  <c r="M2140" i="7"/>
  <c r="M2144" i="7"/>
  <c r="M2148" i="7"/>
  <c r="M2152" i="7"/>
  <c r="M2156" i="7"/>
  <c r="M2160" i="7"/>
  <c r="M2164" i="7"/>
  <c r="M2168" i="7"/>
  <c r="M2172" i="7"/>
  <c r="M2176" i="7"/>
  <c r="M2180" i="7"/>
  <c r="M2184" i="7"/>
  <c r="M2188" i="7"/>
  <c r="M2192" i="7"/>
  <c r="M2196" i="7"/>
  <c r="M2200" i="7"/>
  <c r="M2204" i="7"/>
  <c r="M2208" i="7"/>
  <c r="M2212" i="7"/>
  <c r="M2216" i="7"/>
  <c r="M2220" i="7"/>
  <c r="M2224" i="7"/>
  <c r="M2228" i="7"/>
  <c r="M2232" i="7"/>
  <c r="M2236" i="7"/>
  <c r="M2240" i="7"/>
  <c r="M2244" i="7"/>
  <c r="M2248" i="7"/>
  <c r="M2252" i="7"/>
  <c r="M2256" i="7"/>
  <c r="M2260" i="7"/>
  <c r="M2264" i="7"/>
  <c r="M2268" i="7"/>
  <c r="M2272" i="7"/>
  <c r="M2276" i="7"/>
  <c r="M2280" i="7"/>
  <c r="M2284" i="7"/>
  <c r="M2288" i="7"/>
  <c r="M2292" i="7"/>
  <c r="M2296" i="7"/>
  <c r="M2300" i="7"/>
  <c r="M2304" i="7"/>
  <c r="M2308" i="7"/>
  <c r="M2312" i="7"/>
  <c r="M2316" i="7"/>
  <c r="M2320" i="7"/>
  <c r="M2324" i="7"/>
  <c r="M2328" i="7"/>
  <c r="M2332" i="7"/>
  <c r="M2336" i="7"/>
  <c r="M2340" i="7"/>
  <c r="M2344" i="7"/>
  <c r="M2348" i="7"/>
  <c r="M2352" i="7"/>
  <c r="M2356" i="7"/>
  <c r="M2360" i="7"/>
  <c r="M2364" i="7"/>
  <c r="M2368" i="7"/>
  <c r="M2372" i="7"/>
  <c r="M2376" i="7"/>
  <c r="M2380" i="7"/>
  <c r="M2384" i="7"/>
  <c r="M2388" i="7"/>
  <c r="M2392" i="7"/>
  <c r="M2396" i="7"/>
  <c r="M2400" i="7"/>
  <c r="M2404" i="7"/>
  <c r="M2408" i="7"/>
  <c r="M2412" i="7"/>
  <c r="M2416" i="7"/>
  <c r="M2420" i="7"/>
  <c r="M2424" i="7"/>
  <c r="M2428" i="7"/>
  <c r="M2432" i="7"/>
  <c r="M2436" i="7"/>
  <c r="M2440" i="7"/>
  <c r="M1072" i="7"/>
  <c r="M1076" i="7"/>
  <c r="M1080" i="7"/>
  <c r="M1084" i="7"/>
  <c r="M1088" i="7"/>
  <c r="M1092" i="7"/>
  <c r="M1096" i="7"/>
  <c r="M1100" i="7"/>
  <c r="M1104" i="7"/>
  <c r="M1108" i="7"/>
  <c r="M1112" i="7"/>
  <c r="M1116" i="7"/>
  <c r="M1120" i="7"/>
  <c r="M1124" i="7"/>
  <c r="M1128" i="7"/>
  <c r="M1132" i="7"/>
  <c r="M1136" i="7"/>
  <c r="M1140" i="7"/>
  <c r="M1144" i="7"/>
  <c r="M1148" i="7"/>
  <c r="M1152" i="7"/>
  <c r="M1156" i="7"/>
  <c r="M1160" i="7"/>
  <c r="M1164" i="7"/>
  <c r="M1168" i="7"/>
  <c r="M1172" i="7"/>
  <c r="M1176" i="7"/>
  <c r="M1180" i="7"/>
  <c r="M1184" i="7"/>
  <c r="M1188" i="7"/>
  <c r="M1192" i="7"/>
  <c r="M1196" i="7"/>
  <c r="M1200" i="7"/>
  <c r="M1204" i="7"/>
  <c r="M1208" i="7"/>
  <c r="M1212" i="7"/>
  <c r="M1216" i="7"/>
  <c r="M1220" i="7"/>
  <c r="M1224" i="7"/>
  <c r="M1228" i="7"/>
  <c r="M1232" i="7"/>
  <c r="M1236" i="7"/>
  <c r="M1240" i="7"/>
  <c r="M1244" i="7"/>
  <c r="M1248" i="7"/>
  <c r="M1252" i="7"/>
  <c r="M1256" i="7"/>
  <c r="M1260" i="7"/>
  <c r="M1264" i="7"/>
  <c r="M1268" i="7"/>
  <c r="M1272" i="7"/>
  <c r="M1276" i="7"/>
  <c r="M1280" i="7"/>
  <c r="M1284" i="7"/>
  <c r="M1288" i="7"/>
  <c r="M1292" i="7"/>
  <c r="M1296" i="7"/>
  <c r="M1300" i="7"/>
  <c r="M1304" i="7"/>
  <c r="M1308" i="7"/>
  <c r="M1312" i="7"/>
  <c r="M1316" i="7"/>
  <c r="M1320" i="7"/>
  <c r="M1324" i="7"/>
  <c r="M1328" i="7"/>
  <c r="M1332" i="7"/>
  <c r="M1336" i="7"/>
  <c r="M1340" i="7"/>
  <c r="M1344" i="7"/>
  <c r="M1348" i="7"/>
  <c r="M1352" i="7"/>
  <c r="M1356" i="7"/>
  <c r="M1360" i="7"/>
  <c r="M1364" i="7"/>
  <c r="M1368" i="7"/>
  <c r="M1372" i="7"/>
  <c r="M1376" i="7"/>
  <c r="M1380" i="7"/>
  <c r="M1384" i="7"/>
  <c r="M1388" i="7"/>
  <c r="M1392" i="7"/>
  <c r="M1396" i="7"/>
  <c r="M1400" i="7"/>
  <c r="M1404" i="7"/>
  <c r="M1408" i="7"/>
  <c r="M1412" i="7"/>
  <c r="M1416" i="7"/>
  <c r="M1420" i="7"/>
  <c r="M1424" i="7"/>
  <c r="M1428" i="7"/>
  <c r="M1432" i="7"/>
  <c r="M1436" i="7"/>
  <c r="M1440" i="7"/>
  <c r="M1444" i="7"/>
  <c r="M1448" i="7"/>
  <c r="M1452" i="7"/>
  <c r="M1456" i="7"/>
  <c r="M1460" i="7"/>
  <c r="M1464" i="7"/>
  <c r="M1468" i="7"/>
  <c r="M1472" i="7"/>
  <c r="M1476" i="7"/>
  <c r="M1480" i="7"/>
  <c r="M1484" i="7"/>
  <c r="M1488" i="7"/>
  <c r="M1492" i="7"/>
  <c r="M1496" i="7"/>
  <c r="M1500" i="7"/>
  <c r="M1504" i="7"/>
  <c r="M1508" i="7"/>
  <c r="M1512" i="7"/>
  <c r="M1516" i="7"/>
  <c r="M1520" i="7"/>
  <c r="M1524" i="7"/>
  <c r="M1528" i="7"/>
  <c r="M1532" i="7"/>
  <c r="M1536" i="7"/>
  <c r="M1540" i="7"/>
  <c r="M1544" i="7"/>
  <c r="M1548" i="7"/>
  <c r="M1552" i="7"/>
  <c r="M1556" i="7"/>
  <c r="M1560" i="7"/>
  <c r="M1564" i="7"/>
  <c r="M1571" i="7"/>
  <c r="M1575" i="7"/>
  <c r="M1579" i="7"/>
  <c r="M1583" i="7"/>
  <c r="M1587" i="7"/>
  <c r="M1591" i="7"/>
  <c r="M1595" i="7"/>
  <c r="M1599" i="7"/>
  <c r="M1603" i="7"/>
  <c r="M1607" i="7"/>
  <c r="M1611" i="7"/>
  <c r="M1615" i="7"/>
  <c r="M1619" i="7"/>
  <c r="M1623" i="7"/>
  <c r="M1627" i="7"/>
  <c r="M1631" i="7"/>
  <c r="M1635" i="7"/>
  <c r="M1639" i="7"/>
  <c r="M1643" i="7"/>
  <c r="M1647" i="7"/>
  <c r="M1651" i="7"/>
  <c r="M1655" i="7"/>
  <c r="M1659" i="7"/>
  <c r="M1663" i="7"/>
  <c r="M1667" i="7"/>
  <c r="M1671" i="7"/>
  <c r="M1675" i="7"/>
  <c r="M1679" i="7"/>
  <c r="M1683" i="7"/>
  <c r="M1687" i="7"/>
  <c r="M1691" i="7"/>
  <c r="M1695" i="7"/>
  <c r="M1699" i="7"/>
  <c r="M1703" i="7"/>
  <c r="M1707" i="7"/>
  <c r="M1711" i="7"/>
  <c r="M1715" i="7"/>
  <c r="M1719" i="7"/>
  <c r="M1723" i="7"/>
  <c r="M1727" i="7"/>
  <c r="M1731" i="7"/>
  <c r="M1735" i="7"/>
  <c r="M1739" i="7"/>
  <c r="M1743" i="7"/>
  <c r="M1747" i="7"/>
  <c r="M1751" i="7"/>
  <c r="M1755" i="7"/>
  <c r="M1759" i="7"/>
  <c r="M1763" i="7"/>
  <c r="M1767" i="7"/>
  <c r="M1771" i="7"/>
  <c r="M1775" i="7"/>
  <c r="M1779" i="7"/>
  <c r="M1783" i="7"/>
  <c r="M1787" i="7"/>
  <c r="M1791" i="7"/>
  <c r="M1795" i="7"/>
  <c r="M1799" i="7"/>
  <c r="M1803" i="7"/>
  <c r="M1807" i="7"/>
  <c r="M1811" i="7"/>
  <c r="M1815" i="7"/>
  <c r="M1819" i="7"/>
  <c r="M1823" i="7"/>
  <c r="M1827" i="7"/>
  <c r="M1831" i="7"/>
  <c r="M1835" i="7"/>
  <c r="M1839" i="7"/>
  <c r="M1843" i="7"/>
  <c r="M1847" i="7"/>
  <c r="M1851" i="7"/>
  <c r="M1855" i="7"/>
  <c r="M1859" i="7"/>
  <c r="M1863" i="7"/>
  <c r="M1867" i="7"/>
  <c r="M1871" i="7"/>
  <c r="M1875" i="7"/>
  <c r="M1879" i="7"/>
  <c r="M1883" i="7"/>
  <c r="M1887" i="7"/>
  <c r="M1891" i="7"/>
  <c r="M1895" i="7"/>
  <c r="M1899" i="7"/>
  <c r="M1903" i="7"/>
  <c r="M1907" i="7"/>
  <c r="M1911" i="7"/>
  <c r="M1915" i="7"/>
  <c r="M1919" i="7"/>
  <c r="M1923" i="7"/>
  <c r="M1927" i="7"/>
  <c r="M1931" i="7"/>
  <c r="M1935" i="7"/>
  <c r="M1939" i="7"/>
  <c r="M1943" i="7"/>
  <c r="M1947" i="7"/>
  <c r="M1951" i="7"/>
  <c r="M1955" i="7"/>
  <c r="M1959" i="7"/>
  <c r="M1963" i="7"/>
  <c r="M1967" i="7"/>
  <c r="M1971" i="7"/>
  <c r="M1975" i="7"/>
  <c r="M1979" i="7"/>
  <c r="M1983" i="7"/>
  <c r="M1987" i="7"/>
  <c r="M1991" i="7"/>
  <c r="M1995" i="7"/>
  <c r="M1999" i="7"/>
  <c r="M2003" i="7"/>
  <c r="M2007" i="7"/>
  <c r="M2011" i="7"/>
  <c r="M2015" i="7"/>
  <c r="M2019" i="7"/>
  <c r="M2023" i="7"/>
  <c r="M2027" i="7"/>
  <c r="M2031" i="7"/>
  <c r="M2035" i="7"/>
  <c r="M2039" i="7"/>
  <c r="M2043" i="7"/>
  <c r="M2047" i="7"/>
  <c r="M2051" i="7"/>
  <c r="M2055" i="7"/>
  <c r="M2059" i="7"/>
  <c r="M2063" i="7"/>
  <c r="M2067" i="7"/>
  <c r="M2071" i="7"/>
  <c r="M2075" i="7"/>
  <c r="M2079" i="7"/>
  <c r="M2083" i="7"/>
  <c r="M2087" i="7"/>
  <c r="M2091" i="7"/>
  <c r="M2095" i="7"/>
  <c r="M2099" i="7"/>
  <c r="M2103" i="7"/>
  <c r="M2107" i="7"/>
  <c r="M2111" i="7"/>
  <c r="M2115" i="7"/>
  <c r="M2119" i="7"/>
  <c r="M2123" i="7"/>
  <c r="M2127" i="7"/>
  <c r="M2131" i="7"/>
  <c r="M2135" i="7"/>
  <c r="M2139" i="7"/>
  <c r="M2143" i="7"/>
  <c r="M2147" i="7"/>
  <c r="M2151" i="7"/>
  <c r="M2155" i="7"/>
  <c r="M2159" i="7"/>
  <c r="M2163" i="7"/>
  <c r="M2167" i="7"/>
  <c r="M2171" i="7"/>
  <c r="M2175" i="7"/>
  <c r="M2179" i="7"/>
  <c r="M2183" i="7"/>
  <c r="M2187" i="7"/>
  <c r="M2191" i="7"/>
  <c r="M2195" i="7"/>
  <c r="M2199" i="7"/>
  <c r="M2203" i="7"/>
  <c r="M2207" i="7"/>
  <c r="M2211" i="7"/>
  <c r="M2215" i="7"/>
  <c r="M2219" i="7"/>
  <c r="M2223" i="7"/>
  <c r="M2227" i="7"/>
  <c r="M2231" i="7"/>
  <c r="M2235" i="7"/>
  <c r="M2239" i="7"/>
  <c r="M2243" i="7"/>
  <c r="M2247" i="7"/>
  <c r="M2251" i="7"/>
  <c r="M2255" i="7"/>
  <c r="M2259" i="7"/>
  <c r="M2263" i="7"/>
  <c r="M2267" i="7"/>
  <c r="M2271" i="7"/>
  <c r="M2275" i="7"/>
  <c r="M2279" i="7"/>
  <c r="M2283" i="7"/>
  <c r="M2287" i="7"/>
  <c r="M2291" i="7"/>
  <c r="M2295" i="7"/>
  <c r="M2299" i="7"/>
  <c r="M2303" i="7"/>
  <c r="M2307" i="7"/>
  <c r="M2311" i="7"/>
  <c r="M2315" i="7"/>
  <c r="M2319" i="7"/>
  <c r="M2323" i="7"/>
  <c r="M2327" i="7"/>
  <c r="M2331" i="7"/>
  <c r="M2335" i="7"/>
  <c r="M2339" i="7"/>
  <c r="M2343" i="7"/>
  <c r="M2347" i="7"/>
  <c r="M2351" i="7"/>
  <c r="M2355" i="7"/>
  <c r="M2359" i="7"/>
  <c r="M2363" i="7"/>
  <c r="M2367" i="7"/>
  <c r="M2371" i="7"/>
  <c r="M2375" i="7"/>
  <c r="M2379" i="7"/>
  <c r="M2383" i="7"/>
  <c r="M2387" i="7"/>
  <c r="M2391" i="7"/>
  <c r="M2395" i="7"/>
  <c r="M2399" i="7"/>
  <c r="M2403" i="7"/>
  <c r="M2407" i="7"/>
  <c r="M2411" i="7"/>
  <c r="M2415" i="7"/>
  <c r="M2419" i="7"/>
  <c r="M2423" i="7"/>
  <c r="M2427" i="7"/>
  <c r="M2431" i="7"/>
  <c r="M2435" i="7"/>
  <c r="M2641" i="7"/>
  <c r="M2645" i="7"/>
  <c r="M2649" i="7"/>
  <c r="M2653" i="7"/>
  <c r="M2657" i="7"/>
  <c r="M2661" i="7"/>
  <c r="M2665" i="7"/>
  <c r="M2669" i="7"/>
  <c r="M2673" i="7"/>
  <c r="M2677" i="7"/>
  <c r="M2681" i="7"/>
  <c r="M2685" i="7"/>
  <c r="M2689" i="7"/>
  <c r="M2693" i="7"/>
  <c r="M2697" i="7"/>
  <c r="M2701" i="7"/>
  <c r="M2705" i="7"/>
  <c r="M2709" i="7"/>
  <c r="M2713" i="7"/>
  <c r="M2717" i="7"/>
  <c r="M2721" i="7"/>
  <c r="M2725" i="7"/>
  <c r="M2729" i="7"/>
  <c r="M2733" i="7"/>
  <c r="M2737" i="7"/>
  <c r="M2741" i="7"/>
  <c r="M2745" i="7"/>
  <c r="M2749" i="7"/>
  <c r="M2753" i="7"/>
  <c r="M2757" i="7"/>
  <c r="M2761" i="7"/>
  <c r="M2765" i="7"/>
  <c r="M2769" i="7"/>
  <c r="M2773" i="7"/>
  <c r="M2777" i="7"/>
  <c r="M2781" i="7"/>
  <c r="M2785" i="7"/>
  <c r="M2789" i="7"/>
  <c r="M2793" i="7"/>
  <c r="M2797" i="7"/>
  <c r="M2801" i="7"/>
  <c r="M2805" i="7"/>
  <c r="M2809" i="7"/>
  <c r="M2813" i="7"/>
  <c r="M2817" i="7"/>
  <c r="M2821" i="7"/>
  <c r="M2825" i="7"/>
  <c r="M2829" i="7"/>
  <c r="M2833" i="7"/>
  <c r="M2837" i="7"/>
  <c r="M2841" i="7"/>
  <c r="M2845" i="7"/>
  <c r="M2849" i="7"/>
  <c r="M2853" i="7"/>
  <c r="M2857" i="7"/>
  <c r="M2861" i="7"/>
  <c r="M2865" i="7"/>
  <c r="M2869" i="7"/>
  <c r="M2873" i="7"/>
  <c r="M2877" i="7"/>
  <c r="M2881" i="7"/>
  <c r="M2885" i="7"/>
  <c r="M2889" i="7"/>
  <c r="M2893" i="7"/>
  <c r="M2897" i="7"/>
  <c r="M2901" i="7"/>
  <c r="M2905" i="7"/>
  <c r="M2909" i="7"/>
  <c r="M2913" i="7"/>
  <c r="M2917" i="7"/>
  <c r="M2921" i="7"/>
  <c r="M2925" i="7"/>
  <c r="M2929" i="7"/>
  <c r="M2933" i="7"/>
  <c r="M2937" i="7"/>
  <c r="M2941" i="7"/>
  <c r="M2945" i="7"/>
  <c r="M2949" i="7"/>
  <c r="M2953" i="7"/>
  <c r="M2957" i="7"/>
  <c r="M2961" i="7"/>
  <c r="M2965" i="7"/>
  <c r="M2969" i="7"/>
  <c r="M2973" i="7"/>
  <c r="M2977" i="7"/>
  <c r="M2981" i="7"/>
  <c r="M2985" i="7"/>
  <c r="M2989" i="7"/>
  <c r="M2993" i="7"/>
  <c r="M2997" i="7"/>
  <c r="M3001" i="7"/>
  <c r="M3005" i="7"/>
  <c r="M3009" i="7"/>
  <c r="M3013" i="7"/>
  <c r="M3017" i="7"/>
  <c r="M3021" i="7"/>
  <c r="M3025" i="7"/>
  <c r="M3029" i="7"/>
  <c r="M3033" i="7"/>
  <c r="M3037" i="7"/>
  <c r="M3041" i="7"/>
  <c r="M3045" i="7"/>
  <c r="M3049" i="7"/>
  <c r="M3053" i="7"/>
  <c r="M3057" i="7"/>
  <c r="M3061" i="7"/>
  <c r="M3065" i="7"/>
  <c r="M3069" i="7"/>
  <c r="M3073" i="7"/>
  <c r="M3077" i="7"/>
  <c r="M3081" i="7"/>
  <c r="M3085" i="7"/>
  <c r="M3089" i="7"/>
  <c r="M3093" i="7"/>
  <c r="M3097" i="7"/>
  <c r="M3101" i="7"/>
  <c r="M3105" i="7"/>
  <c r="M3109" i="7"/>
  <c r="M3113" i="7"/>
  <c r="M3117" i="7"/>
  <c r="M3121" i="7"/>
  <c r="M3125" i="7"/>
  <c r="M3129" i="7"/>
  <c r="M3133" i="7"/>
  <c r="M3137" i="7"/>
  <c r="M3141" i="7"/>
  <c r="M3145" i="7"/>
  <c r="M3149" i="7"/>
  <c r="M3153" i="7"/>
  <c r="M3157" i="7"/>
  <c r="M3161" i="7"/>
  <c r="M3165" i="7"/>
  <c r="M3169" i="7"/>
  <c r="M3173" i="7"/>
  <c r="M3177" i="7"/>
  <c r="M3181" i="7"/>
  <c r="M3185" i="7"/>
  <c r="M3189" i="7"/>
  <c r="M3193" i="7"/>
  <c r="M3197" i="7"/>
  <c r="M3201" i="7"/>
  <c r="M3205" i="7"/>
  <c r="M3209" i="7"/>
  <c r="M3213" i="7"/>
  <c r="M3217" i="7"/>
  <c r="M3221" i="7"/>
  <c r="M3225" i="7"/>
  <c r="M3229" i="7"/>
  <c r="M3233" i="7"/>
  <c r="M3237" i="7"/>
  <c r="M3241" i="7"/>
  <c r="M3245" i="7"/>
  <c r="M3249" i="7"/>
  <c r="M3253" i="7"/>
  <c r="M3257" i="7"/>
  <c r="M3261" i="7"/>
  <c r="M3265" i="7"/>
  <c r="M3269" i="7"/>
  <c r="M3273" i="7"/>
  <c r="M3277" i="7"/>
  <c r="M3281" i="7"/>
  <c r="M3285" i="7"/>
  <c r="M3289" i="7"/>
  <c r="M3293" i="7"/>
  <c r="M3297" i="7"/>
  <c r="M3301" i="7"/>
  <c r="M3305" i="7"/>
  <c r="M3309" i="7"/>
  <c r="M3313" i="7"/>
  <c r="M3317" i="7"/>
  <c r="M3321" i="7"/>
  <c r="M3325" i="7"/>
  <c r="M3329" i="7"/>
  <c r="M3333" i="7"/>
  <c r="M3337" i="7"/>
  <c r="M3341" i="7"/>
  <c r="M3345" i="7"/>
  <c r="M3349" i="7"/>
  <c r="M3353" i="7"/>
  <c r="M3357" i="7"/>
  <c r="M3365" i="7"/>
  <c r="M3369" i="7"/>
  <c r="M3373" i="7"/>
  <c r="M3377" i="7"/>
  <c r="M3381" i="7"/>
  <c r="M3385" i="7"/>
  <c r="M3389" i="7"/>
  <c r="M3393" i="7"/>
  <c r="M3397" i="7"/>
  <c r="M3401" i="7"/>
  <c r="M3405" i="7"/>
  <c r="M3409" i="7"/>
  <c r="M3413" i="7"/>
  <c r="M3417" i="7"/>
  <c r="M3421" i="7"/>
  <c r="M3425" i="7"/>
  <c r="M3429" i="7"/>
  <c r="M3433" i="7"/>
  <c r="M3437" i="7"/>
  <c r="M3441" i="7"/>
  <c r="M3445" i="7"/>
  <c r="M3449" i="7"/>
  <c r="M3453" i="7"/>
  <c r="M3457" i="7"/>
  <c r="M3461" i="7"/>
  <c r="M3465" i="7"/>
  <c r="M3469" i="7"/>
  <c r="M3473" i="7"/>
  <c r="M3477" i="7"/>
  <c r="M3481" i="7"/>
  <c r="M3485" i="7"/>
  <c r="M3493" i="7"/>
  <c r="M3497" i="7"/>
  <c r="M3501" i="7"/>
  <c r="M3505" i="7"/>
  <c r="M3509" i="7"/>
  <c r="M3513" i="7"/>
  <c r="M3517" i="7"/>
  <c r="M3521" i="7"/>
  <c r="M3525" i="7"/>
  <c r="M3529" i="7"/>
  <c r="M3533" i="7"/>
  <c r="M3537" i="7"/>
  <c r="M3541" i="7"/>
  <c r="M3545" i="7"/>
  <c r="M3549" i="7"/>
  <c r="M3553" i="7"/>
  <c r="M3557" i="7"/>
  <c r="M3561" i="7"/>
  <c r="M3565" i="7"/>
  <c r="M3569" i="7"/>
  <c r="M3573" i="7"/>
  <c r="M3577" i="7"/>
  <c r="M3581" i="7"/>
  <c r="M3585" i="7"/>
  <c r="M3589" i="7"/>
  <c r="M3593" i="7"/>
  <c r="M3597" i="7"/>
  <c r="M3601" i="7"/>
  <c r="M3605" i="7"/>
  <c r="M3609" i="7"/>
  <c r="M3613" i="7"/>
  <c r="M3617" i="7"/>
  <c r="M3621" i="7"/>
  <c r="M3625" i="7"/>
  <c r="M3629" i="7"/>
  <c r="M3633" i="7"/>
  <c r="M3637" i="7"/>
  <c r="M3641" i="7"/>
  <c r="M3645" i="7"/>
  <c r="M3649" i="7"/>
  <c r="M3653" i="7"/>
  <c r="M3657" i="7"/>
  <c r="M3661" i="7"/>
  <c r="M3665" i="7"/>
  <c r="M3669" i="7"/>
  <c r="M3673" i="7"/>
  <c r="M3677" i="7"/>
  <c r="M3681" i="7"/>
  <c r="M3685" i="7"/>
  <c r="M3689" i="7"/>
  <c r="M3693" i="7"/>
  <c r="M3697" i="7"/>
  <c r="M3701" i="7"/>
  <c r="M3705" i="7"/>
  <c r="M3709" i="7"/>
  <c r="M3713" i="7"/>
  <c r="M3717" i="7"/>
  <c r="M3721" i="7"/>
  <c r="M3725" i="7"/>
  <c r="M3729" i="7"/>
  <c r="M3733" i="7"/>
  <c r="M3737" i="7"/>
  <c r="M3741" i="7"/>
  <c r="M3745" i="7"/>
  <c r="M3749" i="7"/>
  <c r="M3753" i="7"/>
  <c r="M3757" i="7"/>
  <c r="M3761" i="7"/>
  <c r="M3765" i="7"/>
  <c r="M3769" i="7"/>
  <c r="M3773" i="7"/>
  <c r="M3777" i="7"/>
  <c r="M3781" i="7"/>
  <c r="M3785" i="7"/>
  <c r="M3789" i="7"/>
  <c r="M3793" i="7"/>
  <c r="M2444" i="7"/>
  <c r="M2448" i="7"/>
  <c r="M2452" i="7"/>
  <c r="M2456" i="7"/>
  <c r="M2460" i="7"/>
  <c r="M2464" i="7"/>
  <c r="M2468" i="7"/>
  <c r="M2472" i="7"/>
  <c r="M2476" i="7"/>
  <c r="M2480" i="7"/>
  <c r="M2484" i="7"/>
  <c r="M2488" i="7"/>
  <c r="M2492" i="7"/>
  <c r="M2496" i="7"/>
  <c r="M2500" i="7"/>
  <c r="M2504" i="7"/>
  <c r="M2508" i="7"/>
  <c r="M2512" i="7"/>
  <c r="M2516" i="7"/>
  <c r="M2520" i="7"/>
  <c r="M2524" i="7"/>
  <c r="M2528" i="7"/>
  <c r="M2532" i="7"/>
  <c r="M2536" i="7"/>
  <c r="M2540" i="7"/>
  <c r="M2544" i="7"/>
  <c r="M2548" i="7"/>
  <c r="M2552" i="7"/>
  <c r="M2556" i="7"/>
  <c r="M2560" i="7"/>
  <c r="M2564" i="7"/>
  <c r="M2568" i="7"/>
  <c r="M2572" i="7"/>
  <c r="M2576" i="7"/>
  <c r="M2580" i="7"/>
  <c r="M2584" i="7"/>
  <c r="M2588" i="7"/>
  <c r="M2592" i="7"/>
  <c r="M2596" i="7"/>
  <c r="M2600" i="7"/>
  <c r="M2604" i="7"/>
  <c r="M2608" i="7"/>
  <c r="M2612" i="7"/>
  <c r="M2616" i="7"/>
  <c r="M2620" i="7"/>
  <c r="M2624" i="7"/>
  <c r="M2628" i="7"/>
  <c r="M2632" i="7"/>
  <c r="M2636" i="7"/>
  <c r="M2640" i="7"/>
  <c r="M2644" i="7"/>
  <c r="M2648" i="7"/>
  <c r="M2652" i="7"/>
  <c r="M2656" i="7"/>
  <c r="M2660" i="7"/>
  <c r="M2664" i="7"/>
  <c r="M2668" i="7"/>
  <c r="M2672" i="7"/>
  <c r="M2676" i="7"/>
  <c r="M2680" i="7"/>
  <c r="M2684" i="7"/>
  <c r="M2688" i="7"/>
  <c r="M2692" i="7"/>
  <c r="M2696" i="7"/>
  <c r="M2700" i="7"/>
  <c r="M2704" i="7"/>
  <c r="M2708" i="7"/>
  <c r="M2712" i="7"/>
  <c r="M2716" i="7"/>
  <c r="M2720" i="7"/>
  <c r="M2724" i="7"/>
  <c r="M2728" i="7"/>
  <c r="M2732" i="7"/>
  <c r="M2736" i="7"/>
  <c r="M2740" i="7"/>
  <c r="M2744" i="7"/>
  <c r="M2748" i="7"/>
  <c r="M2752" i="7"/>
  <c r="M2756" i="7"/>
  <c r="M2760" i="7"/>
  <c r="M2764" i="7"/>
  <c r="M2768" i="7"/>
  <c r="M2772" i="7"/>
  <c r="M2776" i="7"/>
  <c r="M2780" i="7"/>
  <c r="M2784" i="7"/>
  <c r="M2788" i="7"/>
  <c r="M2792" i="7"/>
  <c r="M2796" i="7"/>
  <c r="M2800" i="7"/>
  <c r="M2804" i="7"/>
  <c r="M2808" i="7"/>
  <c r="M2812" i="7"/>
  <c r="M2816" i="7"/>
  <c r="M2820" i="7"/>
  <c r="M2824" i="7"/>
  <c r="M2828" i="7"/>
  <c r="M2832" i="7"/>
  <c r="M2836" i="7"/>
  <c r="M2839" i="7"/>
  <c r="M2840" i="7"/>
  <c r="M2844" i="7"/>
  <c r="M2848" i="7"/>
  <c r="M2852" i="7"/>
  <c r="M2856" i="7"/>
  <c r="M2860" i="7"/>
  <c r="M2864" i="7"/>
  <c r="M2868" i="7"/>
  <c r="M2872" i="7"/>
  <c r="M2876" i="7"/>
  <c r="M2880" i="7"/>
  <c r="M2884" i="7"/>
  <c r="M2888" i="7"/>
  <c r="M2892" i="7"/>
  <c r="M2896" i="7"/>
  <c r="M2900" i="7"/>
  <c r="M2904" i="7"/>
  <c r="M2908" i="7"/>
  <c r="M2912" i="7"/>
  <c r="M2916" i="7"/>
  <c r="M2920" i="7"/>
  <c r="M2924" i="7"/>
  <c r="M2928" i="7"/>
  <c r="M2932" i="7"/>
  <c r="M2936" i="7"/>
  <c r="M2940" i="7"/>
  <c r="M2944" i="7"/>
  <c r="M2948" i="7"/>
  <c r="M2952" i="7"/>
  <c r="M2956" i="7"/>
  <c r="M2960" i="7"/>
  <c r="M2964" i="7"/>
  <c r="M2968" i="7"/>
  <c r="M2972" i="7"/>
  <c r="M2976" i="7"/>
  <c r="M2980" i="7"/>
  <c r="M2984" i="7"/>
  <c r="M2988" i="7"/>
  <c r="M2992" i="7"/>
  <c r="M2996" i="7"/>
  <c r="M3000" i="7"/>
  <c r="M3004" i="7"/>
  <c r="M3008" i="7"/>
  <c r="M3012" i="7"/>
  <c r="M3016" i="7"/>
  <c r="M3020" i="7"/>
  <c r="M3024" i="7"/>
  <c r="M3028" i="7"/>
  <c r="M3032" i="7"/>
  <c r="M3036" i="7"/>
  <c r="M3040" i="7"/>
  <c r="M3044" i="7"/>
  <c r="M3048" i="7"/>
  <c r="M3052" i="7"/>
  <c r="M3056" i="7"/>
  <c r="M3060" i="7"/>
  <c r="M3064" i="7"/>
  <c r="M3068" i="7"/>
  <c r="M3072" i="7"/>
  <c r="M3075" i="7"/>
  <c r="M3076" i="7"/>
  <c r="M3080" i="7"/>
  <c r="M3084" i="7"/>
  <c r="M3088" i="7"/>
  <c r="M3092" i="7"/>
  <c r="M3096" i="7"/>
  <c r="M3100" i="7"/>
  <c r="M3104" i="7"/>
  <c r="M3108" i="7"/>
  <c r="M3112" i="7"/>
  <c r="M3116" i="7"/>
  <c r="M3120" i="7"/>
  <c r="M3124" i="7"/>
  <c r="M3128" i="7"/>
  <c r="M3132" i="7"/>
  <c r="M3136" i="7"/>
  <c r="M3140" i="7"/>
  <c r="M3144" i="7"/>
  <c r="M3148" i="7"/>
  <c r="M3152" i="7"/>
  <c r="M3156" i="7"/>
  <c r="M3160" i="7"/>
  <c r="M3164" i="7"/>
  <c r="M3168" i="7"/>
  <c r="M3172" i="7"/>
  <c r="M3176" i="7"/>
  <c r="M3180" i="7"/>
  <c r="M3184" i="7"/>
  <c r="M3188" i="7"/>
  <c r="M3192" i="7"/>
  <c r="M3196" i="7"/>
  <c r="M3200" i="7"/>
  <c r="M3204" i="7"/>
  <c r="M3208" i="7"/>
  <c r="M3212" i="7"/>
  <c r="M3216" i="7"/>
  <c r="M3220" i="7"/>
  <c r="M3224" i="7"/>
  <c r="M3228" i="7"/>
  <c r="M3232" i="7"/>
  <c r="M3236" i="7"/>
  <c r="M3240" i="7"/>
  <c r="M3244" i="7"/>
  <c r="M3248" i="7"/>
  <c r="M3252" i="7"/>
  <c r="M3256" i="7"/>
  <c r="M3260" i="7"/>
  <c r="M3264" i="7"/>
  <c r="M3268" i="7"/>
  <c r="M3272" i="7"/>
  <c r="M3276" i="7"/>
  <c r="M3280" i="7"/>
  <c r="M3284" i="7"/>
  <c r="M3288" i="7"/>
  <c r="M3292" i="7"/>
  <c r="M3296" i="7"/>
  <c r="M3300" i="7"/>
  <c r="M3304" i="7"/>
  <c r="M3308" i="7"/>
  <c r="M3312" i="7"/>
  <c r="M3316" i="7"/>
  <c r="M3320" i="7"/>
  <c r="M3324" i="7"/>
  <c r="M3328" i="7"/>
  <c r="M3332" i="7"/>
  <c r="M3336" i="7"/>
  <c r="M3340" i="7"/>
  <c r="M3344" i="7"/>
  <c r="M3348" i="7"/>
  <c r="M3352" i="7"/>
  <c r="M3356" i="7"/>
  <c r="M3360" i="7"/>
  <c r="M3364" i="7"/>
  <c r="M3368" i="7"/>
  <c r="M3372" i="7"/>
  <c r="M3376" i="7"/>
  <c r="M3380" i="7"/>
  <c r="M3384" i="7"/>
  <c r="M3388" i="7"/>
  <c r="M3392" i="7"/>
  <c r="M3396" i="7"/>
  <c r="M3400" i="7"/>
  <c r="M3404" i="7"/>
  <c r="M3408" i="7"/>
  <c r="M3412" i="7"/>
  <c r="M3416" i="7"/>
  <c r="M3420" i="7"/>
  <c r="M3424" i="7"/>
  <c r="M3428" i="7"/>
  <c r="M3432" i="7"/>
  <c r="M3436" i="7"/>
  <c r="M3440" i="7"/>
  <c r="M3444" i="7"/>
  <c r="M3448" i="7"/>
  <c r="M3452" i="7"/>
  <c r="M3456" i="7"/>
  <c r="M3460" i="7"/>
  <c r="M3464" i="7"/>
  <c r="M3468" i="7"/>
  <c r="M3472" i="7"/>
  <c r="M3476" i="7"/>
  <c r="M3480" i="7"/>
  <c r="M3484" i="7"/>
  <c r="M3488" i="7"/>
  <c r="M3492" i="7"/>
  <c r="M3496" i="7"/>
  <c r="M3500" i="7"/>
  <c r="M3504" i="7"/>
  <c r="M3508" i="7"/>
  <c r="M3512" i="7"/>
  <c r="M3516" i="7"/>
  <c r="M3520" i="7"/>
  <c r="M3524" i="7"/>
  <c r="M3528" i="7"/>
  <c r="M3532" i="7"/>
  <c r="M3536" i="7"/>
  <c r="M3540" i="7"/>
  <c r="M3544" i="7"/>
  <c r="M3548" i="7"/>
  <c r="M3552" i="7"/>
  <c r="M3556" i="7"/>
  <c r="M3560" i="7"/>
  <c r="M3564" i="7"/>
  <c r="M3568" i="7"/>
  <c r="M3572" i="7"/>
  <c r="M3576" i="7"/>
  <c r="M3580" i="7"/>
  <c r="M3584" i="7"/>
  <c r="M3588" i="7"/>
  <c r="M3592" i="7"/>
  <c r="M3596" i="7"/>
  <c r="M3600" i="7"/>
  <c r="M3604" i="7"/>
  <c r="M3608" i="7"/>
  <c r="M3612" i="7"/>
  <c r="M3616" i="7"/>
  <c r="M3620" i="7"/>
  <c r="M3624" i="7"/>
  <c r="M3628" i="7"/>
  <c r="M3632" i="7"/>
  <c r="M3636" i="7"/>
  <c r="M3640" i="7"/>
  <c r="M3644" i="7"/>
  <c r="M3648" i="7"/>
  <c r="M3652" i="7"/>
  <c r="M3656" i="7"/>
  <c r="M3660" i="7"/>
  <c r="M3664" i="7"/>
  <c r="M3668" i="7"/>
  <c r="M3672" i="7"/>
  <c r="M3676" i="7"/>
  <c r="M3680" i="7"/>
  <c r="M3684" i="7"/>
  <c r="M3688" i="7"/>
  <c r="M3692" i="7"/>
  <c r="M3696" i="7"/>
  <c r="M3700" i="7"/>
  <c r="M3704" i="7"/>
  <c r="M3708" i="7"/>
  <c r="M3712" i="7"/>
  <c r="M3716" i="7"/>
  <c r="M3720" i="7"/>
  <c r="M3724" i="7"/>
  <c r="M3728" i="7"/>
  <c r="M3732" i="7"/>
  <c r="M3736" i="7"/>
  <c r="M3740" i="7"/>
  <c r="M3744" i="7"/>
  <c r="M3748" i="7"/>
  <c r="M3752" i="7"/>
  <c r="M3756" i="7"/>
  <c r="M3760" i="7"/>
  <c r="M3764" i="7"/>
  <c r="M3768" i="7"/>
  <c r="M3772" i="7"/>
  <c r="M3776" i="7"/>
  <c r="M3780" i="7"/>
  <c r="M3784" i="7"/>
  <c r="M3788" i="7"/>
  <c r="M3792" i="7"/>
  <c r="M3796" i="7"/>
  <c r="M2439" i="7"/>
  <c r="M2443" i="7"/>
  <c r="M2447" i="7"/>
  <c r="M2451" i="7"/>
  <c r="M2455" i="7"/>
  <c r="M2459" i="7"/>
  <c r="M2463" i="7"/>
  <c r="M2467" i="7"/>
  <c r="M2471" i="7"/>
  <c r="M2475" i="7"/>
  <c r="M2479" i="7"/>
  <c r="M2483" i="7"/>
  <c r="M2487" i="7"/>
  <c r="M2491" i="7"/>
  <c r="M2495" i="7"/>
  <c r="M2499" i="7"/>
  <c r="M2503" i="7"/>
  <c r="M2507" i="7"/>
  <c r="M2511" i="7"/>
  <c r="M2515" i="7"/>
  <c r="M2519" i="7"/>
  <c r="M2523" i="7"/>
  <c r="M2527" i="7"/>
  <c r="M2531" i="7"/>
  <c r="M2535" i="7"/>
  <c r="M2539" i="7"/>
  <c r="M2543" i="7"/>
  <c r="M2547" i="7"/>
  <c r="M2551" i="7"/>
  <c r="M2555" i="7"/>
  <c r="M2559" i="7"/>
  <c r="M2563" i="7"/>
  <c r="M2567" i="7"/>
  <c r="M2571" i="7"/>
  <c r="M2575" i="7"/>
  <c r="M2579" i="7"/>
  <c r="M2583" i="7"/>
  <c r="M2587" i="7"/>
  <c r="M2591" i="7"/>
  <c r="M2595" i="7"/>
  <c r="M2599" i="7"/>
  <c r="M2603" i="7"/>
  <c r="M2607" i="7"/>
  <c r="M2611" i="7"/>
  <c r="M2615" i="7"/>
  <c r="M2619" i="7"/>
  <c r="M2623" i="7"/>
  <c r="M2627" i="7"/>
  <c r="M2631" i="7"/>
  <c r="M2635" i="7"/>
  <c r="M2639" i="7"/>
  <c r="M2643" i="7"/>
  <c r="M2647" i="7"/>
  <c r="M2651" i="7"/>
  <c r="M2655" i="7"/>
  <c r="M2659" i="7"/>
  <c r="M2663" i="7"/>
  <c r="M2667" i="7"/>
  <c r="M2671" i="7"/>
  <c r="M2675" i="7"/>
  <c r="M2679" i="7"/>
  <c r="M2683" i="7"/>
  <c r="M2687" i="7"/>
  <c r="M2691" i="7"/>
  <c r="M2695" i="7"/>
  <c r="M2699" i="7"/>
  <c r="M2703" i="7"/>
  <c r="M2707" i="7"/>
  <c r="M2711" i="7"/>
  <c r="M2715" i="7"/>
  <c r="M2719" i="7"/>
  <c r="M2723" i="7"/>
  <c r="M2727" i="7"/>
  <c r="M2731" i="7"/>
  <c r="M2735" i="7"/>
  <c r="M2739" i="7"/>
  <c r="M2743" i="7"/>
  <c r="M2747" i="7"/>
  <c r="M2751" i="7"/>
  <c r="M2755" i="7"/>
  <c r="M2759" i="7"/>
  <c r="M2763" i="7"/>
  <c r="M2767" i="7"/>
  <c r="M2771" i="7"/>
  <c r="M2775" i="7"/>
  <c r="M2779" i="7"/>
  <c r="M2783" i="7"/>
  <c r="M2787" i="7"/>
  <c r="M2791" i="7"/>
  <c r="M2795" i="7"/>
  <c r="M2799" i="7"/>
  <c r="M2803" i="7"/>
  <c r="M2807" i="7"/>
  <c r="M2811" i="7"/>
  <c r="M2815" i="7"/>
  <c r="M2819" i="7"/>
  <c r="M2823" i="7"/>
  <c r="M2827" i="7"/>
  <c r="M2831" i="7"/>
  <c r="M2835" i="7"/>
  <c r="M2843" i="7"/>
  <c r="M2847" i="7"/>
  <c r="M2851" i="7"/>
  <c r="M2855" i="7"/>
  <c r="M2859" i="7"/>
  <c r="M2863" i="7"/>
  <c r="M2867" i="7"/>
  <c r="M2871" i="7"/>
  <c r="M2875" i="7"/>
  <c r="M2879" i="7"/>
  <c r="M2883" i="7"/>
  <c r="M2887" i="7"/>
  <c r="M2891" i="7"/>
  <c r="M2895" i="7"/>
  <c r="M2899" i="7"/>
  <c r="M2903" i="7"/>
  <c r="M2907" i="7"/>
  <c r="M2911" i="7"/>
  <c r="M2915" i="7"/>
  <c r="M2919" i="7"/>
  <c r="M2923" i="7"/>
  <c r="M2927" i="7"/>
  <c r="M2931" i="7"/>
  <c r="M2935" i="7"/>
  <c r="M2939" i="7"/>
  <c r="M2943" i="7"/>
  <c r="M2947" i="7"/>
  <c r="M2951" i="7"/>
  <c r="M2955" i="7"/>
  <c r="M2959" i="7"/>
  <c r="M2963" i="7"/>
  <c r="M2967" i="7"/>
  <c r="M2971" i="7"/>
  <c r="M2975" i="7"/>
  <c r="M2979" i="7"/>
  <c r="M2983" i="7"/>
  <c r="M2987" i="7"/>
  <c r="M2991" i="7"/>
  <c r="M2995" i="7"/>
  <c r="M2999" i="7"/>
  <c r="M3003" i="7"/>
  <c r="M3007" i="7"/>
  <c r="M3011" i="7"/>
  <c r="M3015" i="7"/>
  <c r="M3019" i="7"/>
  <c r="M3023" i="7"/>
  <c r="M3027" i="7"/>
  <c r="M3031" i="7"/>
  <c r="M3035" i="7"/>
  <c r="M3039" i="7"/>
  <c r="M3043" i="7"/>
  <c r="M3047" i="7"/>
  <c r="M3051" i="7"/>
  <c r="M3055" i="7"/>
  <c r="M3059" i="7"/>
  <c r="M3063" i="7"/>
  <c r="M3067" i="7"/>
  <c r="M3071" i="7"/>
  <c r="M3079" i="7"/>
  <c r="M3083" i="7"/>
  <c r="M3087" i="7"/>
  <c r="M3091" i="7"/>
  <c r="M3095" i="7"/>
  <c r="M3099" i="7"/>
  <c r="M3103" i="7"/>
  <c r="M3107" i="7"/>
  <c r="M3111" i="7"/>
  <c r="M3115" i="7"/>
  <c r="M3119" i="7"/>
  <c r="M3123" i="7"/>
  <c r="M3127" i="7"/>
  <c r="M3131" i="7"/>
  <c r="M3135" i="7"/>
  <c r="M3139" i="7"/>
  <c r="M3143" i="7"/>
  <c r="M3147" i="7"/>
  <c r="M3151" i="7"/>
  <c r="M3155" i="7"/>
  <c r="M3159" i="7"/>
  <c r="M3163" i="7"/>
  <c r="M3167" i="7"/>
  <c r="M3171" i="7"/>
  <c r="M3175" i="7"/>
  <c r="M3179" i="7"/>
  <c r="M3183" i="7"/>
  <c r="M3187" i="7"/>
  <c r="M3191" i="7"/>
  <c r="M3195" i="7"/>
  <c r="M3199" i="7"/>
  <c r="M3203" i="7"/>
  <c r="M3207" i="7"/>
  <c r="M3211" i="7"/>
  <c r="M3215" i="7"/>
  <c r="M3219" i="7"/>
  <c r="M3223" i="7"/>
  <c r="M3227" i="7"/>
  <c r="M3231" i="7"/>
  <c r="M3235" i="7"/>
  <c r="M3239" i="7"/>
  <c r="M3243" i="7"/>
  <c r="M3247" i="7"/>
  <c r="M3251" i="7"/>
  <c r="M3255" i="7"/>
  <c r="M3259" i="7"/>
  <c r="M3263" i="7"/>
  <c r="M3267" i="7"/>
  <c r="M3271" i="7"/>
  <c r="M3275" i="7"/>
  <c r="M3279" i="7"/>
  <c r="M3283" i="7"/>
  <c r="M3287" i="7"/>
  <c r="M3291" i="7"/>
  <c r="M3295" i="7"/>
  <c r="M3299" i="7"/>
  <c r="M3303" i="7"/>
  <c r="M3307" i="7"/>
  <c r="M3311" i="7"/>
  <c r="M3315" i="7"/>
  <c r="M3319" i="7"/>
  <c r="M3323" i="7"/>
  <c r="M3327" i="7"/>
  <c r="M3331" i="7"/>
  <c r="M3335" i="7"/>
  <c r="M3339" i="7"/>
  <c r="M3343" i="7"/>
  <c r="M3347" i="7"/>
  <c r="M3351" i="7"/>
  <c r="M3355" i="7"/>
  <c r="M3359" i="7"/>
  <c r="M3363" i="7"/>
  <c r="M3367" i="7"/>
  <c r="M3371" i="7"/>
  <c r="M3375" i="7"/>
  <c r="M3379" i="7"/>
  <c r="M3383" i="7"/>
  <c r="M3387" i="7"/>
  <c r="M3391" i="7"/>
  <c r="M3395" i="7"/>
  <c r="M3399" i="7"/>
  <c r="M3403" i="7"/>
  <c r="M3407" i="7"/>
  <c r="M3411" i="7"/>
  <c r="M3415" i="7"/>
  <c r="M3419" i="7"/>
  <c r="M3423" i="7"/>
  <c r="M3427" i="7"/>
  <c r="M3431" i="7"/>
  <c r="M3435" i="7"/>
  <c r="M3439" i="7"/>
  <c r="M3443" i="7"/>
  <c r="M3447" i="7"/>
  <c r="M3451" i="7"/>
  <c r="M3455" i="7"/>
  <c r="M3459" i="7"/>
  <c r="M3463" i="7"/>
  <c r="M3467" i="7"/>
  <c r="M3471" i="7"/>
  <c r="M3475" i="7"/>
  <c r="M3479" i="7"/>
  <c r="M3483" i="7"/>
  <c r="M3487" i="7"/>
  <c r="M3491" i="7"/>
  <c r="M3495" i="7"/>
  <c r="M3499" i="7"/>
  <c r="M3503" i="7"/>
  <c r="M3507" i="7"/>
  <c r="M3511" i="7"/>
  <c r="M3515" i="7"/>
  <c r="M3519" i="7"/>
  <c r="M3523" i="7"/>
  <c r="M3527" i="7"/>
  <c r="M3531" i="7"/>
  <c r="M3535" i="7"/>
  <c r="M3539" i="7"/>
  <c r="M3543" i="7"/>
  <c r="M3547" i="7"/>
  <c r="M3551" i="7"/>
  <c r="M3555" i="7"/>
  <c r="M3559" i="7"/>
  <c r="M3563" i="7"/>
  <c r="M3567" i="7"/>
  <c r="M3571" i="7"/>
  <c r="M3575" i="7"/>
  <c r="M3579" i="7"/>
  <c r="M3583" i="7"/>
  <c r="M3587" i="7"/>
  <c r="M3591" i="7"/>
  <c r="M3595" i="7"/>
  <c r="M3599" i="7"/>
  <c r="M3603" i="7"/>
  <c r="M3607" i="7"/>
  <c r="M3611" i="7"/>
  <c r="M3615" i="7"/>
  <c r="M3619" i="7"/>
  <c r="M3623" i="7"/>
  <c r="M3627" i="7"/>
  <c r="M3631" i="7"/>
  <c r="M3635" i="7"/>
  <c r="M3639" i="7"/>
  <c r="M3643" i="7"/>
  <c r="M3647" i="7"/>
  <c r="M3651" i="7"/>
  <c r="M3655" i="7"/>
  <c r="M3659" i="7"/>
  <c r="M3663" i="7"/>
  <c r="M3667" i="7"/>
  <c r="M3671" i="7"/>
  <c r="M3675" i="7"/>
  <c r="M3679" i="7"/>
  <c r="M3683" i="7"/>
  <c r="M3687" i="7"/>
  <c r="M3691" i="7"/>
  <c r="M3695" i="7"/>
  <c r="M3699" i="7"/>
  <c r="M3703" i="7"/>
  <c r="M3707" i="7"/>
  <c r="M3711" i="7"/>
  <c r="M3715" i="7"/>
  <c r="M3719" i="7"/>
  <c r="M3723" i="7"/>
  <c r="M3727" i="7"/>
  <c r="M3731" i="7"/>
  <c r="M3735" i="7"/>
  <c r="M3739" i="7"/>
  <c r="M3743" i="7"/>
  <c r="M3747" i="7"/>
  <c r="M3751" i="7"/>
  <c r="M3755" i="7"/>
  <c r="M3759" i="7"/>
  <c r="M3763" i="7"/>
  <c r="M3767" i="7"/>
  <c r="M3771" i="7"/>
  <c r="M3775" i="7"/>
  <c r="M3779" i="7"/>
  <c r="M3783" i="7"/>
  <c r="M3787" i="7"/>
  <c r="M3791" i="7"/>
  <c r="M3795" i="7"/>
  <c r="L337" i="8"/>
  <c r="K337" i="8"/>
  <c r="C220" i="3"/>
  <c r="J3791" i="7" a="1"/>
  <c r="J3791" i="7" s="1"/>
  <c r="J3786" i="7" a="1"/>
  <c r="J3786" i="7" s="1"/>
  <c r="J3787" i="7" a="1"/>
  <c r="J3787" i="7" s="1"/>
  <c r="J3790" i="7" a="1"/>
  <c r="J3790" i="7" s="1"/>
  <c r="J3789" i="7" a="1"/>
  <c r="J3789" i="7" s="1"/>
  <c r="J3794" i="7" a="1"/>
  <c r="J3794" i="7" s="1"/>
  <c r="J3792" i="7" a="1"/>
  <c r="J3792" i="7" s="1"/>
  <c r="J3793" i="7" a="1"/>
  <c r="J3793" i="7" s="1"/>
  <c r="J3788" i="7" a="1"/>
  <c r="J3788" i="7" s="1"/>
  <c r="K4" i="7" a="1"/>
  <c r="K4" i="7" s="1"/>
  <c r="K3787" i="7" a="1"/>
  <c r="K3787" i="7" s="1"/>
  <c r="K3788" i="7" a="1"/>
  <c r="K3788" i="7" s="1"/>
  <c r="K3786" i="7" a="1"/>
  <c r="K3786" i="7" s="1"/>
  <c r="K3793" i="7" a="1"/>
  <c r="K3793" i="7" s="1"/>
  <c r="K3789" i="7" a="1"/>
  <c r="K3789" i="7" s="1"/>
  <c r="K3791" i="7" a="1"/>
  <c r="K3791" i="7" s="1"/>
  <c r="K3794" i="7" a="1"/>
  <c r="K3794" i="7" s="1"/>
  <c r="K3792" i="7" a="1"/>
  <c r="K3792" i="7" s="1"/>
  <c r="K3790" i="7" a="1"/>
  <c r="K3790" i="7" s="1"/>
  <c r="H272" i="8"/>
  <c r="H253" i="8"/>
  <c r="H311" i="8"/>
  <c r="H37" i="8"/>
  <c r="H45" i="8"/>
  <c r="H61" i="8"/>
  <c r="H133" i="8"/>
  <c r="H295" i="8"/>
  <c r="H51" i="8"/>
  <c r="H55" i="8"/>
  <c r="H59" i="8"/>
  <c r="H63" i="8"/>
  <c r="H99" i="8"/>
  <c r="H103" i="8"/>
  <c r="H107" i="8"/>
  <c r="H111" i="8"/>
  <c r="H115" i="8"/>
  <c r="H119" i="8"/>
  <c r="H123" i="8"/>
  <c r="H127" i="8"/>
  <c r="H134" i="8"/>
  <c r="J4" i="7" a="1"/>
  <c r="J4" i="7" s="1"/>
  <c r="H278" i="8"/>
  <c r="H310" i="8"/>
  <c r="H314" i="8"/>
  <c r="H318" i="8"/>
  <c r="H322" i="8"/>
  <c r="H326" i="8"/>
  <c r="H131" i="8"/>
  <c r="N254" i="8"/>
  <c r="H330" i="8"/>
  <c r="H26" i="8"/>
  <c r="H30" i="8"/>
  <c r="H34" i="8"/>
  <c r="J176" i="8"/>
  <c r="H184" i="8"/>
  <c r="N185" i="8"/>
  <c r="J186" i="8"/>
  <c r="N187" i="8"/>
  <c r="N224" i="8"/>
  <c r="K274" i="8"/>
  <c r="H336" i="8"/>
  <c r="L327" i="8"/>
  <c r="L335" i="8"/>
  <c r="K38" i="8"/>
  <c r="H27" i="8"/>
  <c r="H35" i="8"/>
  <c r="N169" i="8"/>
  <c r="H283" i="8"/>
  <c r="H323" i="8"/>
  <c r="H331" i="8"/>
  <c r="H335" i="8"/>
  <c r="J23" i="7" a="1"/>
  <c r="K114" i="8"/>
  <c r="H136" i="8"/>
  <c r="N165" i="8"/>
  <c r="K273" i="8"/>
  <c r="H276" i="8"/>
  <c r="H277" i="8"/>
  <c r="K321" i="8"/>
  <c r="H291" i="8"/>
  <c r="H299" i="8"/>
  <c r="H307" i="8"/>
  <c r="H315" i="8"/>
  <c r="H328" i="8"/>
  <c r="H334" i="8"/>
  <c r="K319" i="7" a="1"/>
  <c r="K319" i="7" s="1"/>
  <c r="J15" i="7" a="1"/>
  <c r="J15" i="7" s="1"/>
  <c r="K290" i="8"/>
  <c r="L291" i="8"/>
  <c r="K294" i="8"/>
  <c r="L295" i="8"/>
  <c r="K298" i="8"/>
  <c r="L299" i="8"/>
  <c r="K302" i="8"/>
  <c r="L303" i="8"/>
  <c r="K306" i="8"/>
  <c r="H29" i="8"/>
  <c r="K136" i="8"/>
  <c r="K140" i="8"/>
  <c r="K144" i="8"/>
  <c r="K148" i="8"/>
  <c r="K152" i="8"/>
  <c r="K156" i="8"/>
  <c r="K160" i="8"/>
  <c r="K164" i="8"/>
  <c r="H232" i="8"/>
  <c r="H245" i="8"/>
  <c r="N246" i="8"/>
  <c r="H285" i="8"/>
  <c r="L336" i="8"/>
  <c r="N28" i="5"/>
  <c r="O28" i="5"/>
  <c r="H327" i="8"/>
  <c r="H33" i="8"/>
  <c r="H39" i="8"/>
  <c r="H43" i="8"/>
  <c r="N44" i="8"/>
  <c r="H53" i="8"/>
  <c r="J75" i="8"/>
  <c r="K122" i="8"/>
  <c r="H135" i="8"/>
  <c r="L175" i="8"/>
  <c r="N145" i="8"/>
  <c r="H190" i="8"/>
  <c r="N191" i="8"/>
  <c r="L236" i="8"/>
  <c r="L240" i="8"/>
  <c r="K243" i="8"/>
  <c r="K247" i="8"/>
  <c r="K251" i="8"/>
  <c r="K255" i="8"/>
  <c r="K256" i="8"/>
  <c r="N228" i="8"/>
  <c r="N234" i="8"/>
  <c r="H249" i="8"/>
  <c r="N250" i="8"/>
  <c r="H303" i="8"/>
  <c r="H319" i="8"/>
  <c r="K66" i="8"/>
  <c r="H47" i="8"/>
  <c r="N52" i="8"/>
  <c r="J83" i="8"/>
  <c r="K130" i="8"/>
  <c r="N153" i="8"/>
  <c r="J173" i="8"/>
  <c r="H178" i="8"/>
  <c r="H182" i="8"/>
  <c r="H194" i="8"/>
  <c r="N195" i="8"/>
  <c r="N238" i="8"/>
  <c r="K282" i="8"/>
  <c r="L283" i="8"/>
  <c r="K292" i="8"/>
  <c r="L293" i="8"/>
  <c r="K296" i="8"/>
  <c r="L297" i="8"/>
  <c r="K300" i="8"/>
  <c r="L301" i="8"/>
  <c r="K304" i="8"/>
  <c r="L305" i="8"/>
  <c r="K308" i="8"/>
  <c r="H274" i="8"/>
  <c r="N275" i="8"/>
  <c r="L329" i="8"/>
  <c r="N325" i="8"/>
  <c r="K39" i="8"/>
  <c r="L40" i="8"/>
  <c r="K43" i="8"/>
  <c r="L44" i="8"/>
  <c r="K47" i="8"/>
  <c r="L48" i="8"/>
  <c r="K51" i="8"/>
  <c r="L52" i="8"/>
  <c r="K55" i="8"/>
  <c r="L56" i="8"/>
  <c r="K59" i="8"/>
  <c r="H25" i="8"/>
  <c r="N60" i="8"/>
  <c r="J91" i="8"/>
  <c r="N132" i="8"/>
  <c r="N161" i="8"/>
  <c r="N199" i="8"/>
  <c r="N220" i="8"/>
  <c r="H241" i="8"/>
  <c r="N242" i="8"/>
  <c r="H284" i="8"/>
  <c r="L328" i="8"/>
  <c r="H302" i="8"/>
  <c r="H306" i="8"/>
  <c r="H320" i="8"/>
  <c r="J854" i="7" a="1"/>
  <c r="J854" i="7" s="1"/>
  <c r="J30" i="7" a="1"/>
  <c r="J13" i="7" a="1"/>
  <c r="J13" i="7" s="1"/>
  <c r="J14" i="7" a="1"/>
  <c r="J14" i="7" s="1"/>
  <c r="J5" i="7" a="1"/>
  <c r="J5" i="7" s="1"/>
  <c r="J6" i="7" a="1"/>
  <c r="J6" i="7" s="1"/>
  <c r="J7" i="7" a="1"/>
  <c r="J7" i="7" s="1"/>
  <c r="J16" i="7" a="1"/>
  <c r="J16" i="7" s="1"/>
  <c r="J17" i="7" a="1"/>
  <c r="J17" i="7" s="1"/>
  <c r="J18" i="7" a="1"/>
  <c r="J19" i="7" a="1"/>
  <c r="J19" i="7" s="1"/>
  <c r="K855" i="7" a="1"/>
  <c r="K855" i="7" s="1"/>
  <c r="K3771" i="7" a="1"/>
  <c r="K3771" i="7" s="1"/>
  <c r="K3775" i="7" a="1"/>
  <c r="K3775" i="7" s="1"/>
  <c r="K3779" i="7" a="1"/>
  <c r="K3779" i="7" s="1"/>
  <c r="K3783" i="7" a="1"/>
  <c r="K3783" i="7" s="1"/>
  <c r="K3772" i="7" a="1"/>
  <c r="K3772" i="7" s="1"/>
  <c r="K3776" i="7" a="1"/>
  <c r="K3776" i="7" s="1"/>
  <c r="K3780" i="7" a="1"/>
  <c r="K3780" i="7" s="1"/>
  <c r="K3784" i="7" a="1"/>
  <c r="K3784" i="7" s="1"/>
  <c r="K3773" i="7" a="1"/>
  <c r="K3773" i="7" s="1"/>
  <c r="K3777" i="7" a="1"/>
  <c r="K3777" i="7" s="1"/>
  <c r="K3781" i="7" a="1"/>
  <c r="K3781" i="7" s="1"/>
  <c r="K3785" i="7" a="1"/>
  <c r="K3785" i="7" s="1"/>
  <c r="K3770" i="7" a="1"/>
  <c r="K3770" i="7" s="1"/>
  <c r="K3774" i="7" a="1"/>
  <c r="K3774" i="7" s="1"/>
  <c r="K3778" i="7" a="1"/>
  <c r="K3778" i="7" s="1"/>
  <c r="K3782" i="7" a="1"/>
  <c r="K3782" i="7" s="1"/>
  <c r="J8" i="7" a="1"/>
  <c r="J8" i="7" s="1"/>
  <c r="J9" i="7" a="1"/>
  <c r="J9" i="7" s="1"/>
  <c r="J20" i="7" a="1"/>
  <c r="J20" i="7" s="1"/>
  <c r="J21" i="7" a="1"/>
  <c r="J21" i="7" s="1"/>
  <c r="J22" i="7" a="1"/>
  <c r="J22" i="7" s="1"/>
  <c r="J12" i="7" a="1"/>
  <c r="J12" i="7" s="1"/>
  <c r="J3772" i="7" a="1"/>
  <c r="J3772" i="7" s="1"/>
  <c r="J3776" i="7" a="1"/>
  <c r="J3776" i="7" s="1"/>
  <c r="J3780" i="7" a="1"/>
  <c r="J3780" i="7" s="1"/>
  <c r="J3784" i="7" a="1"/>
  <c r="J3784" i="7" s="1"/>
  <c r="J3773" i="7" a="1"/>
  <c r="J3773" i="7" s="1"/>
  <c r="J3777" i="7" a="1"/>
  <c r="J3777" i="7" s="1"/>
  <c r="J3781" i="7" a="1"/>
  <c r="J3781" i="7" s="1"/>
  <c r="J3770" i="7" a="1"/>
  <c r="J3770" i="7" s="1"/>
  <c r="J3774" i="7" a="1"/>
  <c r="J3774" i="7" s="1"/>
  <c r="J3778" i="7" a="1"/>
  <c r="J3778" i="7" s="1"/>
  <c r="J3782" i="7" a="1"/>
  <c r="J3782" i="7" s="1"/>
  <c r="J3771" i="7" a="1"/>
  <c r="J3771" i="7" s="1"/>
  <c r="J3775" i="7" a="1"/>
  <c r="J3775" i="7" s="1"/>
  <c r="J3779" i="7" a="1"/>
  <c r="J3779" i="7" s="1"/>
  <c r="J3783" i="7" a="1"/>
  <c r="J3783" i="7" s="1"/>
  <c r="J3785" i="7" a="1"/>
  <c r="J3785" i="7" s="1"/>
  <c r="J3" i="7" a="1"/>
  <c r="J3" i="7" s="1"/>
  <c r="J10" i="7" a="1"/>
  <c r="J10" i="7" s="1"/>
  <c r="J11" i="7" a="1"/>
  <c r="J11" i="7" s="1"/>
  <c r="J24" i="7" a="1"/>
  <c r="J24" i="7" s="1"/>
  <c r="J25" i="7" a="1"/>
  <c r="J25" i="7" s="1"/>
  <c r="J26" i="7" a="1"/>
  <c r="J26" i="7" s="1"/>
  <c r="J27" i="7" a="1"/>
  <c r="J27" i="7" s="1"/>
  <c r="J586" i="7" a="1"/>
  <c r="J586" i="7" s="1"/>
  <c r="J18" i="7"/>
  <c r="J23" i="7"/>
  <c r="J30" i="7"/>
  <c r="O3" i="8"/>
  <c r="O4" i="8" s="1"/>
  <c r="O5" i="8" s="1"/>
  <c r="O6" i="8" s="1"/>
  <c r="O7" i="8" s="1"/>
  <c r="O8" i="8" s="1"/>
  <c r="O9" i="8" s="1"/>
  <c r="O10" i="8" s="1"/>
  <c r="O11" i="8" s="1"/>
  <c r="O12" i="8" s="1"/>
  <c r="O13" i="8" s="1"/>
  <c r="O14" i="8" s="1"/>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K41" i="8"/>
  <c r="L42" i="8"/>
  <c r="K45" i="8"/>
  <c r="L46" i="8"/>
  <c r="K49" i="8"/>
  <c r="L50" i="8"/>
  <c r="K53" i="8"/>
  <c r="L54" i="8"/>
  <c r="K57" i="8"/>
  <c r="L58" i="8"/>
  <c r="K62" i="8"/>
  <c r="H31" i="8"/>
  <c r="K70" i="8"/>
  <c r="N40" i="8"/>
  <c r="N48" i="8"/>
  <c r="N56" i="8"/>
  <c r="N64" i="8"/>
  <c r="J65" i="8"/>
  <c r="N66" i="8"/>
  <c r="J67" i="8"/>
  <c r="N68" i="8"/>
  <c r="J69" i="8"/>
  <c r="N70" i="8"/>
  <c r="J71" i="8"/>
  <c r="K110" i="8"/>
  <c r="J79" i="8"/>
  <c r="K118" i="8"/>
  <c r="J87" i="8"/>
  <c r="K126" i="8"/>
  <c r="J95" i="8"/>
  <c r="K134" i="8"/>
  <c r="K138" i="8"/>
  <c r="K142" i="8"/>
  <c r="K146" i="8"/>
  <c r="K150" i="8"/>
  <c r="K154" i="8"/>
  <c r="K158" i="8"/>
  <c r="K162" i="8"/>
  <c r="K168" i="8"/>
  <c r="K170" i="8"/>
  <c r="K172" i="8"/>
  <c r="N149" i="8"/>
  <c r="J151" i="8"/>
  <c r="N151" i="8"/>
  <c r="L189" i="8"/>
  <c r="N155" i="8"/>
  <c r="J163" i="8"/>
  <c r="N163" i="8"/>
  <c r="K205" i="8"/>
  <c r="K215" i="8"/>
  <c r="K227" i="8"/>
  <c r="K40" i="8"/>
  <c r="L41" i="8"/>
  <c r="K44" i="8"/>
  <c r="L45" i="8"/>
  <c r="K48" i="8"/>
  <c r="L49" i="8"/>
  <c r="K52" i="8"/>
  <c r="L53" i="8"/>
  <c r="K56" i="8"/>
  <c r="L57" i="8"/>
  <c r="K60" i="8"/>
  <c r="L62" i="8"/>
  <c r="K68" i="8"/>
  <c r="L70" i="8"/>
  <c r="L71" i="8"/>
  <c r="N38" i="8"/>
  <c r="N46" i="8"/>
  <c r="N54" i="8"/>
  <c r="N62" i="8"/>
  <c r="K108" i="8"/>
  <c r="J77" i="8"/>
  <c r="K116" i="8"/>
  <c r="J85" i="8"/>
  <c r="K124" i="8"/>
  <c r="J93" i="8"/>
  <c r="K132" i="8"/>
  <c r="K166" i="8"/>
  <c r="L172" i="8"/>
  <c r="L181" i="8"/>
  <c r="N147" i="8"/>
  <c r="J167" i="8"/>
  <c r="N167" i="8"/>
  <c r="K209" i="8"/>
  <c r="N178" i="8"/>
  <c r="J178" i="8"/>
  <c r="J189" i="8"/>
  <c r="N189" i="8"/>
  <c r="J226" i="8"/>
  <c r="N226" i="8"/>
  <c r="N134" i="8"/>
  <c r="N136" i="8"/>
  <c r="J171" i="8"/>
  <c r="N171" i="8"/>
  <c r="J236" i="8"/>
  <c r="N236" i="8"/>
  <c r="L38" i="8"/>
  <c r="L39" i="8"/>
  <c r="K42" i="8"/>
  <c r="L43" i="8"/>
  <c r="K46" i="8"/>
  <c r="L47" i="8"/>
  <c r="K50" i="8"/>
  <c r="L51" i="8"/>
  <c r="K54" i="8"/>
  <c r="L55" i="8"/>
  <c r="K58" i="8"/>
  <c r="K64" i="8"/>
  <c r="L66" i="8"/>
  <c r="K72" i="8"/>
  <c r="H41" i="8"/>
  <c r="N42" i="8"/>
  <c r="H49" i="8"/>
  <c r="N50" i="8"/>
  <c r="H57" i="8"/>
  <c r="N58" i="8"/>
  <c r="J73" i="8"/>
  <c r="K112" i="8"/>
  <c r="J81" i="8"/>
  <c r="K120" i="8"/>
  <c r="J89" i="8"/>
  <c r="K128" i="8"/>
  <c r="J97" i="8"/>
  <c r="H101" i="8"/>
  <c r="H105" i="8"/>
  <c r="H109" i="8"/>
  <c r="H113" i="8"/>
  <c r="H117" i="8"/>
  <c r="H121" i="8"/>
  <c r="H125" i="8"/>
  <c r="H129" i="8"/>
  <c r="N130" i="8"/>
  <c r="N157" i="8"/>
  <c r="J159" i="8"/>
  <c r="N159" i="8"/>
  <c r="K201" i="8"/>
  <c r="J197" i="8"/>
  <c r="N197" i="8"/>
  <c r="K211" i="8"/>
  <c r="K221" i="8"/>
  <c r="K223" i="8"/>
  <c r="K231" i="8"/>
  <c r="L232" i="8"/>
  <c r="K241" i="8"/>
  <c r="K245" i="8"/>
  <c r="K249" i="8"/>
  <c r="K253" i="8"/>
  <c r="K269" i="8"/>
  <c r="K270" i="8"/>
  <c r="K278" i="8"/>
  <c r="L279" i="8"/>
  <c r="K286" i="8"/>
  <c r="L287" i="8"/>
  <c r="N256" i="8"/>
  <c r="N258" i="8"/>
  <c r="N260" i="8"/>
  <c r="N262" i="8"/>
  <c r="N264" i="8"/>
  <c r="N266" i="8"/>
  <c r="N268" i="8"/>
  <c r="N270" i="8"/>
  <c r="N272" i="8"/>
  <c r="N274" i="8"/>
  <c r="N285" i="8"/>
  <c r="H286" i="8"/>
  <c r="L323" i="8"/>
  <c r="L324" i="8"/>
  <c r="L325" i="8"/>
  <c r="N294" i="8"/>
  <c r="L331" i="8"/>
  <c r="L332" i="8"/>
  <c r="L333" i="8"/>
  <c r="N302" i="8"/>
  <c r="N310" i="8"/>
  <c r="N318" i="8"/>
  <c r="N326" i="8"/>
  <c r="N334" i="8"/>
  <c r="K203" i="8"/>
  <c r="H176" i="8"/>
  <c r="K217" i="8"/>
  <c r="K219" i="8"/>
  <c r="H186" i="8"/>
  <c r="H188" i="8"/>
  <c r="K229" i="8"/>
  <c r="K236" i="8"/>
  <c r="K244" i="8"/>
  <c r="K248" i="8"/>
  <c r="K252" i="8"/>
  <c r="K268" i="8"/>
  <c r="L270" i="8"/>
  <c r="K275" i="8"/>
  <c r="K276" i="8"/>
  <c r="H243" i="8"/>
  <c r="N244" i="8"/>
  <c r="K283" i="8"/>
  <c r="K284" i="8"/>
  <c r="L285" i="8"/>
  <c r="H251" i="8"/>
  <c r="N252" i="8"/>
  <c r="K291" i="8"/>
  <c r="K295" i="8"/>
  <c r="N276" i="8"/>
  <c r="K319" i="8"/>
  <c r="N286" i="8"/>
  <c r="N287" i="8"/>
  <c r="N288" i="8"/>
  <c r="N289" i="8"/>
  <c r="H290" i="8"/>
  <c r="L326" i="8"/>
  <c r="N295" i="8"/>
  <c r="N296" i="8"/>
  <c r="N297" i="8"/>
  <c r="H298" i="8"/>
  <c r="L334" i="8"/>
  <c r="H300" i="8"/>
  <c r="N303" i="8"/>
  <c r="N304" i="8"/>
  <c r="N305" i="8"/>
  <c r="H308" i="8"/>
  <c r="N311" i="8"/>
  <c r="N312" i="8"/>
  <c r="N313" i="8"/>
  <c r="H316" i="8"/>
  <c r="N319" i="8"/>
  <c r="N320" i="8"/>
  <c r="N321" i="8"/>
  <c r="H324" i="8"/>
  <c r="N327" i="8"/>
  <c r="N328" i="8"/>
  <c r="N329" i="8"/>
  <c r="H332" i="8"/>
  <c r="N335" i="8"/>
  <c r="N336" i="8"/>
  <c r="N277" i="8"/>
  <c r="N290" i="8"/>
  <c r="N298" i="8"/>
  <c r="N306" i="8"/>
  <c r="N314" i="8"/>
  <c r="N322" i="8"/>
  <c r="N330" i="8"/>
  <c r="K173" i="8"/>
  <c r="L174" i="8"/>
  <c r="L185" i="8"/>
  <c r="K207" i="8"/>
  <c r="K213" i="8"/>
  <c r="H180" i="8"/>
  <c r="N181" i="8"/>
  <c r="J182" i="8"/>
  <c r="N183" i="8"/>
  <c r="K225" i="8"/>
  <c r="H192" i="8"/>
  <c r="N193" i="8"/>
  <c r="K233" i="8"/>
  <c r="K242" i="8"/>
  <c r="K246" i="8"/>
  <c r="K250" i="8"/>
  <c r="K254" i="8"/>
  <c r="N222" i="8"/>
  <c r="N230" i="8"/>
  <c r="N232" i="8"/>
  <c r="K271" i="8"/>
  <c r="K272" i="8"/>
  <c r="H239" i="8"/>
  <c r="N240" i="8"/>
  <c r="K280" i="8"/>
  <c r="H246" i="8"/>
  <c r="H247" i="8"/>
  <c r="N248" i="8"/>
  <c r="K288" i="8"/>
  <c r="L289" i="8"/>
  <c r="H255" i="8"/>
  <c r="H256" i="8"/>
  <c r="H257" i="8"/>
  <c r="H258" i="8"/>
  <c r="H259" i="8"/>
  <c r="H260" i="8"/>
  <c r="H261" i="8"/>
  <c r="H262" i="8"/>
  <c r="H263" i="8"/>
  <c r="H264" i="8"/>
  <c r="H265" i="8"/>
  <c r="H266" i="8"/>
  <c r="H267" i="8"/>
  <c r="H268" i="8"/>
  <c r="H269" i="8"/>
  <c r="H270" i="8"/>
  <c r="L310" i="8"/>
  <c r="N278" i="8"/>
  <c r="N279" i="8"/>
  <c r="N280" i="8"/>
  <c r="N281" i="8"/>
  <c r="N283" i="8"/>
  <c r="N291" i="8"/>
  <c r="N292" i="8"/>
  <c r="N293" i="8"/>
  <c r="H294" i="8"/>
  <c r="L330" i="8"/>
  <c r="N299" i="8"/>
  <c r="N300" i="8"/>
  <c r="N301" i="8"/>
  <c r="H304" i="8"/>
  <c r="N307" i="8"/>
  <c r="N308" i="8"/>
  <c r="N309" i="8"/>
  <c r="H312" i="8"/>
  <c r="N315" i="8"/>
  <c r="N316" i="8"/>
  <c r="N317" i="8"/>
  <c r="N323" i="8"/>
  <c r="N324" i="8"/>
  <c r="N331" i="8"/>
  <c r="N332" i="8"/>
  <c r="N333" i="8"/>
  <c r="K8" i="7" a="1"/>
  <c r="K8" i="7" s="1"/>
  <c r="K12" i="7" a="1"/>
  <c r="K12" i="7" s="1"/>
  <c r="K33" i="7" a="1"/>
  <c r="K33" i="7" s="1"/>
  <c r="K35" i="7" a="1"/>
  <c r="K35" i="7" s="1"/>
  <c r="K39" i="7" a="1"/>
  <c r="K39" i="7" s="1"/>
  <c r="K43" i="7" a="1"/>
  <c r="K43" i="7" s="1"/>
  <c r="J50" i="7" a="1"/>
  <c r="J50" i="7" s="1"/>
  <c r="J54" i="7" a="1"/>
  <c r="J54" i="7" s="1"/>
  <c r="K57" i="7" a="1"/>
  <c r="K57" i="7" s="1"/>
  <c r="J62" i="7" a="1"/>
  <c r="J62" i="7" s="1"/>
  <c r="J66" i="7" a="1"/>
  <c r="J66" i="7" s="1"/>
  <c r="K69" i="7" a="1"/>
  <c r="K69" i="7" s="1"/>
  <c r="K71" i="7" a="1"/>
  <c r="K71" i="7" s="1"/>
  <c r="K75" i="7" a="1"/>
  <c r="K75" i="7" s="1"/>
  <c r="J80" i="7" a="1"/>
  <c r="J80" i="7" s="1"/>
  <c r="J84" i="7" a="1"/>
  <c r="J84" i="7" s="1"/>
  <c r="J90" i="7" a="1"/>
  <c r="J90" i="7" s="1"/>
  <c r="K93" i="7" a="1"/>
  <c r="K93" i="7" s="1"/>
  <c r="K97" i="7" a="1"/>
  <c r="K97" i="7" s="1"/>
  <c r="K99" i="7" a="1"/>
  <c r="K99" i="7" s="1"/>
  <c r="J104" i="7" a="1"/>
  <c r="J104" i="7" s="1"/>
  <c r="J108" i="7" a="1"/>
  <c r="J108" i="7" s="1"/>
  <c r="K111" i="7" a="1"/>
  <c r="K111" i="7" s="1"/>
  <c r="J118" i="7" a="1"/>
  <c r="J118" i="7" s="1"/>
  <c r="K119" i="7" a="1"/>
  <c r="K119" i="7" s="1"/>
  <c r="K123" i="7" a="1"/>
  <c r="K123" i="7" s="1"/>
  <c r="J128" i="7" a="1"/>
  <c r="J128" i="7" s="1"/>
  <c r="J132" i="7" a="1"/>
  <c r="J132" i="7" s="1"/>
  <c r="K137" i="7" a="1"/>
  <c r="K137" i="7" s="1"/>
  <c r="J142" i="7" a="1"/>
  <c r="J142" i="7" s="1"/>
  <c r="K145" i="7" a="1"/>
  <c r="K145" i="7" s="1"/>
  <c r="J150" i="7" a="1"/>
  <c r="J150" i="7" s="1"/>
  <c r="K153" i="7" a="1"/>
  <c r="K153" i="7" s="1"/>
  <c r="J158" i="7" a="1"/>
  <c r="J158" i="7" s="1"/>
  <c r="K161" i="7" a="1"/>
  <c r="K161" i="7" s="1"/>
  <c r="J166" i="7" a="1"/>
  <c r="J166" i="7" s="1"/>
  <c r="K169" i="7" a="1"/>
  <c r="K169" i="7" s="1"/>
  <c r="J174" i="7" a="1"/>
  <c r="J174" i="7" s="1"/>
  <c r="K177" i="7" a="1"/>
  <c r="K177" i="7" s="1"/>
  <c r="J182" i="7" a="1"/>
  <c r="J182" i="7" s="1"/>
  <c r="K185" i="7" a="1"/>
  <c r="K185" i="7" s="1"/>
  <c r="J190" i="7" a="1"/>
  <c r="J190" i="7" s="1"/>
  <c r="K193" i="7" a="1"/>
  <c r="K193" i="7" s="1"/>
  <c r="J198" i="7" a="1"/>
  <c r="J198" i="7" s="1"/>
  <c r="K201" i="7" a="1"/>
  <c r="K201" i="7" s="1"/>
  <c r="K203" i="7" a="1"/>
  <c r="K203" i="7" s="1"/>
  <c r="K207" i="7" a="1"/>
  <c r="K207" i="7" s="1"/>
  <c r="J212" i="7" a="1"/>
  <c r="J212" i="7" s="1"/>
  <c r="K215" i="7" a="1"/>
  <c r="K215" i="7" s="1"/>
  <c r="J220" i="7" a="1"/>
  <c r="J220" i="7" s="1"/>
  <c r="K223" i="7" a="1"/>
  <c r="K223" i="7" s="1"/>
  <c r="J228" i="7" a="1"/>
  <c r="J228" i="7" s="1"/>
  <c r="K231" i="7" a="1"/>
  <c r="K231" i="7" s="1"/>
  <c r="J236" i="7" a="1"/>
  <c r="J236" i="7" s="1"/>
  <c r="J242" i="7" a="1"/>
  <c r="J242" i="7" s="1"/>
  <c r="K245" i="7" a="1"/>
  <c r="K245" i="7" s="1"/>
  <c r="J250" i="7" a="1"/>
  <c r="J250" i="7" s="1"/>
  <c r="K253" i="7" a="1"/>
  <c r="K253" i="7" s="1"/>
  <c r="J258" i="7" a="1"/>
  <c r="J258" i="7" s="1"/>
  <c r="K261" i="7" a="1"/>
  <c r="K261" i="7" s="1"/>
  <c r="J266" i="7" a="1"/>
  <c r="J266" i="7" s="1"/>
  <c r="K269" i="7" a="1"/>
  <c r="K269" i="7" s="1"/>
  <c r="J274" i="7" a="1"/>
  <c r="J274" i="7" s="1"/>
  <c r="K277" i="7" a="1"/>
  <c r="K277" i="7" s="1"/>
  <c r="J282" i="7" a="1"/>
  <c r="J282" i="7" s="1"/>
  <c r="K285" i="7" a="1"/>
  <c r="K285" i="7" s="1"/>
  <c r="J290" i="7" a="1"/>
  <c r="J290" i="7" s="1"/>
  <c r="K293" i="7" a="1"/>
  <c r="K293" i="7" s="1"/>
  <c r="J298" i="7" a="1"/>
  <c r="J298" i="7" s="1"/>
  <c r="K301" i="7" a="1"/>
  <c r="K301" i="7" s="1"/>
  <c r="J306" i="7" a="1"/>
  <c r="J306" i="7" s="1"/>
  <c r="K309" i="7" a="1"/>
  <c r="K309" i="7" s="1"/>
  <c r="K313" i="7" a="1"/>
  <c r="K313" i="7" s="1"/>
  <c r="J318" i="7" a="1"/>
  <c r="J318" i="7" s="1"/>
  <c r="K321" i="7" a="1"/>
  <c r="K321" i="7" s="1"/>
  <c r="J326" i="7" a="1"/>
  <c r="J326" i="7" s="1"/>
  <c r="K14" i="7" a="1"/>
  <c r="K14" i="7" s="1"/>
  <c r="K18" i="7" a="1"/>
  <c r="K18" i="7" s="1"/>
  <c r="J29" i="7" a="1"/>
  <c r="J29" i="7" s="1"/>
  <c r="K30" i="7" a="1"/>
  <c r="K30" i="7" s="1"/>
  <c r="J33" i="7" a="1"/>
  <c r="J33" i="7" s="1"/>
  <c r="J35" i="7" a="1"/>
  <c r="J35" i="7" s="1"/>
  <c r="J37" i="7" a="1"/>
  <c r="J37" i="7" s="1"/>
  <c r="J39" i="7" a="1"/>
  <c r="J39" i="7" s="1"/>
  <c r="J41" i="7" a="1"/>
  <c r="J41" i="7" s="1"/>
  <c r="J43" i="7" a="1"/>
  <c r="J43" i="7" s="1"/>
  <c r="K44" i="7" a="1"/>
  <c r="K44" i="7" s="1"/>
  <c r="K46" i="7" a="1"/>
  <c r="K46" i="7" s="1"/>
  <c r="K48" i="7" a="1"/>
  <c r="K48" i="7" s="1"/>
  <c r="J51" i="7" a="1"/>
  <c r="J51" i="7" s="1"/>
  <c r="J53" i="7" a="1"/>
  <c r="J53" i="7" s="1"/>
  <c r="K54" i="7" a="1"/>
  <c r="K54" i="7" s="1"/>
  <c r="K56" i="7" a="1"/>
  <c r="K56" i="7" s="1"/>
  <c r="J59" i="7" a="1"/>
  <c r="J59" i="7" s="1"/>
  <c r="J61" i="7" a="1"/>
  <c r="J61" i="7" s="1"/>
  <c r="K62" i="7" a="1"/>
  <c r="K62" i="7" s="1"/>
  <c r="J65" i="7" a="1"/>
  <c r="J65" i="7" s="1"/>
  <c r="K66" i="7" a="1"/>
  <c r="K66" i="7" s="1"/>
  <c r="J69" i="7" a="1"/>
  <c r="J69" i="7" s="1"/>
  <c r="K70" i="7" a="1"/>
  <c r="K70" i="7" s="1"/>
  <c r="K72" i="7" a="1"/>
  <c r="K72" i="7" s="1"/>
  <c r="J75" i="7" a="1"/>
  <c r="J75" i="7" s="1"/>
  <c r="J77" i="7" a="1"/>
  <c r="J77" i="7" s="1"/>
  <c r="K78" i="7" a="1"/>
  <c r="K78" i="7" s="1"/>
  <c r="K80" i="7" a="1"/>
  <c r="K80" i="7" s="1"/>
  <c r="J83" i="7" a="1"/>
  <c r="J83" i="7" s="1"/>
  <c r="J85" i="7" a="1"/>
  <c r="J85" i="7" s="1"/>
  <c r="K86" i="7" a="1"/>
  <c r="K86" i="7" s="1"/>
  <c r="K88" i="7" a="1"/>
  <c r="K88" i="7" s="1"/>
  <c r="J91" i="7" a="1"/>
  <c r="J91" i="7" s="1"/>
  <c r="K92" i="7" a="1"/>
  <c r="K92" i="7" s="1"/>
  <c r="J95" i="7" a="1"/>
  <c r="J95" i="7" s="1"/>
  <c r="K96" i="7" a="1"/>
  <c r="K96" i="7" s="1"/>
  <c r="J99" i="7" a="1"/>
  <c r="J99" i="7" s="1"/>
  <c r="K100" i="7" a="1"/>
  <c r="K100" i="7" s="1"/>
  <c r="J103" i="7" a="1"/>
  <c r="J103" i="7" s="1"/>
  <c r="K104" i="7" a="1"/>
  <c r="K104" i="7" s="1"/>
  <c r="J107" i="7" a="1"/>
  <c r="J107" i="7" s="1"/>
  <c r="K108" i="7" a="1"/>
  <c r="K108" i="7" s="1"/>
  <c r="J111" i="7" a="1"/>
  <c r="J111" i="7" s="1"/>
  <c r="K112" i="7" a="1"/>
  <c r="K112" i="7" s="1"/>
  <c r="J115" i="7" a="1"/>
  <c r="J115" i="7" s="1"/>
  <c r="K116" i="7" a="1"/>
  <c r="K116" i="7" s="1"/>
  <c r="J119" i="7" a="1"/>
  <c r="J119" i="7" s="1"/>
  <c r="K120" i="7" a="1"/>
  <c r="K120" i="7" s="1"/>
  <c r="J123" i="7" a="1"/>
  <c r="J123" i="7" s="1"/>
  <c r="K124" i="7" a="1"/>
  <c r="K124" i="7" s="1"/>
  <c r="J127" i="7" a="1"/>
  <c r="J127" i="7" s="1"/>
  <c r="K128" i="7" a="1"/>
  <c r="K128" i="7" s="1"/>
  <c r="J131" i="7" a="1"/>
  <c r="J131" i="7" s="1"/>
  <c r="K132" i="7" a="1"/>
  <c r="K132" i="7" s="1"/>
  <c r="J135" i="7" a="1"/>
  <c r="J135" i="7" s="1"/>
  <c r="K136" i="7" a="1"/>
  <c r="K136" i="7" s="1"/>
  <c r="J139" i="7" a="1"/>
  <c r="J139" i="7" s="1"/>
  <c r="K140" i="7" a="1"/>
  <c r="K140" i="7" s="1"/>
  <c r="J143" i="7" a="1"/>
  <c r="J143" i="7" s="1"/>
  <c r="K144" i="7" a="1"/>
  <c r="K144" i="7" s="1"/>
  <c r="J147" i="7" a="1"/>
  <c r="J147" i="7" s="1"/>
  <c r="K148" i="7" a="1"/>
  <c r="K148" i="7" s="1"/>
  <c r="J151" i="7" a="1"/>
  <c r="J151" i="7" s="1"/>
  <c r="K152" i="7" a="1"/>
  <c r="K152" i="7" s="1"/>
  <c r="J155" i="7" a="1"/>
  <c r="J155" i="7" s="1"/>
  <c r="K156" i="7" a="1"/>
  <c r="K156" i="7" s="1"/>
  <c r="J159" i="7" a="1"/>
  <c r="J159" i="7" s="1"/>
  <c r="K160" i="7" a="1"/>
  <c r="K160" i="7" s="1"/>
  <c r="J163" i="7" a="1"/>
  <c r="J163" i="7" s="1"/>
  <c r="K164" i="7" a="1"/>
  <c r="K164" i="7" s="1"/>
  <c r="J167" i="7" a="1"/>
  <c r="J167" i="7" s="1"/>
  <c r="K168" i="7" a="1"/>
  <c r="K168" i="7" s="1"/>
  <c r="J171" i="7" a="1"/>
  <c r="J171" i="7" s="1"/>
  <c r="K172" i="7" a="1"/>
  <c r="K172" i="7" s="1"/>
  <c r="J175" i="7" a="1"/>
  <c r="J175" i="7" s="1"/>
  <c r="K176" i="7" a="1"/>
  <c r="K176" i="7" s="1"/>
  <c r="J179" i="7" a="1"/>
  <c r="J179" i="7" s="1"/>
  <c r="K180" i="7" a="1"/>
  <c r="K180" i="7" s="1"/>
  <c r="J183" i="7" a="1"/>
  <c r="J183" i="7" s="1"/>
  <c r="K184" i="7" a="1"/>
  <c r="K184" i="7" s="1"/>
  <c r="J187" i="7" a="1"/>
  <c r="J187" i="7" s="1"/>
  <c r="K188" i="7" a="1"/>
  <c r="K188" i="7" s="1"/>
  <c r="J191" i="7" a="1"/>
  <c r="J191" i="7" s="1"/>
  <c r="K192" i="7" a="1"/>
  <c r="K192" i="7" s="1"/>
  <c r="J195" i="7" a="1"/>
  <c r="J195" i="7" s="1"/>
  <c r="K196" i="7" a="1"/>
  <c r="K196" i="7" s="1"/>
  <c r="J199" i="7" a="1"/>
  <c r="J199" i="7" s="1"/>
  <c r="K200" i="7" a="1"/>
  <c r="K200" i="7" s="1"/>
  <c r="J203" i="7" a="1"/>
  <c r="J203" i="7" s="1"/>
  <c r="K204" i="7" a="1"/>
  <c r="K204" i="7" s="1"/>
  <c r="J207" i="7" a="1"/>
  <c r="J207" i="7" s="1"/>
  <c r="K208" i="7" a="1"/>
  <c r="K208" i="7" s="1"/>
  <c r="J211" i="7" a="1"/>
  <c r="J211" i="7" s="1"/>
  <c r="K212" i="7" a="1"/>
  <c r="K212" i="7" s="1"/>
  <c r="J215" i="7" a="1"/>
  <c r="J215" i="7" s="1"/>
  <c r="K216" i="7" a="1"/>
  <c r="K216" i="7" s="1"/>
  <c r="K218" i="7" a="1"/>
  <c r="K218" i="7" s="1"/>
  <c r="J221" i="7" a="1"/>
  <c r="J221" i="7" s="1"/>
  <c r="K222" i="7" a="1"/>
  <c r="K222" i="7" s="1"/>
  <c r="J225" i="7" a="1"/>
  <c r="J225" i="7" s="1"/>
  <c r="K226" i="7" a="1"/>
  <c r="K226" i="7" s="1"/>
  <c r="J229" i="7" a="1"/>
  <c r="J229" i="7" s="1"/>
  <c r="K230" i="7" a="1"/>
  <c r="K230" i="7" s="1"/>
  <c r="J233" i="7" a="1"/>
  <c r="J233" i="7" s="1"/>
  <c r="K234" i="7" a="1"/>
  <c r="K234" i="7" s="1"/>
  <c r="J237" i="7" a="1"/>
  <c r="J237" i="7" s="1"/>
  <c r="K238" i="7" a="1"/>
  <c r="K238" i="7" s="1"/>
  <c r="J241" i="7" a="1"/>
  <c r="J241" i="7" s="1"/>
  <c r="K242" i="7" a="1"/>
  <c r="K242" i="7" s="1"/>
  <c r="J245" i="7" a="1"/>
  <c r="J245" i="7" s="1"/>
  <c r="K246" i="7" a="1"/>
  <c r="K246" i="7" s="1"/>
  <c r="J249" i="7" a="1"/>
  <c r="J249" i="7" s="1"/>
  <c r="K250" i="7" a="1"/>
  <c r="K250" i="7" s="1"/>
  <c r="J253" i="7" a="1"/>
  <c r="J253" i="7" s="1"/>
  <c r="K254" i="7" a="1"/>
  <c r="K254" i="7" s="1"/>
  <c r="J257" i="7" a="1"/>
  <c r="J257" i="7" s="1"/>
  <c r="K258" i="7" a="1"/>
  <c r="K258" i="7" s="1"/>
  <c r="J261" i="7" a="1"/>
  <c r="J261" i="7" s="1"/>
  <c r="K262" i="7" a="1"/>
  <c r="K262" i="7" s="1"/>
  <c r="J265" i="7" a="1"/>
  <c r="J265" i="7" s="1"/>
  <c r="K266" i="7" a="1"/>
  <c r="K266" i="7" s="1"/>
  <c r="J269" i="7" a="1"/>
  <c r="J269" i="7" s="1"/>
  <c r="K270" i="7" a="1"/>
  <c r="K270" i="7" s="1"/>
  <c r="J273" i="7" a="1"/>
  <c r="J273" i="7" s="1"/>
  <c r="K274" i="7" a="1"/>
  <c r="K274" i="7" s="1"/>
  <c r="J277" i="7" a="1"/>
  <c r="J277" i="7" s="1"/>
  <c r="K278" i="7" a="1"/>
  <c r="K278" i="7" s="1"/>
  <c r="J281" i="7" a="1"/>
  <c r="J281" i="7" s="1"/>
  <c r="K282" i="7" a="1"/>
  <c r="K282" i="7" s="1"/>
  <c r="J285" i="7" a="1"/>
  <c r="J285" i="7" s="1"/>
  <c r="K286" i="7" a="1"/>
  <c r="K286" i="7" s="1"/>
  <c r="J289" i="7" a="1"/>
  <c r="J289" i="7" s="1"/>
  <c r="K290" i="7" a="1"/>
  <c r="K290" i="7" s="1"/>
  <c r="J293" i="7" a="1"/>
  <c r="J293" i="7" s="1"/>
  <c r="K294" i="7" a="1"/>
  <c r="K294" i="7" s="1"/>
  <c r="J297" i="7" a="1"/>
  <c r="J297" i="7" s="1"/>
  <c r="K298" i="7" a="1"/>
  <c r="K298" i="7" s="1"/>
  <c r="J301" i="7" a="1"/>
  <c r="J301" i="7" s="1"/>
  <c r="K302" i="7" a="1"/>
  <c r="K302" i="7" s="1"/>
  <c r="J305" i="7" a="1"/>
  <c r="J305" i="7" s="1"/>
  <c r="K306" i="7" a="1"/>
  <c r="K306" i="7" s="1"/>
  <c r="J309" i="7" a="1"/>
  <c r="J309" i="7" s="1"/>
  <c r="K310" i="7" a="1"/>
  <c r="K310" i="7" s="1"/>
  <c r="J313" i="7" a="1"/>
  <c r="J313" i="7" s="1"/>
  <c r="K314" i="7" a="1"/>
  <c r="K314" i="7" s="1"/>
  <c r="J317" i="7" a="1"/>
  <c r="J317" i="7" s="1"/>
  <c r="K318" i="7" a="1"/>
  <c r="K318" i="7" s="1"/>
  <c r="J321" i="7" a="1"/>
  <c r="J321" i="7" s="1"/>
  <c r="K322" i="7" a="1"/>
  <c r="K322" i="7" s="1"/>
  <c r="J325" i="7" a="1"/>
  <c r="J325" i="7" s="1"/>
  <c r="K326" i="7" a="1"/>
  <c r="K326" i="7" s="1"/>
  <c r="J329" i="7" a="1"/>
  <c r="J329" i="7" s="1"/>
  <c r="K330" i="7" a="1"/>
  <c r="K330" i="7" s="1"/>
  <c r="K332" i="7" a="1"/>
  <c r="K332" i="7" s="1"/>
  <c r="J333" i="7" a="1"/>
  <c r="J333" i="7" s="1"/>
  <c r="K334" i="7" a="1"/>
  <c r="K334" i="7" s="1"/>
  <c r="J335" i="7" a="1"/>
  <c r="J335" i="7" s="1"/>
  <c r="K336" i="7" a="1"/>
  <c r="K336" i="7" s="1"/>
  <c r="J337" i="7" a="1"/>
  <c r="J337" i="7" s="1"/>
  <c r="K338" i="7" a="1"/>
  <c r="K338" i="7" s="1"/>
  <c r="J339" i="7" a="1"/>
  <c r="J339" i="7" s="1"/>
  <c r="K340" i="7" a="1"/>
  <c r="K340" i="7" s="1"/>
  <c r="J341" i="7" a="1"/>
  <c r="J341" i="7" s="1"/>
  <c r="K342" i="7" a="1"/>
  <c r="K342" i="7" s="1"/>
  <c r="J343" i="7" a="1"/>
  <c r="J343" i="7" s="1"/>
  <c r="K344" i="7" a="1"/>
  <c r="K344" i="7" s="1"/>
  <c r="J345" i="7" a="1"/>
  <c r="J345" i="7" s="1"/>
  <c r="K346" i="7" a="1"/>
  <c r="K346" i="7" s="1"/>
  <c r="J347" i="7" a="1"/>
  <c r="J347" i="7" s="1"/>
  <c r="K348" i="7" a="1"/>
  <c r="K348" i="7" s="1"/>
  <c r="J349" i="7" a="1"/>
  <c r="J349" i="7" s="1"/>
  <c r="K351" i="7" a="1"/>
  <c r="K351" i="7" s="1"/>
  <c r="J352" i="7" a="1"/>
  <c r="J352" i="7" s="1"/>
  <c r="K355" i="7" a="1"/>
  <c r="K355" i="7" s="1"/>
  <c r="J356" i="7" a="1"/>
  <c r="J356" i="7" s="1"/>
  <c r="K359" i="7" a="1"/>
  <c r="K359" i="7" s="1"/>
  <c r="J360" i="7" a="1"/>
  <c r="J360" i="7" s="1"/>
  <c r="K363" i="7" a="1"/>
  <c r="K363" i="7" s="1"/>
  <c r="J364" i="7" a="1"/>
  <c r="J364" i="7" s="1"/>
  <c r="K367" i="7" a="1"/>
  <c r="K367" i="7" s="1"/>
  <c r="J368" i="7" a="1"/>
  <c r="J368" i="7" s="1"/>
  <c r="K371" i="7" a="1"/>
  <c r="K371" i="7" s="1"/>
  <c r="J372" i="7" a="1"/>
  <c r="J372" i="7" s="1"/>
  <c r="K375" i="7" a="1"/>
  <c r="K375" i="7" s="1"/>
  <c r="J376" i="7" a="1"/>
  <c r="J376" i="7" s="1"/>
  <c r="K379" i="7" a="1"/>
  <c r="K379" i="7" s="1"/>
  <c r="J380" i="7" a="1"/>
  <c r="J380" i="7" s="1"/>
  <c r="K383" i="7" a="1"/>
  <c r="K383" i="7" s="1"/>
  <c r="J384" i="7" a="1"/>
  <c r="J384" i="7" s="1"/>
  <c r="K387" i="7" a="1"/>
  <c r="K387" i="7" s="1"/>
  <c r="J388" i="7" a="1"/>
  <c r="J388" i="7" s="1"/>
  <c r="K391" i="7" a="1"/>
  <c r="K391" i="7" s="1"/>
  <c r="J392" i="7" a="1"/>
  <c r="J392" i="7" s="1"/>
  <c r="K395" i="7" a="1"/>
  <c r="K395" i="7" s="1"/>
  <c r="J396" i="7" a="1"/>
  <c r="J396" i="7" s="1"/>
  <c r="K399" i="7" a="1"/>
  <c r="K399" i="7" s="1"/>
  <c r="J400" i="7" a="1"/>
  <c r="J400" i="7" s="1"/>
  <c r="K403" i="7" a="1"/>
  <c r="K403" i="7" s="1"/>
  <c r="J404" i="7" a="1"/>
  <c r="J404" i="7" s="1"/>
  <c r="K407" i="7" a="1"/>
  <c r="K407" i="7" s="1"/>
  <c r="J408" i="7" a="1"/>
  <c r="J408" i="7" s="1"/>
  <c r="K411" i="7" a="1"/>
  <c r="K411" i="7" s="1"/>
  <c r="J412" i="7" a="1"/>
  <c r="J412" i="7" s="1"/>
  <c r="K415" i="7" a="1"/>
  <c r="K415" i="7" s="1"/>
  <c r="J416" i="7" a="1"/>
  <c r="J416" i="7" s="1"/>
  <c r="K419" i="7" a="1"/>
  <c r="K419" i="7" s="1"/>
  <c r="J420" i="7" a="1"/>
  <c r="J420" i="7" s="1"/>
  <c r="K423" i="7" a="1"/>
  <c r="K423" i="7" s="1"/>
  <c r="J424" i="7" a="1"/>
  <c r="J424" i="7" s="1"/>
  <c r="K427" i="7" a="1"/>
  <c r="K427" i="7" s="1"/>
  <c r="J428" i="7" a="1"/>
  <c r="J428" i="7" s="1"/>
  <c r="K431" i="7" a="1"/>
  <c r="K431" i="7" s="1"/>
  <c r="J432" i="7" a="1"/>
  <c r="J432" i="7" s="1"/>
  <c r="K435" i="7" a="1"/>
  <c r="K435" i="7" s="1"/>
  <c r="J436" i="7" a="1"/>
  <c r="J436" i="7" s="1"/>
  <c r="K439" i="7" a="1"/>
  <c r="K439" i="7" s="1"/>
  <c r="J440" i="7" a="1"/>
  <c r="J440" i="7" s="1"/>
  <c r="K443" i="7" a="1"/>
  <c r="K443" i="7" s="1"/>
  <c r="J444" i="7" a="1"/>
  <c r="J444" i="7" s="1"/>
  <c r="K447" i="7" a="1"/>
  <c r="K447" i="7" s="1"/>
  <c r="J448" i="7" a="1"/>
  <c r="J448" i="7" s="1"/>
  <c r="K451" i="7" a="1"/>
  <c r="K451" i="7" s="1"/>
  <c r="J452" i="7" a="1"/>
  <c r="J452" i="7" s="1"/>
  <c r="K455" i="7" a="1"/>
  <c r="K455" i="7" s="1"/>
  <c r="J456" i="7" a="1"/>
  <c r="J456" i="7" s="1"/>
  <c r="K459" i="7" a="1"/>
  <c r="K459" i="7" s="1"/>
  <c r="J460" i="7" a="1"/>
  <c r="J460" i="7" s="1"/>
  <c r="K463" i="7" a="1"/>
  <c r="K463" i="7" s="1"/>
  <c r="J464" i="7" a="1"/>
  <c r="J464" i="7" s="1"/>
  <c r="K467" i="7" a="1"/>
  <c r="K467" i="7" s="1"/>
  <c r="J468" i="7" a="1"/>
  <c r="J468" i="7" s="1"/>
  <c r="K471" i="7" a="1"/>
  <c r="K471" i="7" s="1"/>
  <c r="J472" i="7" a="1"/>
  <c r="J472" i="7" s="1"/>
  <c r="K475" i="7" a="1"/>
  <c r="K475" i="7" s="1"/>
  <c r="J476" i="7" a="1"/>
  <c r="J476" i="7" s="1"/>
  <c r="K479" i="7" a="1"/>
  <c r="K479" i="7" s="1"/>
  <c r="J480" i="7" a="1"/>
  <c r="J480" i="7" s="1"/>
  <c r="K483" i="7" a="1"/>
  <c r="K483" i="7" s="1"/>
  <c r="J484" i="7" a="1"/>
  <c r="J484" i="7" s="1"/>
  <c r="K487" i="7" a="1"/>
  <c r="K487" i="7" s="1"/>
  <c r="J488" i="7" a="1"/>
  <c r="J488" i="7" s="1"/>
  <c r="K491" i="7" a="1"/>
  <c r="K491" i="7" s="1"/>
  <c r="J492" i="7" a="1"/>
  <c r="J492" i="7" s="1"/>
  <c r="K495" i="7" a="1"/>
  <c r="K495" i="7" s="1"/>
  <c r="J496" i="7" a="1"/>
  <c r="J496" i="7" s="1"/>
  <c r="K499" i="7" a="1"/>
  <c r="K499" i="7" s="1"/>
  <c r="J500" i="7" a="1"/>
  <c r="J500" i="7" s="1"/>
  <c r="K503" i="7" a="1"/>
  <c r="K503" i="7" s="1"/>
  <c r="J504" i="7" a="1"/>
  <c r="J504" i="7" s="1"/>
  <c r="K507" i="7" a="1"/>
  <c r="K507" i="7" s="1"/>
  <c r="J508" i="7" a="1"/>
  <c r="J508" i="7" s="1"/>
  <c r="K511" i="7" a="1"/>
  <c r="K511" i="7" s="1"/>
  <c r="J512" i="7" a="1"/>
  <c r="J512" i="7" s="1"/>
  <c r="K515" i="7" a="1"/>
  <c r="K515" i="7" s="1"/>
  <c r="J516" i="7" a="1"/>
  <c r="J516" i="7" s="1"/>
  <c r="K519" i="7" a="1"/>
  <c r="K519" i="7" s="1"/>
  <c r="J520" i="7" a="1"/>
  <c r="J520" i="7" s="1"/>
  <c r="K523" i="7" a="1"/>
  <c r="K523" i="7" s="1"/>
  <c r="J524" i="7" a="1"/>
  <c r="J524" i="7" s="1"/>
  <c r="K527" i="7" a="1"/>
  <c r="K527" i="7" s="1"/>
  <c r="J528" i="7" a="1"/>
  <c r="J528" i="7" s="1"/>
  <c r="K531" i="7" a="1"/>
  <c r="K531" i="7" s="1"/>
  <c r="J532" i="7" a="1"/>
  <c r="J532" i="7" s="1"/>
  <c r="K535" i="7" a="1"/>
  <c r="K535" i="7" s="1"/>
  <c r="J536" i="7" a="1"/>
  <c r="J536" i="7" s="1"/>
  <c r="K539" i="7" a="1"/>
  <c r="K539" i="7" s="1"/>
  <c r="J540" i="7" a="1"/>
  <c r="J540" i="7" s="1"/>
  <c r="K543" i="7" a="1"/>
  <c r="K543" i="7" s="1"/>
  <c r="J544" i="7" a="1"/>
  <c r="J544" i="7" s="1"/>
  <c r="K547" i="7" a="1"/>
  <c r="K547" i="7" s="1"/>
  <c r="J548" i="7" a="1"/>
  <c r="J548" i="7" s="1"/>
  <c r="K551" i="7" a="1"/>
  <c r="K551" i="7" s="1"/>
  <c r="J552" i="7" a="1"/>
  <c r="J552" i="7" s="1"/>
  <c r="K555" i="7" a="1"/>
  <c r="K555" i="7" s="1"/>
  <c r="J556" i="7" a="1"/>
  <c r="J556" i="7" s="1"/>
  <c r="K559" i="7" a="1"/>
  <c r="K559" i="7" s="1"/>
  <c r="J560" i="7" a="1"/>
  <c r="J560" i="7" s="1"/>
  <c r="K563" i="7" a="1"/>
  <c r="K563" i="7" s="1"/>
  <c r="J564" i="7" a="1"/>
  <c r="J564" i="7" s="1"/>
  <c r="K567" i="7" a="1"/>
  <c r="K567" i="7" s="1"/>
  <c r="J568" i="7" a="1"/>
  <c r="J568" i="7" s="1"/>
  <c r="K571" i="7" a="1"/>
  <c r="K571" i="7" s="1"/>
  <c r="J572" i="7" a="1"/>
  <c r="J572" i="7" s="1"/>
  <c r="K575" i="7" a="1"/>
  <c r="K575" i="7" s="1"/>
  <c r="J576" i="7" a="1"/>
  <c r="J576" i="7" s="1"/>
  <c r="K579" i="7" a="1"/>
  <c r="K579" i="7" s="1"/>
  <c r="J580" i="7" a="1"/>
  <c r="J580" i="7" s="1"/>
  <c r="K583" i="7" a="1"/>
  <c r="K583" i="7" s="1"/>
  <c r="J584" i="7" a="1"/>
  <c r="J584" i="7" s="1"/>
  <c r="K587" i="7" a="1"/>
  <c r="K587" i="7" s="1"/>
  <c r="J588" i="7" a="1"/>
  <c r="J588" i="7" s="1"/>
  <c r="K591" i="7" a="1"/>
  <c r="K591" i="7" s="1"/>
  <c r="J592" i="7" a="1"/>
  <c r="J592" i="7" s="1"/>
  <c r="K595" i="7" a="1"/>
  <c r="K595" i="7" s="1"/>
  <c r="J596" i="7" a="1"/>
  <c r="J596" i="7" s="1"/>
  <c r="K599" i="7" a="1"/>
  <c r="K599" i="7" s="1"/>
  <c r="J600" i="7" a="1"/>
  <c r="J600" i="7" s="1"/>
  <c r="K603" i="7" a="1"/>
  <c r="K603" i="7" s="1"/>
  <c r="J604" i="7" a="1"/>
  <c r="J604" i="7" s="1"/>
  <c r="K607" i="7" a="1"/>
  <c r="K607" i="7" s="1"/>
  <c r="J608" i="7" a="1"/>
  <c r="J608" i="7" s="1"/>
  <c r="K611" i="7" a="1"/>
  <c r="K611" i="7" s="1"/>
  <c r="J612" i="7" a="1"/>
  <c r="J612" i="7" s="1"/>
  <c r="K615" i="7" a="1"/>
  <c r="K615" i="7" s="1"/>
  <c r="J616" i="7" a="1"/>
  <c r="J616" i="7" s="1"/>
  <c r="K619" i="7" a="1"/>
  <c r="K619" i="7" s="1"/>
  <c r="J620" i="7" a="1"/>
  <c r="J620" i="7" s="1"/>
  <c r="K623" i="7" a="1"/>
  <c r="K623" i="7" s="1"/>
  <c r="J624" i="7" a="1"/>
  <c r="J624" i="7" s="1"/>
  <c r="K627" i="7" a="1"/>
  <c r="K627" i="7" s="1"/>
  <c r="J628" i="7" a="1"/>
  <c r="J628" i="7" s="1"/>
  <c r="K631" i="7" a="1"/>
  <c r="K631" i="7" s="1"/>
  <c r="J632" i="7" a="1"/>
  <c r="J632" i="7" s="1"/>
  <c r="K635" i="7" a="1"/>
  <c r="K635" i="7" s="1"/>
  <c r="J636" i="7" a="1"/>
  <c r="J636" i="7" s="1"/>
  <c r="K639" i="7" a="1"/>
  <c r="K639" i="7" s="1"/>
  <c r="J640" i="7" a="1"/>
  <c r="J640" i="7" s="1"/>
  <c r="K643" i="7" a="1"/>
  <c r="K643" i="7" s="1"/>
  <c r="J644" i="7" a="1"/>
  <c r="J644" i="7" s="1"/>
  <c r="K647" i="7" a="1"/>
  <c r="K647" i="7" s="1"/>
  <c r="J648" i="7" a="1"/>
  <c r="J648" i="7" s="1"/>
  <c r="K651" i="7" a="1"/>
  <c r="K651" i="7" s="1"/>
  <c r="J652" i="7" a="1"/>
  <c r="J652" i="7" s="1"/>
  <c r="K655" i="7" a="1"/>
  <c r="K655" i="7" s="1"/>
  <c r="J656" i="7" a="1"/>
  <c r="J656" i="7" s="1"/>
  <c r="K659" i="7" a="1"/>
  <c r="K659" i="7" s="1"/>
  <c r="J660" i="7" a="1"/>
  <c r="J660" i="7" s="1"/>
  <c r="K663" i="7" a="1"/>
  <c r="K663" i="7" s="1"/>
  <c r="J664" i="7" a="1"/>
  <c r="J664" i="7" s="1"/>
  <c r="K667" i="7" a="1"/>
  <c r="K667" i="7" s="1"/>
  <c r="J668" i="7" a="1"/>
  <c r="J668" i="7" s="1"/>
  <c r="K671" i="7" a="1"/>
  <c r="K671" i="7" s="1"/>
  <c r="J672" i="7" a="1"/>
  <c r="J672" i="7" s="1"/>
  <c r="K675" i="7" a="1"/>
  <c r="K675" i="7" s="1"/>
  <c r="J676" i="7" a="1"/>
  <c r="J676" i="7" s="1"/>
  <c r="K679" i="7" a="1"/>
  <c r="K679" i="7" s="1"/>
  <c r="J680" i="7" a="1"/>
  <c r="J680" i="7" s="1"/>
  <c r="K683" i="7" a="1"/>
  <c r="K683" i="7" s="1"/>
  <c r="J684" i="7" a="1"/>
  <c r="J684" i="7" s="1"/>
  <c r="K687" i="7" a="1"/>
  <c r="K687" i="7" s="1"/>
  <c r="J688" i="7" a="1"/>
  <c r="J688" i="7" s="1"/>
  <c r="K691" i="7" a="1"/>
  <c r="K691" i="7" s="1"/>
  <c r="J692" i="7" a="1"/>
  <c r="J692" i="7" s="1"/>
  <c r="K695" i="7" a="1"/>
  <c r="K695" i="7" s="1"/>
  <c r="J696" i="7" a="1"/>
  <c r="J696" i="7" s="1"/>
  <c r="K699" i="7" a="1"/>
  <c r="K699" i="7" s="1"/>
  <c r="J700" i="7" a="1"/>
  <c r="J700" i="7" s="1"/>
  <c r="K703" i="7" a="1"/>
  <c r="K703" i="7" s="1"/>
  <c r="J704" i="7" a="1"/>
  <c r="J704" i="7" s="1"/>
  <c r="K707" i="7" a="1"/>
  <c r="K707" i="7" s="1"/>
  <c r="J708" i="7" a="1"/>
  <c r="J708" i="7" s="1"/>
  <c r="K711" i="7" a="1"/>
  <c r="K711" i="7" s="1"/>
  <c r="J712" i="7" a="1"/>
  <c r="J712" i="7" s="1"/>
  <c r="K715" i="7" a="1"/>
  <c r="K715" i="7" s="1"/>
  <c r="J716" i="7" a="1"/>
  <c r="J716" i="7" s="1"/>
  <c r="K719" i="7" a="1"/>
  <c r="K719" i="7" s="1"/>
  <c r="J720" i="7" a="1"/>
  <c r="J720" i="7" s="1"/>
  <c r="K723" i="7" a="1"/>
  <c r="K723" i="7" s="1"/>
  <c r="J724" i="7" a="1"/>
  <c r="J724" i="7" s="1"/>
  <c r="K727" i="7" a="1"/>
  <c r="K727" i="7" s="1"/>
  <c r="J728" i="7" a="1"/>
  <c r="J728" i="7" s="1"/>
  <c r="K731" i="7" a="1"/>
  <c r="K731" i="7" s="1"/>
  <c r="J732" i="7" a="1"/>
  <c r="J732" i="7" s="1"/>
  <c r="K735" i="7" a="1"/>
  <c r="K735" i="7" s="1"/>
  <c r="J736" i="7" a="1"/>
  <c r="J736" i="7" s="1"/>
  <c r="K739" i="7" a="1"/>
  <c r="K739" i="7" s="1"/>
  <c r="J740" i="7" a="1"/>
  <c r="J740" i="7" s="1"/>
  <c r="K743" i="7" a="1"/>
  <c r="K743" i="7" s="1"/>
  <c r="J744" i="7" a="1"/>
  <c r="J744" i="7" s="1"/>
  <c r="K747" i="7" a="1"/>
  <c r="K747" i="7" s="1"/>
  <c r="J748" i="7" a="1"/>
  <c r="J748" i="7" s="1"/>
  <c r="K751" i="7" a="1"/>
  <c r="K751" i="7" s="1"/>
  <c r="J752" i="7" a="1"/>
  <c r="J752" i="7" s="1"/>
  <c r="K755" i="7" a="1"/>
  <c r="K755" i="7" s="1"/>
  <c r="J756" i="7" a="1"/>
  <c r="J756" i="7" s="1"/>
  <c r="K759" i="7" a="1"/>
  <c r="K759" i="7" s="1"/>
  <c r="J760" i="7" a="1"/>
  <c r="J760" i="7" s="1"/>
  <c r="K763" i="7" a="1"/>
  <c r="K763" i="7" s="1"/>
  <c r="J764" i="7" a="1"/>
  <c r="J764" i="7" s="1"/>
  <c r="K767" i="7" a="1"/>
  <c r="K767" i="7" s="1"/>
  <c r="J768" i="7" a="1"/>
  <c r="J768" i="7" s="1"/>
  <c r="K771" i="7" a="1"/>
  <c r="K771" i="7" s="1"/>
  <c r="J772" i="7" a="1"/>
  <c r="J772" i="7" s="1"/>
  <c r="K775" i="7" a="1"/>
  <c r="K775" i="7" s="1"/>
  <c r="J776" i="7" a="1"/>
  <c r="J776" i="7" s="1"/>
  <c r="K779" i="7" a="1"/>
  <c r="K779" i="7" s="1"/>
  <c r="J780" i="7" a="1"/>
  <c r="J780" i="7" s="1"/>
  <c r="K783" i="7" a="1"/>
  <c r="K783" i="7" s="1"/>
  <c r="J784" i="7" a="1"/>
  <c r="J784" i="7" s="1"/>
  <c r="K787" i="7" a="1"/>
  <c r="K787" i="7" s="1"/>
  <c r="J788" i="7" a="1"/>
  <c r="J788" i="7" s="1"/>
  <c r="K791" i="7" a="1"/>
  <c r="K791" i="7" s="1"/>
  <c r="J792" i="7" a="1"/>
  <c r="J792" i="7" s="1"/>
  <c r="K795" i="7" a="1"/>
  <c r="K795" i="7" s="1"/>
  <c r="J796" i="7" a="1"/>
  <c r="J796" i="7" s="1"/>
  <c r="K799" i="7" a="1"/>
  <c r="K799" i="7" s="1"/>
  <c r="J800" i="7" a="1"/>
  <c r="J800" i="7" s="1"/>
  <c r="K803" i="7" a="1"/>
  <c r="K803" i="7" s="1"/>
  <c r="J804" i="7" a="1"/>
  <c r="J804" i="7" s="1"/>
  <c r="K807" i="7" a="1"/>
  <c r="K807" i="7" s="1"/>
  <c r="J808" i="7" a="1"/>
  <c r="J808" i="7" s="1"/>
  <c r="K811" i="7" a="1"/>
  <c r="K811" i="7" s="1"/>
  <c r="J812" i="7" a="1"/>
  <c r="J812" i="7" s="1"/>
  <c r="K815" i="7" a="1"/>
  <c r="K815" i="7" s="1"/>
  <c r="J816" i="7" a="1"/>
  <c r="J816" i="7" s="1"/>
  <c r="K819" i="7" a="1"/>
  <c r="K819" i="7" s="1"/>
  <c r="J820" i="7" a="1"/>
  <c r="J820" i="7" s="1"/>
  <c r="K823" i="7" a="1"/>
  <c r="K823" i="7" s="1"/>
  <c r="J824" i="7" a="1"/>
  <c r="J824" i="7" s="1"/>
  <c r="K827" i="7" a="1"/>
  <c r="K827" i="7" s="1"/>
  <c r="J828" i="7" a="1"/>
  <c r="J828" i="7" s="1"/>
  <c r="K831" i="7" a="1"/>
  <c r="K831" i="7" s="1"/>
  <c r="J832" i="7" a="1"/>
  <c r="J832" i="7" s="1"/>
  <c r="K835" i="7" a="1"/>
  <c r="K835" i="7" s="1"/>
  <c r="J836" i="7" a="1"/>
  <c r="J836" i="7" s="1"/>
  <c r="K839" i="7" a="1"/>
  <c r="K839" i="7" s="1"/>
  <c r="J840" i="7" a="1"/>
  <c r="J840" i="7" s="1"/>
  <c r="K843" i="7" a="1"/>
  <c r="K843" i="7" s="1"/>
  <c r="J844" i="7" a="1"/>
  <c r="J844" i="7" s="1"/>
  <c r="K847" i="7" a="1"/>
  <c r="K847" i="7" s="1"/>
  <c r="J848" i="7" a="1"/>
  <c r="J848" i="7" s="1"/>
  <c r="K851" i="7" a="1"/>
  <c r="K851" i="7" s="1"/>
  <c r="J852" i="7" a="1"/>
  <c r="J852" i="7" s="1"/>
  <c r="J856" i="7" a="1"/>
  <c r="J856" i="7" s="1"/>
  <c r="K20" i="7" a="1"/>
  <c r="K20" i="7" s="1"/>
  <c r="K24" i="7" a="1"/>
  <c r="K24" i="7" s="1"/>
  <c r="K31" i="7" a="1"/>
  <c r="K31" i="7" s="1"/>
  <c r="K37" i="7" a="1"/>
  <c r="K37" i="7" s="1"/>
  <c r="K41" i="7" a="1"/>
  <c r="K41" i="7" s="1"/>
  <c r="K45" i="7" a="1"/>
  <c r="K45" i="7" s="1"/>
  <c r="K47" i="7" a="1"/>
  <c r="K47" i="7" s="1"/>
  <c r="K51" i="7" a="1"/>
  <c r="K51" i="7" s="1"/>
  <c r="K55" i="7" a="1"/>
  <c r="K55" i="7" s="1"/>
  <c r="J60" i="7" a="1"/>
  <c r="J60" i="7" s="1"/>
  <c r="J64" i="7" a="1"/>
  <c r="J64" i="7" s="1"/>
  <c r="K67" i="7" a="1"/>
  <c r="K67" i="7" s="1"/>
  <c r="J74" i="7" a="1"/>
  <c r="J74" i="7" s="1"/>
  <c r="J78" i="7" a="1"/>
  <c r="J78" i="7" s="1"/>
  <c r="K81" i="7" a="1"/>
  <c r="K81" i="7" s="1"/>
  <c r="K83" i="7" a="1"/>
  <c r="K83" i="7" s="1"/>
  <c r="J88" i="7" a="1"/>
  <c r="J88" i="7" s="1"/>
  <c r="J92" i="7" a="1"/>
  <c r="J92" i="7" s="1"/>
  <c r="K95" i="7" a="1"/>
  <c r="K95" i="7" s="1"/>
  <c r="J102" i="7" a="1"/>
  <c r="J102" i="7" s="1"/>
  <c r="K103" i="7" a="1"/>
  <c r="K103" i="7" s="1"/>
  <c r="K107" i="7" a="1"/>
  <c r="K107" i="7" s="1"/>
  <c r="J112" i="7" a="1"/>
  <c r="J112" i="7" s="1"/>
  <c r="J116" i="7" a="1"/>
  <c r="J116" i="7" s="1"/>
  <c r="J122" i="7" a="1"/>
  <c r="J122" i="7" s="1"/>
  <c r="K125" i="7" a="1"/>
  <c r="K125" i="7" s="1"/>
  <c r="K129" i="7" a="1"/>
  <c r="K129" i="7" s="1"/>
  <c r="J134" i="7" a="1"/>
  <c r="J134" i="7" s="1"/>
  <c r="J138" i="7" a="1"/>
  <c r="J138" i="7" s="1"/>
  <c r="K141" i="7" a="1"/>
  <c r="K141" i="7" s="1"/>
  <c r="J146" i="7" a="1"/>
  <c r="J146" i="7" s="1"/>
  <c r="K149" i="7" a="1"/>
  <c r="K149" i="7" s="1"/>
  <c r="K151" i="7" a="1"/>
  <c r="K151" i="7" s="1"/>
  <c r="J156" i="7" a="1"/>
  <c r="J156" i="7" s="1"/>
  <c r="J162" i="7" a="1"/>
  <c r="J162" i="7" s="1"/>
  <c r="K165" i="7" a="1"/>
  <c r="K165" i="7" s="1"/>
  <c r="J170" i="7" a="1"/>
  <c r="J170" i="7" s="1"/>
  <c r="K173" i="7" a="1"/>
  <c r="K173" i="7" s="1"/>
  <c r="J178" i="7" a="1"/>
  <c r="J178" i="7" s="1"/>
  <c r="K181" i="7" a="1"/>
  <c r="K181" i="7" s="1"/>
  <c r="J186" i="7" a="1"/>
  <c r="J186" i="7" s="1"/>
  <c r="K189" i="7" a="1"/>
  <c r="K189" i="7" s="1"/>
  <c r="J194" i="7" a="1"/>
  <c r="J194" i="7" s="1"/>
  <c r="K197" i="7" a="1"/>
  <c r="K197" i="7" s="1"/>
  <c r="J202" i="7" a="1"/>
  <c r="J202" i="7" s="1"/>
  <c r="K205" i="7" a="1"/>
  <c r="K205" i="7" s="1"/>
  <c r="J210" i="7" a="1"/>
  <c r="J210" i="7" s="1"/>
  <c r="K213" i="7" a="1"/>
  <c r="K213" i="7" s="1"/>
  <c r="J218" i="7" a="1"/>
  <c r="J218" i="7" s="1"/>
  <c r="K221" i="7" a="1"/>
  <c r="K221" i="7" s="1"/>
  <c r="J226" i="7" a="1"/>
  <c r="J226" i="7" s="1"/>
  <c r="K229" i="7" a="1"/>
  <c r="K229" i="7" s="1"/>
  <c r="J234" i="7" a="1"/>
  <c r="J234" i="7" s="1"/>
  <c r="K237" i="7" a="1"/>
  <c r="K237" i="7" s="1"/>
  <c r="K239" i="7" a="1"/>
  <c r="K239" i="7" s="1"/>
  <c r="J244" i="7" a="1"/>
  <c r="J244" i="7" s="1"/>
  <c r="K247" i="7" a="1"/>
  <c r="K247" i="7" s="1"/>
  <c r="J252" i="7" a="1"/>
  <c r="J252" i="7" s="1"/>
  <c r="K255" i="7" a="1"/>
  <c r="K255" i="7" s="1"/>
  <c r="J260" i="7" a="1"/>
  <c r="J260" i="7" s="1"/>
  <c r="K263" i="7" a="1"/>
  <c r="K263" i="7" s="1"/>
  <c r="J268" i="7" a="1"/>
  <c r="J268" i="7" s="1"/>
  <c r="K271" i="7" a="1"/>
  <c r="K271" i="7" s="1"/>
  <c r="J276" i="7" a="1"/>
  <c r="J276" i="7" s="1"/>
  <c r="J280" i="7" a="1"/>
  <c r="J280" i="7" s="1"/>
  <c r="J286" i="7" a="1"/>
  <c r="J286" i="7" s="1"/>
  <c r="K289" i="7" a="1"/>
  <c r="K289" i="7" s="1"/>
  <c r="J294" i="7" a="1"/>
  <c r="J294" i="7" s="1"/>
  <c r="K297" i="7" a="1"/>
  <c r="K297" i="7" s="1"/>
  <c r="J302" i="7" a="1"/>
  <c r="J302" i="7" s="1"/>
  <c r="K305" i="7" a="1"/>
  <c r="K305" i="7" s="1"/>
  <c r="J310" i="7" a="1"/>
  <c r="J310" i="7" s="1"/>
  <c r="J314" i="7" a="1"/>
  <c r="J314" i="7" s="1"/>
  <c r="K317" i="7" a="1"/>
  <c r="K317" i="7" s="1"/>
  <c r="J322" i="7" a="1"/>
  <c r="J322" i="7" s="1"/>
  <c r="K325" i="7" a="1"/>
  <c r="K325" i="7" s="1"/>
  <c r="K3769" i="7" a="1"/>
  <c r="K3769" i="7" s="1"/>
  <c r="K3768" i="7" a="1"/>
  <c r="K3768" i="7" s="1"/>
  <c r="K3764" i="7" a="1"/>
  <c r="K3764" i="7" s="1"/>
  <c r="K3760" i="7" a="1"/>
  <c r="K3760" i="7" s="1"/>
  <c r="K3756" i="7" a="1"/>
  <c r="K3756" i="7" s="1"/>
  <c r="K3640" i="7" a="1"/>
  <c r="K3640" i="7" s="1"/>
  <c r="K3639" i="7" a="1"/>
  <c r="K3639" i="7" s="1"/>
  <c r="K3638" i="7" a="1"/>
  <c r="K3638" i="7" s="1"/>
  <c r="K3637" i="7" a="1"/>
  <c r="K3637" i="7" s="1"/>
  <c r="K3636" i="7" a="1"/>
  <c r="K3636" i="7" s="1"/>
  <c r="K3635" i="7" a="1"/>
  <c r="K3635" i="7" s="1"/>
  <c r="K3634" i="7" a="1"/>
  <c r="K3634" i="7" s="1"/>
  <c r="K3633" i="7" a="1"/>
  <c r="K3633" i="7" s="1"/>
  <c r="K3632" i="7" a="1"/>
  <c r="K3632" i="7" s="1"/>
  <c r="K3631" i="7" a="1"/>
  <c r="K3631" i="7" s="1"/>
  <c r="K3630" i="7" a="1"/>
  <c r="K3630" i="7" s="1"/>
  <c r="K3629" i="7" a="1"/>
  <c r="K3629" i="7" s="1"/>
  <c r="K3628" i="7" a="1"/>
  <c r="K3628" i="7" s="1"/>
  <c r="K3627" i="7" a="1"/>
  <c r="K3627" i="7" s="1"/>
  <c r="K3626" i="7" a="1"/>
  <c r="K3626" i="7" s="1"/>
  <c r="K3625" i="7" a="1"/>
  <c r="K3625" i="7" s="1"/>
  <c r="K3624" i="7" a="1"/>
  <c r="K3624" i="7" s="1"/>
  <c r="K3623" i="7" a="1"/>
  <c r="K3623" i="7" s="1"/>
  <c r="K3622" i="7" a="1"/>
  <c r="K3622" i="7" s="1"/>
  <c r="K3621" i="7" a="1"/>
  <c r="K3621" i="7" s="1"/>
  <c r="K3620" i="7" a="1"/>
  <c r="K3620" i="7" s="1"/>
  <c r="K3619" i="7" a="1"/>
  <c r="K3619" i="7" s="1"/>
  <c r="K3618" i="7" a="1"/>
  <c r="K3618" i="7" s="1"/>
  <c r="K3617" i="7" a="1"/>
  <c r="K3617" i="7" s="1"/>
  <c r="K3616" i="7" a="1"/>
  <c r="K3616" i="7" s="1"/>
  <c r="K3615" i="7" a="1"/>
  <c r="K3615" i="7" s="1"/>
  <c r="K3614" i="7" a="1"/>
  <c r="K3614" i="7" s="1"/>
  <c r="K3613" i="7" a="1"/>
  <c r="K3613" i="7" s="1"/>
  <c r="K3612" i="7" a="1"/>
  <c r="K3612" i="7" s="1"/>
  <c r="K3611" i="7" a="1"/>
  <c r="K3611" i="7" s="1"/>
  <c r="K3610" i="7" a="1"/>
  <c r="K3610" i="7" s="1"/>
  <c r="K3609" i="7" a="1"/>
  <c r="K3609" i="7" s="1"/>
  <c r="K3608" i="7" a="1"/>
  <c r="K3608" i="7" s="1"/>
  <c r="K3607" i="7" a="1"/>
  <c r="K3607" i="7" s="1"/>
  <c r="K3606" i="7" a="1"/>
  <c r="K3606" i="7" s="1"/>
  <c r="K3605" i="7" a="1"/>
  <c r="K3605" i="7" s="1"/>
  <c r="K3604" i="7" a="1"/>
  <c r="K3604" i="7" s="1"/>
  <c r="K3603" i="7" a="1"/>
  <c r="K3603" i="7" s="1"/>
  <c r="K3602" i="7" a="1"/>
  <c r="K3602" i="7" s="1"/>
  <c r="K3601" i="7" a="1"/>
  <c r="K3601" i="7" s="1"/>
  <c r="K3600" i="7" a="1"/>
  <c r="K3600" i="7" s="1"/>
  <c r="K3599" i="7" a="1"/>
  <c r="K3599" i="7" s="1"/>
  <c r="K3598" i="7" a="1"/>
  <c r="K3598" i="7" s="1"/>
  <c r="K3597" i="7" a="1"/>
  <c r="K3597" i="7" s="1"/>
  <c r="K3596" i="7" a="1"/>
  <c r="K3596" i="7" s="1"/>
  <c r="K3595" i="7" a="1"/>
  <c r="K3595" i="7" s="1"/>
  <c r="K3594" i="7" a="1"/>
  <c r="K3594" i="7" s="1"/>
  <c r="K3593" i="7" a="1"/>
  <c r="K3593" i="7" s="1"/>
  <c r="K3592" i="7" a="1"/>
  <c r="K3592" i="7" s="1"/>
  <c r="K3591" i="7" a="1"/>
  <c r="K3591" i="7" s="1"/>
  <c r="K3590" i="7" a="1"/>
  <c r="K3590" i="7" s="1"/>
  <c r="K3589" i="7" a="1"/>
  <c r="K3589" i="7" s="1"/>
  <c r="K3588" i="7" a="1"/>
  <c r="K3588" i="7" s="1"/>
  <c r="K3587" i="7" a="1"/>
  <c r="K3587" i="7" s="1"/>
  <c r="K3586" i="7" a="1"/>
  <c r="K3586" i="7" s="1"/>
  <c r="K3585" i="7" a="1"/>
  <c r="K3585" i="7" s="1"/>
  <c r="K3584" i="7" a="1"/>
  <c r="K3584" i="7" s="1"/>
  <c r="K3583" i="7" a="1"/>
  <c r="K3583" i="7" s="1"/>
  <c r="K3582" i="7" a="1"/>
  <c r="K3582" i="7" s="1"/>
  <c r="K3581" i="7" a="1"/>
  <c r="K3581" i="7" s="1"/>
  <c r="K3580" i="7" a="1"/>
  <c r="K3580" i="7" s="1"/>
  <c r="K3579" i="7" a="1"/>
  <c r="K3579" i="7" s="1"/>
  <c r="K3578" i="7" a="1"/>
  <c r="K3578" i="7" s="1"/>
  <c r="K3577" i="7" a="1"/>
  <c r="K3577" i="7" s="1"/>
  <c r="K3576" i="7" a="1"/>
  <c r="K3576" i="7" s="1"/>
  <c r="K3575" i="7" a="1"/>
  <c r="K3575" i="7" s="1"/>
  <c r="K3574" i="7" a="1"/>
  <c r="K3574" i="7" s="1"/>
  <c r="K3573" i="7" a="1"/>
  <c r="K3573" i="7" s="1"/>
  <c r="K3572" i="7" a="1"/>
  <c r="K3572" i="7" s="1"/>
  <c r="K3571" i="7" a="1"/>
  <c r="K3571" i="7" s="1"/>
  <c r="K3570" i="7" a="1"/>
  <c r="K3570" i="7" s="1"/>
  <c r="K3569" i="7" a="1"/>
  <c r="K3569" i="7" s="1"/>
  <c r="K3568" i="7" a="1"/>
  <c r="K3568" i="7" s="1"/>
  <c r="K3567" i="7" a="1"/>
  <c r="K3567" i="7" s="1"/>
  <c r="K3566" i="7" a="1"/>
  <c r="K3566" i="7" s="1"/>
  <c r="K3565" i="7" a="1"/>
  <c r="K3565" i="7" s="1"/>
  <c r="K3564" i="7" a="1"/>
  <c r="K3564" i="7" s="1"/>
  <c r="K3563" i="7" a="1"/>
  <c r="K3563" i="7" s="1"/>
  <c r="K3562" i="7" a="1"/>
  <c r="K3562" i="7" s="1"/>
  <c r="K3561" i="7" a="1"/>
  <c r="K3561" i="7" s="1"/>
  <c r="K3560" i="7" a="1"/>
  <c r="K3560" i="7" s="1"/>
  <c r="K3559" i="7" a="1"/>
  <c r="K3559" i="7" s="1"/>
  <c r="K3558" i="7" a="1"/>
  <c r="K3558" i="7" s="1"/>
  <c r="K3557" i="7" a="1"/>
  <c r="K3557" i="7" s="1"/>
  <c r="K3556" i="7" a="1"/>
  <c r="K3556" i="7" s="1"/>
  <c r="K3555" i="7" a="1"/>
  <c r="K3555" i="7" s="1"/>
  <c r="K3554" i="7" a="1"/>
  <c r="K3554" i="7" s="1"/>
  <c r="K3553" i="7" a="1"/>
  <c r="K3553" i="7" s="1"/>
  <c r="K3552" i="7" a="1"/>
  <c r="K3552" i="7" s="1"/>
  <c r="K3551" i="7" a="1"/>
  <c r="K3551" i="7" s="1"/>
  <c r="K3550" i="7" a="1"/>
  <c r="K3550" i="7" s="1"/>
  <c r="K3549" i="7" a="1"/>
  <c r="K3549" i="7" s="1"/>
  <c r="K3548" i="7" a="1"/>
  <c r="K3548" i="7" s="1"/>
  <c r="K3547" i="7" a="1"/>
  <c r="K3547" i="7" s="1"/>
  <c r="K3546" i="7" a="1"/>
  <c r="K3546" i="7" s="1"/>
  <c r="K3545" i="7" a="1"/>
  <c r="K3545" i="7" s="1"/>
  <c r="K3544" i="7" a="1"/>
  <c r="K3544" i="7" s="1"/>
  <c r="K3543" i="7" a="1"/>
  <c r="K3543" i="7" s="1"/>
  <c r="K3542" i="7" a="1"/>
  <c r="K3542" i="7" s="1"/>
  <c r="K3541" i="7" a="1"/>
  <c r="K3541" i="7" s="1"/>
  <c r="K3540" i="7" a="1"/>
  <c r="K3540" i="7" s="1"/>
  <c r="K3539" i="7" a="1"/>
  <c r="K3539" i="7" s="1"/>
  <c r="K3538" i="7" a="1"/>
  <c r="K3538" i="7" s="1"/>
  <c r="K3537" i="7" a="1"/>
  <c r="K3537" i="7" s="1"/>
  <c r="K3536" i="7" a="1"/>
  <c r="K3536" i="7" s="1"/>
  <c r="K3535" i="7" a="1"/>
  <c r="K3535" i="7" s="1"/>
  <c r="K3534" i="7" a="1"/>
  <c r="K3534" i="7" s="1"/>
  <c r="K3533" i="7" a="1"/>
  <c r="K3533" i="7" s="1"/>
  <c r="K3532" i="7" a="1"/>
  <c r="K3532" i="7" s="1"/>
  <c r="K3531" i="7" a="1"/>
  <c r="K3531" i="7" s="1"/>
  <c r="K3530" i="7" a="1"/>
  <c r="K3530" i="7" s="1"/>
  <c r="K3767" i="7" a="1"/>
  <c r="K3767" i="7" s="1"/>
  <c r="K3763" i="7" a="1"/>
  <c r="K3763" i="7" s="1"/>
  <c r="K3759" i="7" a="1"/>
  <c r="K3759" i="7" s="1"/>
  <c r="K3755" i="7" a="1"/>
  <c r="K3755" i="7" s="1"/>
  <c r="K3753" i="7" a="1"/>
  <c r="K3753" i="7" s="1"/>
  <c r="K3751" i="7" a="1"/>
  <c r="K3751" i="7" s="1"/>
  <c r="K3749" i="7" a="1"/>
  <c r="K3749" i="7" s="1"/>
  <c r="K3747" i="7" a="1"/>
  <c r="K3747" i="7" s="1"/>
  <c r="K3745" i="7" a="1"/>
  <c r="K3745" i="7" s="1"/>
  <c r="K3743" i="7" a="1"/>
  <c r="K3743" i="7" s="1"/>
  <c r="K3741" i="7" a="1"/>
  <c r="K3741" i="7" s="1"/>
  <c r="K3739" i="7" a="1"/>
  <c r="K3739" i="7" s="1"/>
  <c r="K3737" i="7" a="1"/>
  <c r="K3737" i="7" s="1"/>
  <c r="K3735" i="7" a="1"/>
  <c r="K3735" i="7" s="1"/>
  <c r="K3733" i="7" a="1"/>
  <c r="K3733" i="7" s="1"/>
  <c r="K3731" i="7" a="1"/>
  <c r="K3731" i="7" s="1"/>
  <c r="K3729" i="7" a="1"/>
  <c r="K3729" i="7" s="1"/>
  <c r="K3727" i="7" a="1"/>
  <c r="K3727" i="7" s="1"/>
  <c r="K3725" i="7" a="1"/>
  <c r="K3725" i="7" s="1"/>
  <c r="K3723" i="7" a="1"/>
  <c r="K3723" i="7" s="1"/>
  <c r="K3721" i="7" a="1"/>
  <c r="K3721" i="7" s="1"/>
  <c r="K3719" i="7" a="1"/>
  <c r="K3719" i="7" s="1"/>
  <c r="K3717" i="7" a="1"/>
  <c r="K3717" i="7" s="1"/>
  <c r="K3715" i="7" a="1"/>
  <c r="K3715" i="7" s="1"/>
  <c r="K3713" i="7" a="1"/>
  <c r="K3713" i="7" s="1"/>
  <c r="K3711" i="7" a="1"/>
  <c r="K3711" i="7" s="1"/>
  <c r="K3709" i="7" a="1"/>
  <c r="K3709" i="7" s="1"/>
  <c r="K3707" i="7" a="1"/>
  <c r="K3707" i="7" s="1"/>
  <c r="K3705" i="7" a="1"/>
  <c r="K3705" i="7" s="1"/>
  <c r="K3703" i="7" a="1"/>
  <c r="K3703" i="7" s="1"/>
  <c r="K3701" i="7" a="1"/>
  <c r="K3701" i="7" s="1"/>
  <c r="K3699" i="7" a="1"/>
  <c r="K3699" i="7" s="1"/>
  <c r="K3697" i="7" a="1"/>
  <c r="K3697" i="7" s="1"/>
  <c r="K3695" i="7" a="1"/>
  <c r="K3695" i="7" s="1"/>
  <c r="K3693" i="7" a="1"/>
  <c r="K3693" i="7" s="1"/>
  <c r="K3691" i="7" a="1"/>
  <c r="K3691" i="7" s="1"/>
  <c r="K3689" i="7" a="1"/>
  <c r="K3689" i="7" s="1"/>
  <c r="K3687" i="7" a="1"/>
  <c r="K3687" i="7" s="1"/>
  <c r="K3685" i="7" a="1"/>
  <c r="K3685" i="7" s="1"/>
  <c r="K3683" i="7" a="1"/>
  <c r="K3683" i="7" s="1"/>
  <c r="K3681" i="7" a="1"/>
  <c r="K3681" i="7" s="1"/>
  <c r="K3679" i="7" a="1"/>
  <c r="K3679" i="7" s="1"/>
  <c r="K3677" i="7" a="1"/>
  <c r="K3677" i="7" s="1"/>
  <c r="K3675" i="7" a="1"/>
  <c r="K3675" i="7" s="1"/>
  <c r="K3673" i="7" a="1"/>
  <c r="K3673" i="7" s="1"/>
  <c r="K3671" i="7" a="1"/>
  <c r="K3671" i="7" s="1"/>
  <c r="K3669" i="7" a="1"/>
  <c r="K3669" i="7" s="1"/>
  <c r="K3667" i="7" a="1"/>
  <c r="K3667" i="7" s="1"/>
  <c r="K3665" i="7" a="1"/>
  <c r="K3665" i="7" s="1"/>
  <c r="K3663" i="7" a="1"/>
  <c r="K3663" i="7" s="1"/>
  <c r="K3661" i="7" a="1"/>
  <c r="K3661" i="7" s="1"/>
  <c r="K3659" i="7" a="1"/>
  <c r="K3659" i="7" s="1"/>
  <c r="K3657" i="7" a="1"/>
  <c r="K3657" i="7" s="1"/>
  <c r="K3655" i="7" a="1"/>
  <c r="K3655" i="7" s="1"/>
  <c r="K3653" i="7" a="1"/>
  <c r="K3653" i="7" s="1"/>
  <c r="K3651" i="7" a="1"/>
  <c r="K3651" i="7" s="1"/>
  <c r="K3649" i="7" a="1"/>
  <c r="K3649" i="7" s="1"/>
  <c r="K3647" i="7" a="1"/>
  <c r="K3647" i="7" s="1"/>
  <c r="K3645" i="7" a="1"/>
  <c r="K3645" i="7" s="1"/>
  <c r="K3643" i="7" a="1"/>
  <c r="K3643" i="7" s="1"/>
  <c r="K3641" i="7" a="1"/>
  <c r="K3641" i="7" s="1"/>
  <c r="K3766" i="7" a="1"/>
  <c r="K3766" i="7" s="1"/>
  <c r="K3762" i="7" a="1"/>
  <c r="K3762" i="7" s="1"/>
  <c r="K3758" i="7" a="1"/>
  <c r="K3758" i="7" s="1"/>
  <c r="K3765" i="7" a="1"/>
  <c r="K3765" i="7" s="1"/>
  <c r="K3761" i="7" a="1"/>
  <c r="K3761" i="7" s="1"/>
  <c r="K3757" i="7" a="1"/>
  <c r="K3757" i="7" s="1"/>
  <c r="K3754" i="7" a="1"/>
  <c r="K3754" i="7" s="1"/>
  <c r="K3752" i="7" a="1"/>
  <c r="K3752" i="7" s="1"/>
  <c r="K3750" i="7" a="1"/>
  <c r="K3750" i="7" s="1"/>
  <c r="K3748" i="7" a="1"/>
  <c r="K3748" i="7" s="1"/>
  <c r="K3746" i="7" a="1"/>
  <c r="K3746" i="7" s="1"/>
  <c r="K3744" i="7" a="1"/>
  <c r="K3744" i="7" s="1"/>
  <c r="K3742" i="7" a="1"/>
  <c r="K3742" i="7" s="1"/>
  <c r="K3740" i="7" a="1"/>
  <c r="K3740" i="7" s="1"/>
  <c r="K3738" i="7" a="1"/>
  <c r="K3738" i="7" s="1"/>
  <c r="K3736" i="7" a="1"/>
  <c r="K3736" i="7" s="1"/>
  <c r="K3734" i="7" a="1"/>
  <c r="K3734" i="7" s="1"/>
  <c r="K3732" i="7" a="1"/>
  <c r="K3732" i="7" s="1"/>
  <c r="K3730" i="7" a="1"/>
  <c r="K3730" i="7" s="1"/>
  <c r="K3728" i="7" a="1"/>
  <c r="K3728" i="7" s="1"/>
  <c r="K3726" i="7" a="1"/>
  <c r="K3726" i="7" s="1"/>
  <c r="K3724" i="7" a="1"/>
  <c r="K3724" i="7" s="1"/>
  <c r="K3722" i="7" a="1"/>
  <c r="K3722" i="7" s="1"/>
  <c r="K3720" i="7" a="1"/>
  <c r="K3720" i="7" s="1"/>
  <c r="K3718" i="7" a="1"/>
  <c r="K3718" i="7" s="1"/>
  <c r="K3716" i="7" a="1"/>
  <c r="K3716" i="7" s="1"/>
  <c r="K3714" i="7" a="1"/>
  <c r="K3714" i="7" s="1"/>
  <c r="K3712" i="7" a="1"/>
  <c r="K3712" i="7" s="1"/>
  <c r="K3710" i="7" a="1"/>
  <c r="K3710" i="7" s="1"/>
  <c r="K3708" i="7" a="1"/>
  <c r="K3708" i="7" s="1"/>
  <c r="K3706" i="7" a="1"/>
  <c r="K3706" i="7" s="1"/>
  <c r="K3704" i="7" a="1"/>
  <c r="K3704" i="7" s="1"/>
  <c r="K3702" i="7" a="1"/>
  <c r="K3702" i="7" s="1"/>
  <c r="K3700" i="7" a="1"/>
  <c r="K3700" i="7" s="1"/>
  <c r="K3698" i="7" a="1"/>
  <c r="K3698" i="7" s="1"/>
  <c r="K3696" i="7" a="1"/>
  <c r="K3696" i="7" s="1"/>
  <c r="K3694" i="7" a="1"/>
  <c r="K3694" i="7" s="1"/>
  <c r="K3692" i="7" a="1"/>
  <c r="K3692" i="7" s="1"/>
  <c r="K3690" i="7" a="1"/>
  <c r="K3690" i="7" s="1"/>
  <c r="K3688" i="7" a="1"/>
  <c r="K3688" i="7" s="1"/>
  <c r="K3686" i="7" a="1"/>
  <c r="K3686" i="7" s="1"/>
  <c r="K3684" i="7" a="1"/>
  <c r="K3684" i="7" s="1"/>
  <c r="K3682" i="7" a="1"/>
  <c r="K3682" i="7" s="1"/>
  <c r="K3680" i="7" a="1"/>
  <c r="K3680" i="7" s="1"/>
  <c r="K3678" i="7" a="1"/>
  <c r="K3678" i="7" s="1"/>
  <c r="K3676" i="7" a="1"/>
  <c r="K3676" i="7" s="1"/>
  <c r="K3674" i="7" a="1"/>
  <c r="K3674" i="7" s="1"/>
  <c r="K3672" i="7" a="1"/>
  <c r="K3672" i="7" s="1"/>
  <c r="K3670" i="7" a="1"/>
  <c r="K3670" i="7" s="1"/>
  <c r="K3668" i="7" a="1"/>
  <c r="K3668" i="7" s="1"/>
  <c r="K3666" i="7" a="1"/>
  <c r="K3666" i="7" s="1"/>
  <c r="K3664" i="7" a="1"/>
  <c r="K3664" i="7" s="1"/>
  <c r="K3662" i="7" a="1"/>
  <c r="K3662" i="7" s="1"/>
  <c r="K3660" i="7" a="1"/>
  <c r="K3660" i="7" s="1"/>
  <c r="K3658" i="7" a="1"/>
  <c r="K3658" i="7" s="1"/>
  <c r="K3656" i="7" a="1"/>
  <c r="K3656" i="7" s="1"/>
  <c r="K3654" i="7" a="1"/>
  <c r="K3654" i="7" s="1"/>
  <c r="K3652" i="7" a="1"/>
  <c r="K3652" i="7" s="1"/>
  <c r="K3650" i="7" a="1"/>
  <c r="K3650" i="7" s="1"/>
  <c r="K3648" i="7" a="1"/>
  <c r="K3648" i="7" s="1"/>
  <c r="K3646" i="7" a="1"/>
  <c r="K3646" i="7" s="1"/>
  <c r="K3644" i="7" a="1"/>
  <c r="K3644" i="7" s="1"/>
  <c r="K3642" i="7" a="1"/>
  <c r="K3642" i="7" s="1"/>
  <c r="K3525" i="7" a="1"/>
  <c r="K3525" i="7" s="1"/>
  <c r="K3529" i="7" a="1"/>
  <c r="K3529" i="7" s="1"/>
  <c r="K3527" i="7" a="1"/>
  <c r="K3527" i="7" s="1"/>
  <c r="K3523" i="7" a="1"/>
  <c r="K3523" i="7" s="1"/>
  <c r="K3524" i="7" a="1"/>
  <c r="K3524" i="7" s="1"/>
  <c r="K3528" i="7" a="1"/>
  <c r="K3528" i="7" s="1"/>
  <c r="K3526" i="7" a="1"/>
  <c r="K3526" i="7" s="1"/>
  <c r="K3520" i="7" a="1"/>
  <c r="K3520" i="7" s="1"/>
  <c r="K3516" i="7" a="1"/>
  <c r="K3516" i="7" s="1"/>
  <c r="K3512" i="7" a="1"/>
  <c r="K3512" i="7" s="1"/>
  <c r="K3508" i="7" a="1"/>
  <c r="K3508" i="7" s="1"/>
  <c r="K3504" i="7" a="1"/>
  <c r="K3504" i="7" s="1"/>
  <c r="K3500" i="7" a="1"/>
  <c r="K3500" i="7" s="1"/>
  <c r="K3496" i="7" a="1"/>
  <c r="K3496" i="7" s="1"/>
  <c r="K3492" i="7" a="1"/>
  <c r="K3492" i="7" s="1"/>
  <c r="K3488" i="7" a="1"/>
  <c r="K3488" i="7" s="1"/>
  <c r="K3484" i="7" a="1"/>
  <c r="K3484" i="7" s="1"/>
  <c r="K3480" i="7" a="1"/>
  <c r="K3480" i="7" s="1"/>
  <c r="K3476" i="7" a="1"/>
  <c r="K3476" i="7" s="1"/>
  <c r="K3472" i="7" a="1"/>
  <c r="K3472" i="7" s="1"/>
  <c r="K3468" i="7" a="1"/>
  <c r="K3468" i="7" s="1"/>
  <c r="K3464" i="7" a="1"/>
  <c r="K3464" i="7" s="1"/>
  <c r="K3460" i="7" a="1"/>
  <c r="K3460" i="7" s="1"/>
  <c r="K3456" i="7" a="1"/>
  <c r="K3456" i="7" s="1"/>
  <c r="K3452" i="7" a="1"/>
  <c r="K3452" i="7" s="1"/>
  <c r="K3448" i="7" a="1"/>
  <c r="K3448" i="7" s="1"/>
  <c r="K3444" i="7" a="1"/>
  <c r="K3444" i="7" s="1"/>
  <c r="K3440" i="7" a="1"/>
  <c r="K3440" i="7" s="1"/>
  <c r="K3436" i="7" a="1"/>
  <c r="K3436" i="7" s="1"/>
  <c r="K3432" i="7" a="1"/>
  <c r="K3432" i="7" s="1"/>
  <c r="K3428" i="7" a="1"/>
  <c r="K3428" i="7" s="1"/>
  <c r="K3424" i="7" a="1"/>
  <c r="K3424" i="7" s="1"/>
  <c r="K3420" i="7" a="1"/>
  <c r="K3420" i="7" s="1"/>
  <c r="K3416" i="7" a="1"/>
  <c r="K3416" i="7" s="1"/>
  <c r="K3412" i="7" a="1"/>
  <c r="K3412" i="7" s="1"/>
  <c r="K3408" i="7" a="1"/>
  <c r="K3408" i="7" s="1"/>
  <c r="K3404" i="7" a="1"/>
  <c r="K3404" i="7" s="1"/>
  <c r="K3400" i="7" a="1"/>
  <c r="K3400" i="7" s="1"/>
  <c r="K3396" i="7" a="1"/>
  <c r="K3396" i="7" s="1"/>
  <c r="K3392" i="7" a="1"/>
  <c r="K3392" i="7" s="1"/>
  <c r="K3388" i="7" a="1"/>
  <c r="K3388" i="7" s="1"/>
  <c r="K3384" i="7" a="1"/>
  <c r="K3384" i="7" s="1"/>
  <c r="K3380" i="7" a="1"/>
  <c r="K3380" i="7" s="1"/>
  <c r="K3376" i="7" a="1"/>
  <c r="K3376" i="7" s="1"/>
  <c r="K3372" i="7" a="1"/>
  <c r="K3372" i="7" s="1"/>
  <c r="K3368" i="7" a="1"/>
  <c r="K3368" i="7" s="1"/>
  <c r="K3364" i="7" a="1"/>
  <c r="K3364" i="7" s="1"/>
  <c r="K3360" i="7" a="1"/>
  <c r="K3360" i="7" s="1"/>
  <c r="K3356" i="7" a="1"/>
  <c r="K3356" i="7" s="1"/>
  <c r="K3352" i="7" a="1"/>
  <c r="K3352" i="7" s="1"/>
  <c r="K3348" i="7" a="1"/>
  <c r="K3348" i="7" s="1"/>
  <c r="K3344" i="7" a="1"/>
  <c r="K3344" i="7" s="1"/>
  <c r="K3340" i="7" a="1"/>
  <c r="K3340" i="7" s="1"/>
  <c r="K3336" i="7" a="1"/>
  <c r="K3336" i="7" s="1"/>
  <c r="K3332" i="7" a="1"/>
  <c r="K3332" i="7" s="1"/>
  <c r="K3328" i="7" a="1"/>
  <c r="K3328" i="7" s="1"/>
  <c r="K3324" i="7" a="1"/>
  <c r="K3324" i="7" s="1"/>
  <c r="K3320" i="7" a="1"/>
  <c r="K3320" i="7" s="1"/>
  <c r="K3316" i="7" a="1"/>
  <c r="K3316" i="7" s="1"/>
  <c r="K3312" i="7" a="1"/>
  <c r="K3312" i="7" s="1"/>
  <c r="K3308" i="7" a="1"/>
  <c r="K3308" i="7" s="1"/>
  <c r="K3304" i="7" a="1"/>
  <c r="K3304" i="7" s="1"/>
  <c r="K3300" i="7" a="1"/>
  <c r="K3300" i="7" s="1"/>
  <c r="K3296" i="7" a="1"/>
  <c r="K3296" i="7" s="1"/>
  <c r="K3292" i="7" a="1"/>
  <c r="K3292" i="7" s="1"/>
  <c r="K3288" i="7" a="1"/>
  <c r="K3288" i="7" s="1"/>
  <c r="K3284" i="7" a="1"/>
  <c r="K3284" i="7" s="1"/>
  <c r="K3280" i="7" a="1"/>
  <c r="K3280" i="7" s="1"/>
  <c r="K3276" i="7" a="1"/>
  <c r="K3276" i="7" s="1"/>
  <c r="K3272" i="7" a="1"/>
  <c r="K3272" i="7" s="1"/>
  <c r="K3268" i="7" a="1"/>
  <c r="K3268" i="7" s="1"/>
  <c r="K3264" i="7" a="1"/>
  <c r="K3264" i="7" s="1"/>
  <c r="K3519" i="7" a="1"/>
  <c r="K3519" i="7" s="1"/>
  <c r="K3515" i="7" a="1"/>
  <c r="K3515" i="7" s="1"/>
  <c r="K3511" i="7" a="1"/>
  <c r="K3511" i="7" s="1"/>
  <c r="K3507" i="7" a="1"/>
  <c r="K3507" i="7" s="1"/>
  <c r="K3503" i="7" a="1"/>
  <c r="K3503" i="7" s="1"/>
  <c r="K3499" i="7" a="1"/>
  <c r="K3499" i="7" s="1"/>
  <c r="K3495" i="7" a="1"/>
  <c r="K3495" i="7" s="1"/>
  <c r="K3491" i="7" a="1"/>
  <c r="K3491" i="7" s="1"/>
  <c r="K3487" i="7" a="1"/>
  <c r="K3487" i="7" s="1"/>
  <c r="K3483" i="7" a="1"/>
  <c r="K3483" i="7" s="1"/>
  <c r="K3479" i="7" a="1"/>
  <c r="K3479" i="7" s="1"/>
  <c r="K3475" i="7" a="1"/>
  <c r="K3475" i="7" s="1"/>
  <c r="K3471" i="7" a="1"/>
  <c r="K3471" i="7" s="1"/>
  <c r="K3467" i="7" a="1"/>
  <c r="K3467" i="7" s="1"/>
  <c r="K3463" i="7" a="1"/>
  <c r="K3463" i="7" s="1"/>
  <c r="K3459" i="7" a="1"/>
  <c r="K3459" i="7" s="1"/>
  <c r="K3455" i="7" a="1"/>
  <c r="K3455" i="7" s="1"/>
  <c r="K3451" i="7" a="1"/>
  <c r="K3451" i="7" s="1"/>
  <c r="K3447" i="7" a="1"/>
  <c r="K3447" i="7" s="1"/>
  <c r="K3443" i="7" a="1"/>
  <c r="K3443" i="7" s="1"/>
  <c r="K3439" i="7" a="1"/>
  <c r="K3439" i="7" s="1"/>
  <c r="K3435" i="7" a="1"/>
  <c r="K3435" i="7" s="1"/>
  <c r="K3431" i="7" a="1"/>
  <c r="K3431" i="7" s="1"/>
  <c r="K3427" i="7" a="1"/>
  <c r="K3427" i="7" s="1"/>
  <c r="K3423" i="7" a="1"/>
  <c r="K3423" i="7" s="1"/>
  <c r="K3419" i="7" a="1"/>
  <c r="K3419" i="7" s="1"/>
  <c r="K3415" i="7" a="1"/>
  <c r="K3415" i="7" s="1"/>
  <c r="K3411" i="7" a="1"/>
  <c r="K3411" i="7" s="1"/>
  <c r="K3407" i="7" a="1"/>
  <c r="K3407" i="7" s="1"/>
  <c r="K3403" i="7" a="1"/>
  <c r="K3403" i="7" s="1"/>
  <c r="K3399" i="7" a="1"/>
  <c r="K3399" i="7" s="1"/>
  <c r="K3395" i="7" a="1"/>
  <c r="K3395" i="7" s="1"/>
  <c r="K3391" i="7" a="1"/>
  <c r="K3391" i="7" s="1"/>
  <c r="K3387" i="7" a="1"/>
  <c r="K3387" i="7" s="1"/>
  <c r="K3383" i="7" a="1"/>
  <c r="K3383" i="7" s="1"/>
  <c r="K3379" i="7" a="1"/>
  <c r="K3379" i="7" s="1"/>
  <c r="K3375" i="7" a="1"/>
  <c r="K3375" i="7" s="1"/>
  <c r="K3371" i="7" a="1"/>
  <c r="K3371" i="7" s="1"/>
  <c r="K3367" i="7" a="1"/>
  <c r="K3367" i="7" s="1"/>
  <c r="K3363" i="7" a="1"/>
  <c r="K3363" i="7" s="1"/>
  <c r="K3359" i="7" a="1"/>
  <c r="K3359" i="7" s="1"/>
  <c r="K3355" i="7" a="1"/>
  <c r="K3355" i="7" s="1"/>
  <c r="K3351" i="7" a="1"/>
  <c r="K3351" i="7" s="1"/>
  <c r="K3347" i="7" a="1"/>
  <c r="K3347" i="7" s="1"/>
  <c r="K3343" i="7" a="1"/>
  <c r="K3343" i="7" s="1"/>
  <c r="K3339" i="7" a="1"/>
  <c r="K3339" i="7" s="1"/>
  <c r="K3335" i="7" a="1"/>
  <c r="K3335" i="7" s="1"/>
  <c r="K3331" i="7" a="1"/>
  <c r="K3331" i="7" s="1"/>
  <c r="K3327" i="7" a="1"/>
  <c r="K3327" i="7" s="1"/>
  <c r="K3323" i="7" a="1"/>
  <c r="K3323" i="7" s="1"/>
  <c r="K3319" i="7" a="1"/>
  <c r="K3319" i="7" s="1"/>
  <c r="K3315" i="7" a="1"/>
  <c r="K3315" i="7" s="1"/>
  <c r="K3311" i="7" a="1"/>
  <c r="K3311" i="7" s="1"/>
  <c r="K3307" i="7" a="1"/>
  <c r="K3307" i="7" s="1"/>
  <c r="K3303" i="7" a="1"/>
  <c r="K3303" i="7" s="1"/>
  <c r="K3299" i="7" a="1"/>
  <c r="K3299" i="7" s="1"/>
  <c r="K3295" i="7" a="1"/>
  <c r="K3295" i="7" s="1"/>
  <c r="K3291" i="7" a="1"/>
  <c r="K3291" i="7" s="1"/>
  <c r="K3287" i="7" a="1"/>
  <c r="K3287" i="7" s="1"/>
  <c r="K3283" i="7" a="1"/>
  <c r="K3283" i="7" s="1"/>
  <c r="K3279" i="7" a="1"/>
  <c r="K3279" i="7" s="1"/>
  <c r="K3275" i="7" a="1"/>
  <c r="K3275" i="7" s="1"/>
  <c r="K3271" i="7" a="1"/>
  <c r="K3271" i="7" s="1"/>
  <c r="K3267" i="7" a="1"/>
  <c r="K3267" i="7" s="1"/>
  <c r="K3263" i="7" a="1"/>
  <c r="K3263" i="7" s="1"/>
  <c r="K3522" i="7" a="1"/>
  <c r="K3522" i="7" s="1"/>
  <c r="K3518" i="7" a="1"/>
  <c r="K3518" i="7" s="1"/>
  <c r="K3514" i="7" a="1"/>
  <c r="K3514" i="7" s="1"/>
  <c r="K3510" i="7" a="1"/>
  <c r="K3510" i="7" s="1"/>
  <c r="K3506" i="7" a="1"/>
  <c r="K3506" i="7" s="1"/>
  <c r="K3502" i="7" a="1"/>
  <c r="K3502" i="7" s="1"/>
  <c r="K3498" i="7" a="1"/>
  <c r="K3498" i="7" s="1"/>
  <c r="K3494" i="7" a="1"/>
  <c r="K3494" i="7" s="1"/>
  <c r="K3490" i="7" a="1"/>
  <c r="K3490" i="7" s="1"/>
  <c r="K3486" i="7" a="1"/>
  <c r="K3486" i="7" s="1"/>
  <c r="K3482" i="7" a="1"/>
  <c r="K3482" i="7" s="1"/>
  <c r="K3478" i="7" a="1"/>
  <c r="K3478" i="7" s="1"/>
  <c r="K3474" i="7" a="1"/>
  <c r="K3474" i="7" s="1"/>
  <c r="K3470" i="7" a="1"/>
  <c r="K3470" i="7" s="1"/>
  <c r="K3466" i="7" a="1"/>
  <c r="K3466" i="7" s="1"/>
  <c r="K3462" i="7" a="1"/>
  <c r="K3462" i="7" s="1"/>
  <c r="K3458" i="7" a="1"/>
  <c r="K3458" i="7" s="1"/>
  <c r="K3454" i="7" a="1"/>
  <c r="K3454" i="7" s="1"/>
  <c r="K3450" i="7" a="1"/>
  <c r="K3450" i="7" s="1"/>
  <c r="K3446" i="7" a="1"/>
  <c r="K3446" i="7" s="1"/>
  <c r="K3442" i="7" a="1"/>
  <c r="K3442" i="7" s="1"/>
  <c r="K3438" i="7" a="1"/>
  <c r="K3438" i="7" s="1"/>
  <c r="K3434" i="7" a="1"/>
  <c r="K3434" i="7" s="1"/>
  <c r="K3430" i="7" a="1"/>
  <c r="K3430" i="7" s="1"/>
  <c r="K3426" i="7" a="1"/>
  <c r="K3426" i="7" s="1"/>
  <c r="K3422" i="7" a="1"/>
  <c r="K3422" i="7" s="1"/>
  <c r="K3418" i="7" a="1"/>
  <c r="K3418" i="7" s="1"/>
  <c r="K3414" i="7" a="1"/>
  <c r="K3414" i="7" s="1"/>
  <c r="K3410" i="7" a="1"/>
  <c r="K3410" i="7" s="1"/>
  <c r="K3406" i="7" a="1"/>
  <c r="K3406" i="7" s="1"/>
  <c r="K3402" i="7" a="1"/>
  <c r="K3402" i="7" s="1"/>
  <c r="K3398" i="7" a="1"/>
  <c r="K3398" i="7" s="1"/>
  <c r="K3394" i="7" a="1"/>
  <c r="K3394" i="7" s="1"/>
  <c r="K3390" i="7" a="1"/>
  <c r="K3390" i="7" s="1"/>
  <c r="K3386" i="7" a="1"/>
  <c r="K3386" i="7" s="1"/>
  <c r="K3382" i="7" a="1"/>
  <c r="K3382" i="7" s="1"/>
  <c r="K3378" i="7" a="1"/>
  <c r="K3378" i="7" s="1"/>
  <c r="K3374" i="7" a="1"/>
  <c r="K3374" i="7" s="1"/>
  <c r="K3370" i="7" a="1"/>
  <c r="K3370" i="7" s="1"/>
  <c r="K3366" i="7" a="1"/>
  <c r="K3366" i="7" s="1"/>
  <c r="K3362" i="7" a="1"/>
  <c r="K3362" i="7" s="1"/>
  <c r="K3358" i="7" a="1"/>
  <c r="K3358" i="7" s="1"/>
  <c r="K3354" i="7" a="1"/>
  <c r="K3354" i="7" s="1"/>
  <c r="K3350" i="7" a="1"/>
  <c r="K3350" i="7" s="1"/>
  <c r="K3346" i="7" a="1"/>
  <c r="K3346" i="7" s="1"/>
  <c r="K3342" i="7" a="1"/>
  <c r="K3342" i="7" s="1"/>
  <c r="K3338" i="7" a="1"/>
  <c r="K3338" i="7" s="1"/>
  <c r="K3334" i="7" a="1"/>
  <c r="K3334" i="7" s="1"/>
  <c r="K3330" i="7" a="1"/>
  <c r="K3330" i="7" s="1"/>
  <c r="K3326" i="7" a="1"/>
  <c r="K3326" i="7" s="1"/>
  <c r="K3322" i="7" a="1"/>
  <c r="K3322" i="7" s="1"/>
  <c r="K3318" i="7" a="1"/>
  <c r="K3318" i="7" s="1"/>
  <c r="K3314" i="7" a="1"/>
  <c r="K3314" i="7" s="1"/>
  <c r="K3310" i="7" a="1"/>
  <c r="K3310" i="7" s="1"/>
  <c r="K3306" i="7" a="1"/>
  <c r="K3306" i="7" s="1"/>
  <c r="K3302" i="7" a="1"/>
  <c r="K3302" i="7" s="1"/>
  <c r="K3298" i="7" a="1"/>
  <c r="K3298" i="7" s="1"/>
  <c r="K3294" i="7" a="1"/>
  <c r="K3294" i="7" s="1"/>
  <c r="K3290" i="7" a="1"/>
  <c r="K3290" i="7" s="1"/>
  <c r="K3286" i="7" a="1"/>
  <c r="K3286" i="7" s="1"/>
  <c r="K3282" i="7" a="1"/>
  <c r="K3282" i="7" s="1"/>
  <c r="K3278" i="7" a="1"/>
  <c r="K3278" i="7" s="1"/>
  <c r="K3274" i="7" a="1"/>
  <c r="K3274" i="7" s="1"/>
  <c r="K3270" i="7" a="1"/>
  <c r="K3270" i="7" s="1"/>
  <c r="K3266" i="7" a="1"/>
  <c r="K3266" i="7" s="1"/>
  <c r="K3521" i="7" a="1"/>
  <c r="K3521" i="7" s="1"/>
  <c r="K3517" i="7" a="1"/>
  <c r="K3517" i="7" s="1"/>
  <c r="K3513" i="7" a="1"/>
  <c r="K3513" i="7" s="1"/>
  <c r="K3509" i="7" a="1"/>
  <c r="K3509" i="7" s="1"/>
  <c r="K3505" i="7" a="1"/>
  <c r="K3505" i="7" s="1"/>
  <c r="K3501" i="7" a="1"/>
  <c r="K3501" i="7" s="1"/>
  <c r="K3497" i="7" a="1"/>
  <c r="K3497" i="7" s="1"/>
  <c r="K3493" i="7" a="1"/>
  <c r="K3493" i="7" s="1"/>
  <c r="K3489" i="7" a="1"/>
  <c r="K3489" i="7" s="1"/>
  <c r="K3485" i="7" a="1"/>
  <c r="K3485" i="7" s="1"/>
  <c r="K3481" i="7" a="1"/>
  <c r="K3481" i="7" s="1"/>
  <c r="K3477" i="7" a="1"/>
  <c r="K3477" i="7" s="1"/>
  <c r="K3473" i="7" a="1"/>
  <c r="K3473" i="7" s="1"/>
  <c r="K3469" i="7" a="1"/>
  <c r="K3469" i="7" s="1"/>
  <c r="K3465" i="7" a="1"/>
  <c r="K3465" i="7" s="1"/>
  <c r="K3461" i="7" a="1"/>
  <c r="K3461" i="7" s="1"/>
  <c r="K3457" i="7" a="1"/>
  <c r="K3457" i="7" s="1"/>
  <c r="K3453" i="7" a="1"/>
  <c r="K3453" i="7" s="1"/>
  <c r="K3449" i="7" a="1"/>
  <c r="K3449" i="7" s="1"/>
  <c r="K3445" i="7" a="1"/>
  <c r="K3445" i="7" s="1"/>
  <c r="K3441" i="7" a="1"/>
  <c r="K3441" i="7" s="1"/>
  <c r="K3437" i="7" a="1"/>
  <c r="K3437" i="7" s="1"/>
  <c r="K3433" i="7" a="1"/>
  <c r="K3433" i="7" s="1"/>
  <c r="K3429" i="7" a="1"/>
  <c r="K3429" i="7" s="1"/>
  <c r="K3425" i="7" a="1"/>
  <c r="K3425" i="7" s="1"/>
  <c r="K3421" i="7" a="1"/>
  <c r="K3421" i="7" s="1"/>
  <c r="K3417" i="7" a="1"/>
  <c r="K3417" i="7" s="1"/>
  <c r="K3413" i="7" a="1"/>
  <c r="K3413" i="7" s="1"/>
  <c r="K3409" i="7" a="1"/>
  <c r="K3409" i="7" s="1"/>
  <c r="K3405" i="7" a="1"/>
  <c r="K3405" i="7" s="1"/>
  <c r="K3401" i="7" a="1"/>
  <c r="K3401" i="7" s="1"/>
  <c r="K3397" i="7" a="1"/>
  <c r="K3397" i="7" s="1"/>
  <c r="K3393" i="7" a="1"/>
  <c r="K3393" i="7" s="1"/>
  <c r="K3389" i="7" a="1"/>
  <c r="K3389" i="7" s="1"/>
  <c r="K3385" i="7" a="1"/>
  <c r="K3385" i="7" s="1"/>
  <c r="K3381" i="7" a="1"/>
  <c r="K3381" i="7" s="1"/>
  <c r="K3377" i="7" a="1"/>
  <c r="K3377" i="7" s="1"/>
  <c r="K3373" i="7" a="1"/>
  <c r="K3373" i="7" s="1"/>
  <c r="K3369" i="7" a="1"/>
  <c r="K3369" i="7" s="1"/>
  <c r="K3365" i="7" a="1"/>
  <c r="K3365" i="7" s="1"/>
  <c r="K3361" i="7" a="1"/>
  <c r="K3361" i="7" s="1"/>
  <c r="K3357" i="7" a="1"/>
  <c r="K3357" i="7" s="1"/>
  <c r="K3353" i="7" a="1"/>
  <c r="K3353" i="7" s="1"/>
  <c r="K3349" i="7" a="1"/>
  <c r="K3349" i="7" s="1"/>
  <c r="K3345" i="7" a="1"/>
  <c r="K3345" i="7" s="1"/>
  <c r="K3341" i="7" a="1"/>
  <c r="K3341" i="7" s="1"/>
  <c r="K3337" i="7" a="1"/>
  <c r="K3337" i="7" s="1"/>
  <c r="K3333" i="7" a="1"/>
  <c r="K3333" i="7" s="1"/>
  <c r="K3329" i="7" a="1"/>
  <c r="K3329" i="7" s="1"/>
  <c r="K3325" i="7" a="1"/>
  <c r="K3325" i="7" s="1"/>
  <c r="K3321" i="7" a="1"/>
  <c r="K3321" i="7" s="1"/>
  <c r="K3317" i="7" a="1"/>
  <c r="K3317" i="7" s="1"/>
  <c r="K3313" i="7" a="1"/>
  <c r="K3313" i="7" s="1"/>
  <c r="K3309" i="7" a="1"/>
  <c r="K3309" i="7" s="1"/>
  <c r="K3305" i="7" a="1"/>
  <c r="K3305" i="7" s="1"/>
  <c r="K3301" i="7" a="1"/>
  <c r="K3301" i="7" s="1"/>
  <c r="K3297" i="7" a="1"/>
  <c r="K3297" i="7" s="1"/>
  <c r="K3293" i="7" a="1"/>
  <c r="K3293" i="7" s="1"/>
  <c r="K3289" i="7" a="1"/>
  <c r="K3289" i="7" s="1"/>
  <c r="K3285" i="7" a="1"/>
  <c r="K3285" i="7" s="1"/>
  <c r="K3281" i="7" a="1"/>
  <c r="K3281" i="7" s="1"/>
  <c r="K3277" i="7" a="1"/>
  <c r="K3277" i="7" s="1"/>
  <c r="K3273" i="7" a="1"/>
  <c r="K3273" i="7" s="1"/>
  <c r="K3269" i="7" a="1"/>
  <c r="K3269" i="7" s="1"/>
  <c r="K3265" i="7" a="1"/>
  <c r="K3265" i="7" s="1"/>
  <c r="K3258" i="7" a="1"/>
  <c r="K3258" i="7" s="1"/>
  <c r="K3254" i="7" a="1"/>
  <c r="K3254" i="7" s="1"/>
  <c r="K3250" i="7" a="1"/>
  <c r="K3250" i="7" s="1"/>
  <c r="K3246" i="7" a="1"/>
  <c r="K3246" i="7" s="1"/>
  <c r="K3242" i="7" a="1"/>
  <c r="K3242" i="7" s="1"/>
  <c r="K3238" i="7" a="1"/>
  <c r="K3238" i="7" s="1"/>
  <c r="K3234" i="7" a="1"/>
  <c r="K3234" i="7" s="1"/>
  <c r="K3230" i="7" a="1"/>
  <c r="K3230" i="7" s="1"/>
  <c r="K3226" i="7" a="1"/>
  <c r="K3226" i="7" s="1"/>
  <c r="K3222" i="7" a="1"/>
  <c r="K3222" i="7" s="1"/>
  <c r="K3218" i="7" a="1"/>
  <c r="K3218" i="7" s="1"/>
  <c r="K3214" i="7" a="1"/>
  <c r="K3214" i="7" s="1"/>
  <c r="K3211" i="7" a="1"/>
  <c r="K3211" i="7" s="1"/>
  <c r="K3208" i="7" a="1"/>
  <c r="K3208" i="7" s="1"/>
  <c r="K3203" i="7" a="1"/>
  <c r="K3203" i="7" s="1"/>
  <c r="K3200" i="7" a="1"/>
  <c r="K3200" i="7" s="1"/>
  <c r="K3195" i="7" a="1"/>
  <c r="K3195" i="7" s="1"/>
  <c r="K3190" i="7" a="1"/>
  <c r="K3190" i="7" s="1"/>
  <c r="K3186" i="7" a="1"/>
  <c r="K3186" i="7" s="1"/>
  <c r="K3182" i="7" a="1"/>
  <c r="K3182" i="7" s="1"/>
  <c r="K3178" i="7" a="1"/>
  <c r="K3178" i="7" s="1"/>
  <c r="K3174" i="7" a="1"/>
  <c r="K3174" i="7" s="1"/>
  <c r="K3170" i="7" a="1"/>
  <c r="K3170" i="7" s="1"/>
  <c r="K3166" i="7" a="1"/>
  <c r="K3166" i="7" s="1"/>
  <c r="K3162" i="7" a="1"/>
  <c r="K3162" i="7" s="1"/>
  <c r="K3158" i="7" a="1"/>
  <c r="K3158" i="7" s="1"/>
  <c r="K3154" i="7" a="1"/>
  <c r="K3154" i="7" s="1"/>
  <c r="K3150" i="7" a="1"/>
  <c r="K3150" i="7" s="1"/>
  <c r="K3146" i="7" a="1"/>
  <c r="K3146" i="7" s="1"/>
  <c r="K3142" i="7" a="1"/>
  <c r="K3142" i="7" s="1"/>
  <c r="K3138" i="7" a="1"/>
  <c r="K3138" i="7" s="1"/>
  <c r="K3134" i="7" a="1"/>
  <c r="K3134" i="7" s="1"/>
  <c r="K3130" i="7" a="1"/>
  <c r="K3130" i="7" s="1"/>
  <c r="K3126" i="7" a="1"/>
  <c r="K3126" i="7" s="1"/>
  <c r="K3122" i="7" a="1"/>
  <c r="K3122" i="7" s="1"/>
  <c r="K3118" i="7" a="1"/>
  <c r="K3118" i="7" s="1"/>
  <c r="K3114" i="7" a="1"/>
  <c r="K3114" i="7" s="1"/>
  <c r="K3110" i="7" a="1"/>
  <c r="K3110" i="7" s="1"/>
  <c r="K3106" i="7" a="1"/>
  <c r="K3106" i="7" s="1"/>
  <c r="K3102" i="7" a="1"/>
  <c r="K3102" i="7" s="1"/>
  <c r="K3098" i="7" a="1"/>
  <c r="K3098" i="7" s="1"/>
  <c r="K3094" i="7" a="1"/>
  <c r="K3094" i="7" s="1"/>
  <c r="K3090" i="7" a="1"/>
  <c r="K3090" i="7" s="1"/>
  <c r="K3086" i="7" a="1"/>
  <c r="K3086" i="7" s="1"/>
  <c r="K3082" i="7" a="1"/>
  <c r="K3082" i="7" s="1"/>
  <c r="K3078" i="7" a="1"/>
  <c r="K3078" i="7" s="1"/>
  <c r="K3074" i="7" a="1"/>
  <c r="K3074" i="7" s="1"/>
  <c r="K3070" i="7" a="1"/>
  <c r="K3070" i="7" s="1"/>
  <c r="K3066" i="7" a="1"/>
  <c r="K3066" i="7" s="1"/>
  <c r="K3062" i="7" a="1"/>
  <c r="K3062" i="7" s="1"/>
  <c r="K3058" i="7" a="1"/>
  <c r="K3058" i="7" s="1"/>
  <c r="K3054" i="7" a="1"/>
  <c r="K3054" i="7" s="1"/>
  <c r="K3050" i="7" a="1"/>
  <c r="K3050" i="7" s="1"/>
  <c r="K3046" i="7" a="1"/>
  <c r="K3046" i="7" s="1"/>
  <c r="K3042" i="7" a="1"/>
  <c r="K3042" i="7" s="1"/>
  <c r="K3038" i="7" a="1"/>
  <c r="K3038" i="7" s="1"/>
  <c r="K3034" i="7" a="1"/>
  <c r="K3034" i="7" s="1"/>
  <c r="K3030" i="7" a="1"/>
  <c r="K3030" i="7" s="1"/>
  <c r="K3026" i="7" a="1"/>
  <c r="K3026" i="7" s="1"/>
  <c r="K3022" i="7" a="1"/>
  <c r="K3022" i="7" s="1"/>
  <c r="K3018" i="7" a="1"/>
  <c r="K3018" i="7" s="1"/>
  <c r="K3017" i="7" a="1"/>
  <c r="K3017" i="7" s="1"/>
  <c r="K3016" i="7" a="1"/>
  <c r="K3016" i="7" s="1"/>
  <c r="K3262" i="7" a="1"/>
  <c r="K3262" i="7" s="1"/>
  <c r="K3261" i="7" a="1"/>
  <c r="K3261" i="7" s="1"/>
  <c r="K3257" i="7" a="1"/>
  <c r="K3257" i="7" s="1"/>
  <c r="K3253" i="7" a="1"/>
  <c r="K3253" i="7" s="1"/>
  <c r="K3249" i="7" a="1"/>
  <c r="K3249" i="7" s="1"/>
  <c r="K3245" i="7" a="1"/>
  <c r="K3245" i="7" s="1"/>
  <c r="K3241" i="7" a="1"/>
  <c r="K3241" i="7" s="1"/>
  <c r="K3237" i="7" a="1"/>
  <c r="K3237" i="7" s="1"/>
  <c r="K3233" i="7" a="1"/>
  <c r="K3233" i="7" s="1"/>
  <c r="K3229" i="7" a="1"/>
  <c r="K3229" i="7" s="1"/>
  <c r="K3225" i="7" a="1"/>
  <c r="K3225" i="7" s="1"/>
  <c r="K3221" i="7" a="1"/>
  <c r="K3221" i="7" s="1"/>
  <c r="K3217" i="7" a="1"/>
  <c r="K3217" i="7" s="1"/>
  <c r="K3213" i="7" a="1"/>
  <c r="K3213" i="7" s="1"/>
  <c r="K3210" i="7" a="1"/>
  <c r="K3210" i="7" s="1"/>
  <c r="K3205" i="7" a="1"/>
  <c r="K3205" i="7" s="1"/>
  <c r="K3202" i="7" a="1"/>
  <c r="K3202" i="7" s="1"/>
  <c r="K3197" i="7" a="1"/>
  <c r="K3197" i="7" s="1"/>
  <c r="K3194" i="7" a="1"/>
  <c r="K3194" i="7" s="1"/>
  <c r="K3191" i="7" a="1"/>
  <c r="K3191" i="7" s="1"/>
  <c r="K3187" i="7" a="1"/>
  <c r="K3187" i="7" s="1"/>
  <c r="K3183" i="7" a="1"/>
  <c r="K3183" i="7" s="1"/>
  <c r="K3179" i="7" a="1"/>
  <c r="K3179" i="7" s="1"/>
  <c r="K3175" i="7" a="1"/>
  <c r="K3175" i="7" s="1"/>
  <c r="K3171" i="7" a="1"/>
  <c r="K3171" i="7" s="1"/>
  <c r="K3167" i="7" a="1"/>
  <c r="K3167" i="7" s="1"/>
  <c r="K3163" i="7" a="1"/>
  <c r="K3163" i="7" s="1"/>
  <c r="K3159" i="7" a="1"/>
  <c r="K3159" i="7" s="1"/>
  <c r="K3155" i="7" a="1"/>
  <c r="K3155" i="7" s="1"/>
  <c r="K3151" i="7" a="1"/>
  <c r="K3151" i="7" s="1"/>
  <c r="K3147" i="7" a="1"/>
  <c r="K3147" i="7" s="1"/>
  <c r="K3143" i="7" a="1"/>
  <c r="K3143" i="7" s="1"/>
  <c r="K3139" i="7" a="1"/>
  <c r="K3139" i="7" s="1"/>
  <c r="K3135" i="7" a="1"/>
  <c r="K3135" i="7" s="1"/>
  <c r="K3131" i="7" a="1"/>
  <c r="K3131" i="7" s="1"/>
  <c r="K3127" i="7" a="1"/>
  <c r="K3127" i="7" s="1"/>
  <c r="K3123" i="7" a="1"/>
  <c r="K3123" i="7" s="1"/>
  <c r="K3119" i="7" a="1"/>
  <c r="K3119" i="7" s="1"/>
  <c r="K3115" i="7" a="1"/>
  <c r="K3115" i="7" s="1"/>
  <c r="K3111" i="7" a="1"/>
  <c r="K3111" i="7" s="1"/>
  <c r="K3107" i="7" a="1"/>
  <c r="K3107" i="7" s="1"/>
  <c r="K3103" i="7" a="1"/>
  <c r="K3103" i="7" s="1"/>
  <c r="K3099" i="7" a="1"/>
  <c r="K3099" i="7" s="1"/>
  <c r="K3095" i="7" a="1"/>
  <c r="K3095" i="7" s="1"/>
  <c r="K3091" i="7" a="1"/>
  <c r="K3091" i="7" s="1"/>
  <c r="K3087" i="7" a="1"/>
  <c r="K3087" i="7" s="1"/>
  <c r="K3083" i="7" a="1"/>
  <c r="K3083" i="7" s="1"/>
  <c r="K3079" i="7" a="1"/>
  <c r="K3079" i="7" s="1"/>
  <c r="K3075" i="7" a="1"/>
  <c r="K3075" i="7" s="1"/>
  <c r="K3071" i="7" a="1"/>
  <c r="K3071" i="7" s="1"/>
  <c r="K3067" i="7" a="1"/>
  <c r="K3067" i="7" s="1"/>
  <c r="K3063" i="7" a="1"/>
  <c r="K3063" i="7" s="1"/>
  <c r="K3059" i="7" a="1"/>
  <c r="K3059" i="7" s="1"/>
  <c r="K3055" i="7" a="1"/>
  <c r="K3055" i="7" s="1"/>
  <c r="K3051" i="7" a="1"/>
  <c r="K3051" i="7" s="1"/>
  <c r="K3047" i="7" a="1"/>
  <c r="K3047" i="7" s="1"/>
  <c r="K3043" i="7" a="1"/>
  <c r="K3043" i="7" s="1"/>
  <c r="K3039" i="7" a="1"/>
  <c r="K3039" i="7" s="1"/>
  <c r="K3035" i="7" a="1"/>
  <c r="K3035" i="7" s="1"/>
  <c r="K3031" i="7" a="1"/>
  <c r="K3031" i="7" s="1"/>
  <c r="K3027" i="7" a="1"/>
  <c r="K3027" i="7" s="1"/>
  <c r="K3023" i="7" a="1"/>
  <c r="K3023" i="7" s="1"/>
  <c r="K3019" i="7" a="1"/>
  <c r="K3019" i="7" s="1"/>
  <c r="K3260" i="7" a="1"/>
  <c r="K3260" i="7" s="1"/>
  <c r="K3256" i="7" a="1"/>
  <c r="K3256" i="7" s="1"/>
  <c r="K3252" i="7" a="1"/>
  <c r="K3252" i="7" s="1"/>
  <c r="K3248" i="7" a="1"/>
  <c r="K3248" i="7" s="1"/>
  <c r="K3244" i="7" a="1"/>
  <c r="K3244" i="7" s="1"/>
  <c r="K3240" i="7" a="1"/>
  <c r="K3240" i="7" s="1"/>
  <c r="K3236" i="7" a="1"/>
  <c r="K3236" i="7" s="1"/>
  <c r="K3232" i="7" a="1"/>
  <c r="K3232" i="7" s="1"/>
  <c r="K3228" i="7" a="1"/>
  <c r="K3228" i="7" s="1"/>
  <c r="K3224" i="7" a="1"/>
  <c r="K3224" i="7" s="1"/>
  <c r="K3220" i="7" a="1"/>
  <c r="K3220" i="7" s="1"/>
  <c r="K3216" i="7" a="1"/>
  <c r="K3216" i="7" s="1"/>
  <c r="K3212" i="7" a="1"/>
  <c r="K3212" i="7" s="1"/>
  <c r="K3207" i="7" a="1"/>
  <c r="K3207" i="7" s="1"/>
  <c r="K3204" i="7" a="1"/>
  <c r="K3204" i="7" s="1"/>
  <c r="K3199" i="7" a="1"/>
  <c r="K3199" i="7" s="1"/>
  <c r="K3196" i="7" a="1"/>
  <c r="K3196" i="7" s="1"/>
  <c r="K3192" i="7" a="1"/>
  <c r="K3192" i="7" s="1"/>
  <c r="K3188" i="7" a="1"/>
  <c r="K3188" i="7" s="1"/>
  <c r="K3184" i="7" a="1"/>
  <c r="K3184" i="7" s="1"/>
  <c r="K3180" i="7" a="1"/>
  <c r="K3180" i="7" s="1"/>
  <c r="K3176" i="7" a="1"/>
  <c r="K3176" i="7" s="1"/>
  <c r="K3172" i="7" a="1"/>
  <c r="K3172" i="7" s="1"/>
  <c r="K3168" i="7" a="1"/>
  <c r="K3168" i="7" s="1"/>
  <c r="K3164" i="7" a="1"/>
  <c r="K3164" i="7" s="1"/>
  <c r="K3160" i="7" a="1"/>
  <c r="K3160" i="7" s="1"/>
  <c r="K3156" i="7" a="1"/>
  <c r="K3156" i="7" s="1"/>
  <c r="K3152" i="7" a="1"/>
  <c r="K3152" i="7" s="1"/>
  <c r="K3148" i="7" a="1"/>
  <c r="K3148" i="7" s="1"/>
  <c r="K3144" i="7" a="1"/>
  <c r="K3144" i="7" s="1"/>
  <c r="K3140" i="7" a="1"/>
  <c r="K3140" i="7" s="1"/>
  <c r="K3136" i="7" a="1"/>
  <c r="K3136" i="7" s="1"/>
  <c r="K3132" i="7" a="1"/>
  <c r="K3132" i="7" s="1"/>
  <c r="K3128" i="7" a="1"/>
  <c r="K3128" i="7" s="1"/>
  <c r="K3124" i="7" a="1"/>
  <c r="K3124" i="7" s="1"/>
  <c r="K3120" i="7" a="1"/>
  <c r="K3120" i="7" s="1"/>
  <c r="K3116" i="7" a="1"/>
  <c r="K3116" i="7" s="1"/>
  <c r="K3112" i="7" a="1"/>
  <c r="K3112" i="7" s="1"/>
  <c r="K3108" i="7" a="1"/>
  <c r="K3108" i="7" s="1"/>
  <c r="K3104" i="7" a="1"/>
  <c r="K3104" i="7" s="1"/>
  <c r="K3100" i="7" a="1"/>
  <c r="K3100" i="7" s="1"/>
  <c r="K3096" i="7" a="1"/>
  <c r="K3096" i="7" s="1"/>
  <c r="K3092" i="7" a="1"/>
  <c r="K3092" i="7" s="1"/>
  <c r="K3088" i="7" a="1"/>
  <c r="K3088" i="7" s="1"/>
  <c r="K3084" i="7" a="1"/>
  <c r="K3084" i="7" s="1"/>
  <c r="K3080" i="7" a="1"/>
  <c r="K3080" i="7" s="1"/>
  <c r="K3076" i="7" a="1"/>
  <c r="K3076" i="7" s="1"/>
  <c r="K3072" i="7" a="1"/>
  <c r="K3072" i="7" s="1"/>
  <c r="K3068" i="7" a="1"/>
  <c r="K3068" i="7" s="1"/>
  <c r="K3064" i="7" a="1"/>
  <c r="K3064" i="7" s="1"/>
  <c r="K3060" i="7" a="1"/>
  <c r="K3060" i="7" s="1"/>
  <c r="K3056" i="7" a="1"/>
  <c r="K3056" i="7" s="1"/>
  <c r="K3052" i="7" a="1"/>
  <c r="K3052" i="7" s="1"/>
  <c r="K3048" i="7" a="1"/>
  <c r="K3048" i="7" s="1"/>
  <c r="K3044" i="7" a="1"/>
  <c r="K3044" i="7" s="1"/>
  <c r="K3040" i="7" a="1"/>
  <c r="K3040" i="7" s="1"/>
  <c r="K3036" i="7" a="1"/>
  <c r="K3036" i="7" s="1"/>
  <c r="K3032" i="7" a="1"/>
  <c r="K3032" i="7" s="1"/>
  <c r="K3028" i="7" a="1"/>
  <c r="K3028" i="7" s="1"/>
  <c r="K3024" i="7" a="1"/>
  <c r="K3024" i="7" s="1"/>
  <c r="K3020" i="7" a="1"/>
  <c r="K3020" i="7" s="1"/>
  <c r="K3259" i="7" a="1"/>
  <c r="K3259" i="7" s="1"/>
  <c r="K3255" i="7" a="1"/>
  <c r="K3255" i="7" s="1"/>
  <c r="K3251" i="7" a="1"/>
  <c r="K3251" i="7" s="1"/>
  <c r="K3247" i="7" a="1"/>
  <c r="K3247" i="7" s="1"/>
  <c r="K3243" i="7" a="1"/>
  <c r="K3243" i="7" s="1"/>
  <c r="K3239" i="7" a="1"/>
  <c r="K3239" i="7" s="1"/>
  <c r="K3235" i="7" a="1"/>
  <c r="K3235" i="7" s="1"/>
  <c r="K3231" i="7" a="1"/>
  <c r="K3231" i="7" s="1"/>
  <c r="K3227" i="7" a="1"/>
  <c r="K3227" i="7" s="1"/>
  <c r="K3223" i="7" a="1"/>
  <c r="K3223" i="7" s="1"/>
  <c r="K3219" i="7" a="1"/>
  <c r="K3219" i="7" s="1"/>
  <c r="K3215" i="7" a="1"/>
  <c r="K3215" i="7" s="1"/>
  <c r="K3209" i="7" a="1"/>
  <c r="K3209" i="7" s="1"/>
  <c r="K3206" i="7" a="1"/>
  <c r="K3206" i="7" s="1"/>
  <c r="K3201" i="7" a="1"/>
  <c r="K3201" i="7" s="1"/>
  <c r="K3198" i="7" a="1"/>
  <c r="K3198" i="7" s="1"/>
  <c r="K3193" i="7" a="1"/>
  <c r="K3193" i="7" s="1"/>
  <c r="K3189" i="7" a="1"/>
  <c r="K3189" i="7" s="1"/>
  <c r="K3185" i="7" a="1"/>
  <c r="K3185" i="7" s="1"/>
  <c r="K3181" i="7" a="1"/>
  <c r="K3181" i="7" s="1"/>
  <c r="K3177" i="7" a="1"/>
  <c r="K3177" i="7" s="1"/>
  <c r="K3173" i="7" a="1"/>
  <c r="K3173" i="7" s="1"/>
  <c r="K3169" i="7" a="1"/>
  <c r="K3169" i="7" s="1"/>
  <c r="K3165" i="7" a="1"/>
  <c r="K3165" i="7" s="1"/>
  <c r="K3161" i="7" a="1"/>
  <c r="K3161" i="7" s="1"/>
  <c r="K3157" i="7" a="1"/>
  <c r="K3157" i="7" s="1"/>
  <c r="K3153" i="7" a="1"/>
  <c r="K3153" i="7" s="1"/>
  <c r="K3149" i="7" a="1"/>
  <c r="K3149" i="7" s="1"/>
  <c r="K3145" i="7" a="1"/>
  <c r="K3145" i="7" s="1"/>
  <c r="K3141" i="7" a="1"/>
  <c r="K3141" i="7" s="1"/>
  <c r="K3137" i="7" a="1"/>
  <c r="K3137" i="7" s="1"/>
  <c r="K3133" i="7" a="1"/>
  <c r="K3133" i="7" s="1"/>
  <c r="K3129" i="7" a="1"/>
  <c r="K3129" i="7" s="1"/>
  <c r="K3125" i="7" a="1"/>
  <c r="K3125" i="7" s="1"/>
  <c r="K3121" i="7" a="1"/>
  <c r="K3121" i="7" s="1"/>
  <c r="K3117" i="7" a="1"/>
  <c r="K3117" i="7" s="1"/>
  <c r="K3113" i="7" a="1"/>
  <c r="K3113" i="7" s="1"/>
  <c r="K3109" i="7" a="1"/>
  <c r="K3109" i="7" s="1"/>
  <c r="K3105" i="7" a="1"/>
  <c r="K3105" i="7" s="1"/>
  <c r="K3101" i="7" a="1"/>
  <c r="K3101" i="7" s="1"/>
  <c r="K3097" i="7" a="1"/>
  <c r="K3097" i="7" s="1"/>
  <c r="K3093" i="7" a="1"/>
  <c r="K3093" i="7" s="1"/>
  <c r="K3089" i="7" a="1"/>
  <c r="K3089" i="7" s="1"/>
  <c r="K3085" i="7" a="1"/>
  <c r="K3085" i="7" s="1"/>
  <c r="K3081" i="7" a="1"/>
  <c r="K3081" i="7" s="1"/>
  <c r="K3077" i="7" a="1"/>
  <c r="K3077" i="7" s="1"/>
  <c r="K3073" i="7" a="1"/>
  <c r="K3073" i="7" s="1"/>
  <c r="K3057" i="7" a="1"/>
  <c r="K3057" i="7" s="1"/>
  <c r="K3041" i="7" a="1"/>
  <c r="K3041" i="7" s="1"/>
  <c r="K3025" i="7" a="1"/>
  <c r="K3025" i="7" s="1"/>
  <c r="K3014" i="7" a="1"/>
  <c r="K3014" i="7" s="1"/>
  <c r="K3010" i="7" a="1"/>
  <c r="K3010" i="7" s="1"/>
  <c r="K3006" i="7" a="1"/>
  <c r="K3006" i="7" s="1"/>
  <c r="K3002" i="7" a="1"/>
  <c r="K3002" i="7" s="1"/>
  <c r="K2998" i="7" a="1"/>
  <c r="K2998" i="7" s="1"/>
  <c r="K2994" i="7" a="1"/>
  <c r="K2994" i="7" s="1"/>
  <c r="K2990" i="7" a="1"/>
  <c r="K2990" i="7" s="1"/>
  <c r="K2986" i="7" a="1"/>
  <c r="K2986" i="7" s="1"/>
  <c r="K2982" i="7" a="1"/>
  <c r="K2982" i="7" s="1"/>
  <c r="K2978" i="7" a="1"/>
  <c r="K2978" i="7" s="1"/>
  <c r="K2974" i="7" a="1"/>
  <c r="K2974" i="7" s="1"/>
  <c r="K2970" i="7" a="1"/>
  <c r="K2970" i="7" s="1"/>
  <c r="K2966" i="7" a="1"/>
  <c r="K2966" i="7" s="1"/>
  <c r="K2962" i="7" a="1"/>
  <c r="K2962" i="7" s="1"/>
  <c r="K2958" i="7" a="1"/>
  <c r="K2958" i="7" s="1"/>
  <c r="K2954" i="7" a="1"/>
  <c r="K2954" i="7" s="1"/>
  <c r="K2950" i="7" a="1"/>
  <c r="K2950" i="7" s="1"/>
  <c r="K2946" i="7" a="1"/>
  <c r="K2946" i="7" s="1"/>
  <c r="K2942" i="7" a="1"/>
  <c r="K2942" i="7" s="1"/>
  <c r="K2938" i="7" a="1"/>
  <c r="K2938" i="7" s="1"/>
  <c r="K2934" i="7" a="1"/>
  <c r="K2934" i="7" s="1"/>
  <c r="K2930" i="7" a="1"/>
  <c r="K2930" i="7" s="1"/>
  <c r="K2926" i="7" a="1"/>
  <c r="K2926" i="7" s="1"/>
  <c r="K2922" i="7" a="1"/>
  <c r="K2922" i="7" s="1"/>
  <c r="K2918" i="7" a="1"/>
  <c r="K2918" i="7" s="1"/>
  <c r="K2914" i="7" a="1"/>
  <c r="K2914" i="7" s="1"/>
  <c r="K2910" i="7" a="1"/>
  <c r="K2910" i="7" s="1"/>
  <c r="K2906" i="7" a="1"/>
  <c r="K2906" i="7" s="1"/>
  <c r="K2902" i="7" a="1"/>
  <c r="K2902" i="7" s="1"/>
  <c r="K2898" i="7" a="1"/>
  <c r="K2898" i="7" s="1"/>
  <c r="K2894" i="7" a="1"/>
  <c r="K2894" i="7" s="1"/>
  <c r="K2890" i="7" a="1"/>
  <c r="K2890" i="7" s="1"/>
  <c r="K2886" i="7" a="1"/>
  <c r="K2886" i="7" s="1"/>
  <c r="K2882" i="7" a="1"/>
  <c r="K2882" i="7" s="1"/>
  <c r="K2878" i="7" a="1"/>
  <c r="K2878" i="7" s="1"/>
  <c r="K2874" i="7" a="1"/>
  <c r="K2874" i="7" s="1"/>
  <c r="K2870" i="7" a="1"/>
  <c r="K2870" i="7" s="1"/>
  <c r="K2866" i="7" a="1"/>
  <c r="K2866" i="7" s="1"/>
  <c r="K2862" i="7" a="1"/>
  <c r="K2862" i="7" s="1"/>
  <c r="K2858" i="7" a="1"/>
  <c r="K2858" i="7" s="1"/>
  <c r="K2854" i="7" a="1"/>
  <c r="K2854" i="7" s="1"/>
  <c r="K2850" i="7" a="1"/>
  <c r="K2850" i="7" s="1"/>
  <c r="K3069" i="7" a="1"/>
  <c r="K3069" i="7" s="1"/>
  <c r="K3053" i="7" a="1"/>
  <c r="K3053" i="7" s="1"/>
  <c r="K3037" i="7" a="1"/>
  <c r="K3037" i="7" s="1"/>
  <c r="K3021" i="7" a="1"/>
  <c r="K3021" i="7" s="1"/>
  <c r="K3011" i="7" a="1"/>
  <c r="K3011" i="7" s="1"/>
  <c r="K3007" i="7" a="1"/>
  <c r="K3007" i="7" s="1"/>
  <c r="K3003" i="7" a="1"/>
  <c r="K3003" i="7" s="1"/>
  <c r="K2999" i="7" a="1"/>
  <c r="K2999" i="7" s="1"/>
  <c r="K2995" i="7" a="1"/>
  <c r="K2995" i="7" s="1"/>
  <c r="K2991" i="7" a="1"/>
  <c r="K2991" i="7" s="1"/>
  <c r="K2987" i="7" a="1"/>
  <c r="K2987" i="7" s="1"/>
  <c r="K2983" i="7" a="1"/>
  <c r="K2983" i="7" s="1"/>
  <c r="K2979" i="7" a="1"/>
  <c r="K2979" i="7" s="1"/>
  <c r="K2975" i="7" a="1"/>
  <c r="K2975" i="7" s="1"/>
  <c r="K2971" i="7" a="1"/>
  <c r="K2971" i="7" s="1"/>
  <c r="K2967" i="7" a="1"/>
  <c r="K2967" i="7" s="1"/>
  <c r="K2963" i="7" a="1"/>
  <c r="K2963" i="7" s="1"/>
  <c r="K2959" i="7" a="1"/>
  <c r="K2959" i="7" s="1"/>
  <c r="K2955" i="7" a="1"/>
  <c r="K2955" i="7" s="1"/>
  <c r="K2951" i="7" a="1"/>
  <c r="K2951" i="7" s="1"/>
  <c r="K2947" i="7" a="1"/>
  <c r="K2947" i="7" s="1"/>
  <c r="K2943" i="7" a="1"/>
  <c r="K2943" i="7" s="1"/>
  <c r="K2939" i="7" a="1"/>
  <c r="K2939" i="7" s="1"/>
  <c r="K2935" i="7" a="1"/>
  <c r="K2935" i="7" s="1"/>
  <c r="K2931" i="7" a="1"/>
  <c r="K2931" i="7" s="1"/>
  <c r="K2927" i="7" a="1"/>
  <c r="K2927" i="7" s="1"/>
  <c r="K2923" i="7" a="1"/>
  <c r="K2923" i="7" s="1"/>
  <c r="K2919" i="7" a="1"/>
  <c r="K2919" i="7" s="1"/>
  <c r="K2915" i="7" a="1"/>
  <c r="K2915" i="7" s="1"/>
  <c r="K2911" i="7" a="1"/>
  <c r="K2911" i="7" s="1"/>
  <c r="K2907" i="7" a="1"/>
  <c r="K2907" i="7" s="1"/>
  <c r="K2903" i="7" a="1"/>
  <c r="K2903" i="7" s="1"/>
  <c r="K2899" i="7" a="1"/>
  <c r="K2899" i="7" s="1"/>
  <c r="K2895" i="7" a="1"/>
  <c r="K2895" i="7" s="1"/>
  <c r="K2891" i="7" a="1"/>
  <c r="K2891" i="7" s="1"/>
  <c r="K2887" i="7" a="1"/>
  <c r="K2887" i="7" s="1"/>
  <c r="K2883" i="7" a="1"/>
  <c r="K2883" i="7" s="1"/>
  <c r="K2879" i="7" a="1"/>
  <c r="K2879" i="7" s="1"/>
  <c r="K2875" i="7" a="1"/>
  <c r="K2875" i="7" s="1"/>
  <c r="K2871" i="7" a="1"/>
  <c r="K2871" i="7" s="1"/>
  <c r="K2867" i="7" a="1"/>
  <c r="K2867" i="7" s="1"/>
  <c r="K2863" i="7" a="1"/>
  <c r="K2863" i="7" s="1"/>
  <c r="K2859" i="7" a="1"/>
  <c r="K2859" i="7" s="1"/>
  <c r="K2855" i="7" a="1"/>
  <c r="K2855" i="7" s="1"/>
  <c r="K2851" i="7" a="1"/>
  <c r="K2851" i="7" s="1"/>
  <c r="K3065" i="7" a="1"/>
  <c r="K3065" i="7" s="1"/>
  <c r="K3049" i="7" a="1"/>
  <c r="K3049" i="7" s="1"/>
  <c r="K3033" i="7" a="1"/>
  <c r="K3033" i="7" s="1"/>
  <c r="K3015" i="7" a="1"/>
  <c r="K3015" i="7" s="1"/>
  <c r="K3012" i="7" a="1"/>
  <c r="K3012" i="7" s="1"/>
  <c r="K3008" i="7" a="1"/>
  <c r="K3008" i="7" s="1"/>
  <c r="K3004" i="7" a="1"/>
  <c r="K3004" i="7" s="1"/>
  <c r="K3000" i="7" a="1"/>
  <c r="K3000" i="7" s="1"/>
  <c r="K2996" i="7" a="1"/>
  <c r="K2996" i="7" s="1"/>
  <c r="K2992" i="7" a="1"/>
  <c r="K2992" i="7" s="1"/>
  <c r="K2988" i="7" a="1"/>
  <c r="K2988" i="7" s="1"/>
  <c r="K2984" i="7" a="1"/>
  <c r="K2984" i="7" s="1"/>
  <c r="K2980" i="7" a="1"/>
  <c r="K2980" i="7" s="1"/>
  <c r="K2976" i="7" a="1"/>
  <c r="K2976" i="7" s="1"/>
  <c r="K2972" i="7" a="1"/>
  <c r="K2972" i="7" s="1"/>
  <c r="K2968" i="7" a="1"/>
  <c r="K2968" i="7" s="1"/>
  <c r="K2964" i="7" a="1"/>
  <c r="K2964" i="7" s="1"/>
  <c r="K2960" i="7" a="1"/>
  <c r="K2960" i="7" s="1"/>
  <c r="K2956" i="7" a="1"/>
  <c r="K2956" i="7" s="1"/>
  <c r="K2952" i="7" a="1"/>
  <c r="K2952" i="7" s="1"/>
  <c r="K2948" i="7" a="1"/>
  <c r="K2948" i="7" s="1"/>
  <c r="K2944" i="7" a="1"/>
  <c r="K2944" i="7" s="1"/>
  <c r="K2940" i="7" a="1"/>
  <c r="K2940" i="7" s="1"/>
  <c r="K2936" i="7" a="1"/>
  <c r="K2936" i="7" s="1"/>
  <c r="K2932" i="7" a="1"/>
  <c r="K2932" i="7" s="1"/>
  <c r="K2928" i="7" a="1"/>
  <c r="K2928" i="7" s="1"/>
  <c r="K2924" i="7" a="1"/>
  <c r="K2924" i="7" s="1"/>
  <c r="K2920" i="7" a="1"/>
  <c r="K2920" i="7" s="1"/>
  <c r="K2916" i="7" a="1"/>
  <c r="K2916" i="7" s="1"/>
  <c r="K2912" i="7" a="1"/>
  <c r="K2912" i="7" s="1"/>
  <c r="K2908" i="7" a="1"/>
  <c r="K2908" i="7" s="1"/>
  <c r="K2904" i="7" a="1"/>
  <c r="K2904" i="7" s="1"/>
  <c r="K2900" i="7" a="1"/>
  <c r="K2900" i="7" s="1"/>
  <c r="K2896" i="7" a="1"/>
  <c r="K2896" i="7" s="1"/>
  <c r="K2892" i="7" a="1"/>
  <c r="K2892" i="7" s="1"/>
  <c r="K2888" i="7" a="1"/>
  <c r="K2888" i="7" s="1"/>
  <c r="K2884" i="7" a="1"/>
  <c r="K2884" i="7" s="1"/>
  <c r="K2880" i="7" a="1"/>
  <c r="K2880" i="7" s="1"/>
  <c r="K2876" i="7" a="1"/>
  <c r="K2876" i="7" s="1"/>
  <c r="K2872" i="7" a="1"/>
  <c r="K2872" i="7" s="1"/>
  <c r="K2868" i="7" a="1"/>
  <c r="K2868" i="7" s="1"/>
  <c r="K2864" i="7" a="1"/>
  <c r="K2864" i="7" s="1"/>
  <c r="K2860" i="7" a="1"/>
  <c r="K2860" i="7" s="1"/>
  <c r="K2856" i="7" a="1"/>
  <c r="K2856" i="7" s="1"/>
  <c r="K2852" i="7" a="1"/>
  <c r="K2852" i="7" s="1"/>
  <c r="K2848" i="7" a="1"/>
  <c r="K2848" i="7" s="1"/>
  <c r="K3061" i="7" a="1"/>
  <c r="K3061" i="7" s="1"/>
  <c r="K3045" i="7" a="1"/>
  <c r="K3045" i="7" s="1"/>
  <c r="K3029" i="7" a="1"/>
  <c r="K3029" i="7" s="1"/>
  <c r="K3013" i="7" a="1"/>
  <c r="K3013" i="7" s="1"/>
  <c r="K3009" i="7" a="1"/>
  <c r="K3009" i="7" s="1"/>
  <c r="K3005" i="7" a="1"/>
  <c r="K3005" i="7" s="1"/>
  <c r="K3001" i="7" a="1"/>
  <c r="K3001" i="7" s="1"/>
  <c r="K2997" i="7" a="1"/>
  <c r="K2997" i="7" s="1"/>
  <c r="K2993" i="7" a="1"/>
  <c r="K2993" i="7" s="1"/>
  <c r="K2989" i="7" a="1"/>
  <c r="K2989" i="7" s="1"/>
  <c r="K2985" i="7" a="1"/>
  <c r="K2985" i="7" s="1"/>
  <c r="K2981" i="7" a="1"/>
  <c r="K2981" i="7" s="1"/>
  <c r="K2977" i="7" a="1"/>
  <c r="K2977" i="7" s="1"/>
  <c r="K2973" i="7" a="1"/>
  <c r="K2973" i="7" s="1"/>
  <c r="K2969" i="7" a="1"/>
  <c r="K2969" i="7" s="1"/>
  <c r="K2965" i="7" a="1"/>
  <c r="K2965" i="7" s="1"/>
  <c r="K2961" i="7" a="1"/>
  <c r="K2961" i="7" s="1"/>
  <c r="K2957" i="7" a="1"/>
  <c r="K2957" i="7" s="1"/>
  <c r="K2953" i="7" a="1"/>
  <c r="K2953" i="7" s="1"/>
  <c r="K2949" i="7" a="1"/>
  <c r="K2949" i="7" s="1"/>
  <c r="K2945" i="7" a="1"/>
  <c r="K2945" i="7" s="1"/>
  <c r="K2941" i="7" a="1"/>
  <c r="K2941" i="7" s="1"/>
  <c r="K2937" i="7" a="1"/>
  <c r="K2937" i="7" s="1"/>
  <c r="K2933" i="7" a="1"/>
  <c r="K2933" i="7" s="1"/>
  <c r="K2929" i="7" a="1"/>
  <c r="K2929" i="7" s="1"/>
  <c r="K2925" i="7" a="1"/>
  <c r="K2925" i="7" s="1"/>
  <c r="K2921" i="7" a="1"/>
  <c r="K2921" i="7" s="1"/>
  <c r="K2917" i="7" a="1"/>
  <c r="K2917" i="7" s="1"/>
  <c r="K2913" i="7" a="1"/>
  <c r="K2913" i="7" s="1"/>
  <c r="K2909" i="7" a="1"/>
  <c r="K2909" i="7" s="1"/>
  <c r="K2905" i="7" a="1"/>
  <c r="K2905" i="7" s="1"/>
  <c r="K2901" i="7" a="1"/>
  <c r="K2901" i="7" s="1"/>
  <c r="K2897" i="7" a="1"/>
  <c r="K2897" i="7" s="1"/>
  <c r="K2893" i="7" a="1"/>
  <c r="K2893" i="7" s="1"/>
  <c r="K2889" i="7" a="1"/>
  <c r="K2889" i="7" s="1"/>
  <c r="K2885" i="7" a="1"/>
  <c r="K2885" i="7" s="1"/>
  <c r="K2881" i="7" a="1"/>
  <c r="K2881" i="7" s="1"/>
  <c r="K2877" i="7" a="1"/>
  <c r="K2877" i="7" s="1"/>
  <c r="K2873" i="7" a="1"/>
  <c r="K2873" i="7" s="1"/>
  <c r="K2869" i="7" a="1"/>
  <c r="K2869" i="7" s="1"/>
  <c r="K2865" i="7" a="1"/>
  <c r="K2865" i="7" s="1"/>
  <c r="K2861" i="7" a="1"/>
  <c r="K2861" i="7" s="1"/>
  <c r="K2857" i="7" a="1"/>
  <c r="K2857" i="7" s="1"/>
  <c r="K2853" i="7" a="1"/>
  <c r="K2853" i="7" s="1"/>
  <c r="K2849" i="7" a="1"/>
  <c r="K2849" i="7" s="1"/>
  <c r="K2846" i="7" a="1"/>
  <c r="K2846" i="7" s="1"/>
  <c r="K2842" i="7" a="1"/>
  <c r="K2842" i="7" s="1"/>
  <c r="K2838" i="7" a="1"/>
  <c r="K2838" i="7" s="1"/>
  <c r="K2834" i="7" a="1"/>
  <c r="K2834" i="7" s="1"/>
  <c r="K2830" i="7" a="1"/>
  <c r="K2830" i="7" s="1"/>
  <c r="K2826" i="7" a="1"/>
  <c r="K2826" i="7" s="1"/>
  <c r="K2822" i="7" a="1"/>
  <c r="K2822" i="7" s="1"/>
  <c r="K2818" i="7" a="1"/>
  <c r="K2818" i="7" s="1"/>
  <c r="K2814" i="7" a="1"/>
  <c r="K2814" i="7" s="1"/>
  <c r="K2810" i="7" a="1"/>
  <c r="K2810" i="7" s="1"/>
  <c r="K2806" i="7" a="1"/>
  <c r="K2806" i="7" s="1"/>
  <c r="K2802" i="7" a="1"/>
  <c r="K2802" i="7" s="1"/>
  <c r="K2798" i="7" a="1"/>
  <c r="K2798" i="7" s="1"/>
  <c r="K2794" i="7" a="1"/>
  <c r="K2794" i="7" s="1"/>
  <c r="K2790" i="7" a="1"/>
  <c r="K2790" i="7" s="1"/>
  <c r="K2786" i="7" a="1"/>
  <c r="K2786" i="7" s="1"/>
  <c r="K2782" i="7" a="1"/>
  <c r="K2782" i="7" s="1"/>
  <c r="K2778" i="7" a="1"/>
  <c r="K2778" i="7" s="1"/>
  <c r="K2774" i="7" a="1"/>
  <c r="K2774" i="7" s="1"/>
  <c r="K2770" i="7" a="1"/>
  <c r="K2770" i="7" s="1"/>
  <c r="K2766" i="7" a="1"/>
  <c r="K2766" i="7" s="1"/>
  <c r="K2762" i="7" a="1"/>
  <c r="K2762" i="7" s="1"/>
  <c r="K2758" i="7" a="1"/>
  <c r="K2758" i="7" s="1"/>
  <c r="K2754" i="7" a="1"/>
  <c r="K2754" i="7" s="1"/>
  <c r="K2750" i="7" a="1"/>
  <c r="K2750" i="7" s="1"/>
  <c r="K2746" i="7" a="1"/>
  <c r="K2746" i="7" s="1"/>
  <c r="K2742" i="7" a="1"/>
  <c r="K2742" i="7" s="1"/>
  <c r="K2738" i="7" a="1"/>
  <c r="K2738" i="7" s="1"/>
  <c r="K2734" i="7" a="1"/>
  <c r="K2734" i="7" s="1"/>
  <c r="K2730" i="7" a="1"/>
  <c r="K2730" i="7" s="1"/>
  <c r="K2726" i="7" a="1"/>
  <c r="K2726" i="7" s="1"/>
  <c r="K2722" i="7" a="1"/>
  <c r="K2722" i="7" s="1"/>
  <c r="K2718" i="7" a="1"/>
  <c r="K2718" i="7" s="1"/>
  <c r="K2714" i="7" a="1"/>
  <c r="K2714" i="7" s="1"/>
  <c r="K2710" i="7" a="1"/>
  <c r="K2710" i="7" s="1"/>
  <c r="K2706" i="7" a="1"/>
  <c r="K2706" i="7" s="1"/>
  <c r="K2702" i="7" a="1"/>
  <c r="K2702" i="7" s="1"/>
  <c r="K2698" i="7" a="1"/>
  <c r="K2698" i="7" s="1"/>
  <c r="K2694" i="7" a="1"/>
  <c r="K2694" i="7" s="1"/>
  <c r="K2690" i="7" a="1"/>
  <c r="K2690" i="7" s="1"/>
  <c r="K2686" i="7" a="1"/>
  <c r="K2686" i="7" s="1"/>
  <c r="K2682" i="7" a="1"/>
  <c r="K2682" i="7" s="1"/>
  <c r="K2678" i="7" a="1"/>
  <c r="K2678" i="7" s="1"/>
  <c r="K2674" i="7" a="1"/>
  <c r="K2674" i="7" s="1"/>
  <c r="K2670" i="7" a="1"/>
  <c r="K2670" i="7" s="1"/>
  <c r="K2666" i="7" a="1"/>
  <c r="K2666" i="7" s="1"/>
  <c r="K2662" i="7" a="1"/>
  <c r="K2662" i="7" s="1"/>
  <c r="K2658" i="7" a="1"/>
  <c r="K2658" i="7" s="1"/>
  <c r="K2654" i="7" a="1"/>
  <c r="K2654" i="7" s="1"/>
  <c r="K2650" i="7" a="1"/>
  <c r="K2650" i="7" s="1"/>
  <c r="K2646" i="7" a="1"/>
  <c r="K2646" i="7" s="1"/>
  <c r="K2642" i="7" a="1"/>
  <c r="K2642" i="7" s="1"/>
  <c r="K2638" i="7" a="1"/>
  <c r="K2638" i="7" s="1"/>
  <c r="K2634" i="7" a="1"/>
  <c r="K2634" i="7" s="1"/>
  <c r="K2630" i="7" a="1"/>
  <c r="K2630" i="7" s="1"/>
  <c r="K2626" i="7" a="1"/>
  <c r="K2626" i="7" s="1"/>
  <c r="K2622" i="7" a="1"/>
  <c r="K2622" i="7" s="1"/>
  <c r="K2618" i="7" a="1"/>
  <c r="K2618" i="7" s="1"/>
  <c r="K2614" i="7" a="1"/>
  <c r="K2614" i="7" s="1"/>
  <c r="K2610" i="7" a="1"/>
  <c r="K2610" i="7" s="1"/>
  <c r="K2606" i="7" a="1"/>
  <c r="K2606" i="7" s="1"/>
  <c r="K2602" i="7" a="1"/>
  <c r="K2602" i="7" s="1"/>
  <c r="K2598" i="7" a="1"/>
  <c r="K2598" i="7" s="1"/>
  <c r="K2594" i="7" a="1"/>
  <c r="K2594" i="7" s="1"/>
  <c r="K2590" i="7" a="1"/>
  <c r="K2590" i="7" s="1"/>
  <c r="K2586" i="7" a="1"/>
  <c r="K2586" i="7" s="1"/>
  <c r="K2582" i="7" a="1"/>
  <c r="K2582" i="7" s="1"/>
  <c r="K2578" i="7" a="1"/>
  <c r="K2578" i="7" s="1"/>
  <c r="K2574" i="7" a="1"/>
  <c r="K2574" i="7" s="1"/>
  <c r="K2570" i="7" a="1"/>
  <c r="K2570" i="7" s="1"/>
  <c r="K2566" i="7" a="1"/>
  <c r="K2566" i="7" s="1"/>
  <c r="K2562" i="7" a="1"/>
  <c r="K2562" i="7" s="1"/>
  <c r="K2558" i="7" a="1"/>
  <c r="K2558" i="7" s="1"/>
  <c r="K2554" i="7" a="1"/>
  <c r="K2554" i="7" s="1"/>
  <c r="K2550" i="7" a="1"/>
  <c r="K2550" i="7" s="1"/>
  <c r="K2546" i="7" a="1"/>
  <c r="K2546" i="7" s="1"/>
  <c r="K2542" i="7" a="1"/>
  <c r="K2542" i="7" s="1"/>
  <c r="K2538" i="7" a="1"/>
  <c r="K2538" i="7" s="1"/>
  <c r="K2534" i="7" a="1"/>
  <c r="K2534" i="7" s="1"/>
  <c r="K2530" i="7" a="1"/>
  <c r="K2530" i="7" s="1"/>
  <c r="K2526" i="7" a="1"/>
  <c r="K2526" i="7" s="1"/>
  <c r="K2522" i="7" a="1"/>
  <c r="K2522" i="7" s="1"/>
  <c r="K2518" i="7" a="1"/>
  <c r="K2518" i="7" s="1"/>
  <c r="K2514" i="7" a="1"/>
  <c r="K2514" i="7" s="1"/>
  <c r="K2510" i="7" a="1"/>
  <c r="K2510" i="7" s="1"/>
  <c r="K2506" i="7" a="1"/>
  <c r="K2506" i="7" s="1"/>
  <c r="K2502" i="7" a="1"/>
  <c r="K2502" i="7" s="1"/>
  <c r="K2498" i="7" a="1"/>
  <c r="K2498" i="7" s="1"/>
  <c r="K2494" i="7" a="1"/>
  <c r="K2494" i="7" s="1"/>
  <c r="K2490" i="7" a="1"/>
  <c r="K2490" i="7" s="1"/>
  <c r="K2486" i="7" a="1"/>
  <c r="K2486" i="7" s="1"/>
  <c r="K2482" i="7" a="1"/>
  <c r="K2482" i="7" s="1"/>
  <c r="K2478" i="7" a="1"/>
  <c r="K2478" i="7" s="1"/>
  <c r="K2474" i="7" a="1"/>
  <c r="K2474" i="7" s="1"/>
  <c r="K2470" i="7" a="1"/>
  <c r="K2470" i="7" s="1"/>
  <c r="K2466" i="7" a="1"/>
  <c r="K2466" i="7" s="1"/>
  <c r="K2462" i="7" a="1"/>
  <c r="K2462" i="7" s="1"/>
  <c r="K2458" i="7" a="1"/>
  <c r="K2458" i="7" s="1"/>
  <c r="K2454" i="7" a="1"/>
  <c r="K2454" i="7" s="1"/>
  <c r="K2450" i="7" a="1"/>
  <c r="K2450" i="7" s="1"/>
  <c r="K2446" i="7" a="1"/>
  <c r="K2446" i="7" s="1"/>
  <c r="K2843" i="7" a="1"/>
  <c r="K2843" i="7" s="1"/>
  <c r="K2839" i="7" a="1"/>
  <c r="K2839" i="7" s="1"/>
  <c r="K2835" i="7" a="1"/>
  <c r="K2835" i="7" s="1"/>
  <c r="K2831" i="7" a="1"/>
  <c r="K2831" i="7" s="1"/>
  <c r="K2827" i="7" a="1"/>
  <c r="K2827" i="7" s="1"/>
  <c r="K2823" i="7" a="1"/>
  <c r="K2823" i="7" s="1"/>
  <c r="K2819" i="7" a="1"/>
  <c r="K2819" i="7" s="1"/>
  <c r="K2815" i="7" a="1"/>
  <c r="K2815" i="7" s="1"/>
  <c r="K2811" i="7" a="1"/>
  <c r="K2811" i="7" s="1"/>
  <c r="K2807" i="7" a="1"/>
  <c r="K2807" i="7" s="1"/>
  <c r="K2803" i="7" a="1"/>
  <c r="K2803" i="7" s="1"/>
  <c r="K2799" i="7" a="1"/>
  <c r="K2799" i="7" s="1"/>
  <c r="K2795" i="7" a="1"/>
  <c r="K2795" i="7" s="1"/>
  <c r="K2791" i="7" a="1"/>
  <c r="K2791" i="7" s="1"/>
  <c r="K2787" i="7" a="1"/>
  <c r="K2787" i="7" s="1"/>
  <c r="K2783" i="7" a="1"/>
  <c r="K2783" i="7" s="1"/>
  <c r="K2779" i="7" a="1"/>
  <c r="K2779" i="7" s="1"/>
  <c r="K2775" i="7" a="1"/>
  <c r="K2775" i="7" s="1"/>
  <c r="K2771" i="7" a="1"/>
  <c r="K2771" i="7" s="1"/>
  <c r="K2767" i="7" a="1"/>
  <c r="K2767" i="7" s="1"/>
  <c r="K2763" i="7" a="1"/>
  <c r="K2763" i="7" s="1"/>
  <c r="K2759" i="7" a="1"/>
  <c r="K2759" i="7" s="1"/>
  <c r="K2755" i="7" a="1"/>
  <c r="K2755" i="7" s="1"/>
  <c r="K2751" i="7" a="1"/>
  <c r="K2751" i="7" s="1"/>
  <c r="K2747" i="7" a="1"/>
  <c r="K2747" i="7" s="1"/>
  <c r="K2743" i="7" a="1"/>
  <c r="K2743" i="7" s="1"/>
  <c r="K2739" i="7" a="1"/>
  <c r="K2739" i="7" s="1"/>
  <c r="K2735" i="7" a="1"/>
  <c r="K2735" i="7" s="1"/>
  <c r="K2731" i="7" a="1"/>
  <c r="K2731" i="7" s="1"/>
  <c r="K2727" i="7" a="1"/>
  <c r="K2727" i="7" s="1"/>
  <c r="K2723" i="7" a="1"/>
  <c r="K2723" i="7" s="1"/>
  <c r="K2719" i="7" a="1"/>
  <c r="K2719" i="7" s="1"/>
  <c r="K2715" i="7" a="1"/>
  <c r="K2715" i="7" s="1"/>
  <c r="K2711" i="7" a="1"/>
  <c r="K2711" i="7" s="1"/>
  <c r="K2707" i="7" a="1"/>
  <c r="K2707" i="7" s="1"/>
  <c r="K2703" i="7" a="1"/>
  <c r="K2703" i="7" s="1"/>
  <c r="K2699" i="7" a="1"/>
  <c r="K2699" i="7" s="1"/>
  <c r="K2695" i="7" a="1"/>
  <c r="K2695" i="7" s="1"/>
  <c r="K2691" i="7" a="1"/>
  <c r="K2691" i="7" s="1"/>
  <c r="K2687" i="7" a="1"/>
  <c r="K2687" i="7" s="1"/>
  <c r="K2683" i="7" a="1"/>
  <c r="K2683" i="7" s="1"/>
  <c r="K2679" i="7" a="1"/>
  <c r="K2679" i="7" s="1"/>
  <c r="K2675" i="7" a="1"/>
  <c r="K2675" i="7" s="1"/>
  <c r="K2671" i="7" a="1"/>
  <c r="K2671" i="7" s="1"/>
  <c r="K2667" i="7" a="1"/>
  <c r="K2667" i="7" s="1"/>
  <c r="K2663" i="7" a="1"/>
  <c r="K2663" i="7" s="1"/>
  <c r="K2659" i="7" a="1"/>
  <c r="K2659" i="7" s="1"/>
  <c r="K2655" i="7" a="1"/>
  <c r="K2655" i="7" s="1"/>
  <c r="K2651" i="7" a="1"/>
  <c r="K2651" i="7" s="1"/>
  <c r="K2647" i="7" a="1"/>
  <c r="K2647" i="7" s="1"/>
  <c r="K2643" i="7" a="1"/>
  <c r="K2643" i="7" s="1"/>
  <c r="K2639" i="7" a="1"/>
  <c r="K2639" i="7" s="1"/>
  <c r="K2635" i="7" a="1"/>
  <c r="K2635" i="7" s="1"/>
  <c r="K2631" i="7" a="1"/>
  <c r="K2631" i="7" s="1"/>
  <c r="K2627" i="7" a="1"/>
  <c r="K2627" i="7" s="1"/>
  <c r="K2623" i="7" a="1"/>
  <c r="K2623" i="7" s="1"/>
  <c r="K2619" i="7" a="1"/>
  <c r="K2619" i="7" s="1"/>
  <c r="K2615" i="7" a="1"/>
  <c r="K2615" i="7" s="1"/>
  <c r="K2611" i="7" a="1"/>
  <c r="K2611" i="7" s="1"/>
  <c r="K2607" i="7" a="1"/>
  <c r="K2607" i="7" s="1"/>
  <c r="K2603" i="7" a="1"/>
  <c r="K2603" i="7" s="1"/>
  <c r="K2599" i="7" a="1"/>
  <c r="K2599" i="7" s="1"/>
  <c r="K2595" i="7" a="1"/>
  <c r="K2595" i="7" s="1"/>
  <c r="K2591" i="7" a="1"/>
  <c r="K2591" i="7" s="1"/>
  <c r="K2587" i="7" a="1"/>
  <c r="K2587" i="7" s="1"/>
  <c r="K2583" i="7" a="1"/>
  <c r="K2583" i="7" s="1"/>
  <c r="K2579" i="7" a="1"/>
  <c r="K2579" i="7" s="1"/>
  <c r="K2575" i="7" a="1"/>
  <c r="K2575" i="7" s="1"/>
  <c r="K2571" i="7" a="1"/>
  <c r="K2571" i="7" s="1"/>
  <c r="K2567" i="7" a="1"/>
  <c r="K2567" i="7" s="1"/>
  <c r="K2563" i="7" a="1"/>
  <c r="K2563" i="7" s="1"/>
  <c r="K2559" i="7" a="1"/>
  <c r="K2559" i="7" s="1"/>
  <c r="K2555" i="7" a="1"/>
  <c r="K2555" i="7" s="1"/>
  <c r="K2551" i="7" a="1"/>
  <c r="K2551" i="7" s="1"/>
  <c r="K2547" i="7" a="1"/>
  <c r="K2547" i="7" s="1"/>
  <c r="K2543" i="7" a="1"/>
  <c r="K2543" i="7" s="1"/>
  <c r="K2539" i="7" a="1"/>
  <c r="K2539" i="7" s="1"/>
  <c r="K2535" i="7" a="1"/>
  <c r="K2535" i="7" s="1"/>
  <c r="K2531" i="7" a="1"/>
  <c r="K2531" i="7" s="1"/>
  <c r="K2527" i="7" a="1"/>
  <c r="K2527" i="7" s="1"/>
  <c r="K2523" i="7" a="1"/>
  <c r="K2523" i="7" s="1"/>
  <c r="K2519" i="7" a="1"/>
  <c r="K2519" i="7" s="1"/>
  <c r="K2515" i="7" a="1"/>
  <c r="K2515" i="7" s="1"/>
  <c r="K2511" i="7" a="1"/>
  <c r="K2511" i="7" s="1"/>
  <c r="K2507" i="7" a="1"/>
  <c r="K2507" i="7" s="1"/>
  <c r="K2503" i="7" a="1"/>
  <c r="K2503" i="7" s="1"/>
  <c r="K2499" i="7" a="1"/>
  <c r="K2499" i="7" s="1"/>
  <c r="K2495" i="7" a="1"/>
  <c r="K2495" i="7" s="1"/>
  <c r="K2491" i="7" a="1"/>
  <c r="K2491" i="7" s="1"/>
  <c r="K2487" i="7" a="1"/>
  <c r="K2487" i="7" s="1"/>
  <c r="K2483" i="7" a="1"/>
  <c r="K2483" i="7" s="1"/>
  <c r="K2479" i="7" a="1"/>
  <c r="K2479" i="7" s="1"/>
  <c r="K2475" i="7" a="1"/>
  <c r="K2475" i="7" s="1"/>
  <c r="K2471" i="7" a="1"/>
  <c r="K2471" i="7" s="1"/>
  <c r="K2467" i="7" a="1"/>
  <c r="K2467" i="7" s="1"/>
  <c r="K2463" i="7" a="1"/>
  <c r="K2463" i="7" s="1"/>
  <c r="K2459" i="7" a="1"/>
  <c r="K2459" i="7" s="1"/>
  <c r="K2455" i="7" a="1"/>
  <c r="K2455" i="7" s="1"/>
  <c r="K2451" i="7" a="1"/>
  <c r="K2451" i="7" s="1"/>
  <c r="K2447" i="7" a="1"/>
  <c r="K2447" i="7" s="1"/>
  <c r="K2443" i="7" a="1"/>
  <c r="K2443" i="7" s="1"/>
  <c r="K2439" i="7" a="1"/>
  <c r="K2439" i="7" s="1"/>
  <c r="K2435" i="7" a="1"/>
  <c r="K2435" i="7" s="1"/>
  <c r="K2431" i="7" a="1"/>
  <c r="K2431" i="7" s="1"/>
  <c r="K2427" i="7" a="1"/>
  <c r="K2427" i="7" s="1"/>
  <c r="K2423" i="7" a="1"/>
  <c r="K2423" i="7" s="1"/>
  <c r="K2419" i="7" a="1"/>
  <c r="K2419" i="7" s="1"/>
  <c r="K2415" i="7" a="1"/>
  <c r="K2415" i="7" s="1"/>
  <c r="K2411" i="7" a="1"/>
  <c r="K2411" i="7" s="1"/>
  <c r="K2407" i="7" a="1"/>
  <c r="K2407" i="7" s="1"/>
  <c r="K2403" i="7" a="1"/>
  <c r="K2403" i="7" s="1"/>
  <c r="K2399" i="7" a="1"/>
  <c r="K2399" i="7" s="1"/>
  <c r="K2847" i="7" a="1"/>
  <c r="K2847" i="7" s="1"/>
  <c r="K2844" i="7" a="1"/>
  <c r="K2844" i="7" s="1"/>
  <c r="K2840" i="7" a="1"/>
  <c r="K2840" i="7" s="1"/>
  <c r="K2836" i="7" a="1"/>
  <c r="K2836" i="7" s="1"/>
  <c r="K2832" i="7" a="1"/>
  <c r="K2832" i="7" s="1"/>
  <c r="K2828" i="7" a="1"/>
  <c r="K2828" i="7" s="1"/>
  <c r="K2824" i="7" a="1"/>
  <c r="K2824" i="7" s="1"/>
  <c r="K2820" i="7" a="1"/>
  <c r="K2820" i="7" s="1"/>
  <c r="K2816" i="7" a="1"/>
  <c r="K2816" i="7" s="1"/>
  <c r="K2812" i="7" a="1"/>
  <c r="K2812" i="7" s="1"/>
  <c r="K2808" i="7" a="1"/>
  <c r="K2808" i="7" s="1"/>
  <c r="K2804" i="7" a="1"/>
  <c r="K2804" i="7" s="1"/>
  <c r="K2800" i="7" a="1"/>
  <c r="K2800" i="7" s="1"/>
  <c r="K2796" i="7" a="1"/>
  <c r="K2796" i="7" s="1"/>
  <c r="K2792" i="7" a="1"/>
  <c r="K2792" i="7" s="1"/>
  <c r="K2788" i="7" a="1"/>
  <c r="K2788" i="7" s="1"/>
  <c r="K2784" i="7" a="1"/>
  <c r="K2784" i="7" s="1"/>
  <c r="K2780" i="7" a="1"/>
  <c r="K2780" i="7" s="1"/>
  <c r="K2776" i="7" a="1"/>
  <c r="K2776" i="7" s="1"/>
  <c r="K2772" i="7" a="1"/>
  <c r="K2772" i="7" s="1"/>
  <c r="K2768" i="7" a="1"/>
  <c r="K2768" i="7" s="1"/>
  <c r="K2764" i="7" a="1"/>
  <c r="K2764" i="7" s="1"/>
  <c r="K2760" i="7" a="1"/>
  <c r="K2760" i="7" s="1"/>
  <c r="K2756" i="7" a="1"/>
  <c r="K2756" i="7" s="1"/>
  <c r="K2752" i="7" a="1"/>
  <c r="K2752" i="7" s="1"/>
  <c r="K2748" i="7" a="1"/>
  <c r="K2748" i="7" s="1"/>
  <c r="K2744" i="7" a="1"/>
  <c r="K2744" i="7" s="1"/>
  <c r="K2740" i="7" a="1"/>
  <c r="K2740" i="7" s="1"/>
  <c r="K2736" i="7" a="1"/>
  <c r="K2736" i="7" s="1"/>
  <c r="K2732" i="7" a="1"/>
  <c r="K2732" i="7" s="1"/>
  <c r="K2728" i="7" a="1"/>
  <c r="K2728" i="7" s="1"/>
  <c r="K2724" i="7" a="1"/>
  <c r="K2724" i="7" s="1"/>
  <c r="K2720" i="7" a="1"/>
  <c r="K2720" i="7" s="1"/>
  <c r="K2716" i="7" a="1"/>
  <c r="K2716" i="7" s="1"/>
  <c r="K2712" i="7" a="1"/>
  <c r="K2712" i="7" s="1"/>
  <c r="K2708" i="7" a="1"/>
  <c r="K2708" i="7" s="1"/>
  <c r="K2704" i="7" a="1"/>
  <c r="K2704" i="7" s="1"/>
  <c r="K2700" i="7" a="1"/>
  <c r="K2700" i="7" s="1"/>
  <c r="K2696" i="7" a="1"/>
  <c r="K2696" i="7" s="1"/>
  <c r="K2692" i="7" a="1"/>
  <c r="K2692" i="7" s="1"/>
  <c r="K2688" i="7" a="1"/>
  <c r="K2688" i="7" s="1"/>
  <c r="K2684" i="7" a="1"/>
  <c r="K2684" i="7" s="1"/>
  <c r="K2680" i="7" a="1"/>
  <c r="K2680" i="7" s="1"/>
  <c r="K2676" i="7" a="1"/>
  <c r="K2676" i="7" s="1"/>
  <c r="K2672" i="7" a="1"/>
  <c r="K2672" i="7" s="1"/>
  <c r="K2668" i="7" a="1"/>
  <c r="K2668" i="7" s="1"/>
  <c r="K2664" i="7" a="1"/>
  <c r="K2664" i="7" s="1"/>
  <c r="K2660" i="7" a="1"/>
  <c r="K2660" i="7" s="1"/>
  <c r="K2656" i="7" a="1"/>
  <c r="K2656" i="7" s="1"/>
  <c r="K2652" i="7" a="1"/>
  <c r="K2652" i="7" s="1"/>
  <c r="K2648" i="7" a="1"/>
  <c r="K2648" i="7" s="1"/>
  <c r="K2644" i="7" a="1"/>
  <c r="K2644" i="7" s="1"/>
  <c r="K2640" i="7" a="1"/>
  <c r="K2640" i="7" s="1"/>
  <c r="K2636" i="7" a="1"/>
  <c r="K2636" i="7" s="1"/>
  <c r="K2632" i="7" a="1"/>
  <c r="K2632" i="7" s="1"/>
  <c r="K2628" i="7" a="1"/>
  <c r="K2628" i="7" s="1"/>
  <c r="K2624" i="7" a="1"/>
  <c r="K2624" i="7" s="1"/>
  <c r="K2620" i="7" a="1"/>
  <c r="K2620" i="7" s="1"/>
  <c r="K2616" i="7" a="1"/>
  <c r="K2616" i="7" s="1"/>
  <c r="K2612" i="7" a="1"/>
  <c r="K2612" i="7" s="1"/>
  <c r="K2608" i="7" a="1"/>
  <c r="K2608" i="7" s="1"/>
  <c r="K2604" i="7" a="1"/>
  <c r="K2604" i="7" s="1"/>
  <c r="K2600" i="7" a="1"/>
  <c r="K2600" i="7" s="1"/>
  <c r="K2596" i="7" a="1"/>
  <c r="K2596" i="7" s="1"/>
  <c r="K2592" i="7" a="1"/>
  <c r="K2592" i="7" s="1"/>
  <c r="K2588" i="7" a="1"/>
  <c r="K2588" i="7" s="1"/>
  <c r="K2584" i="7" a="1"/>
  <c r="K2584" i="7" s="1"/>
  <c r="K2580" i="7" a="1"/>
  <c r="K2580" i="7" s="1"/>
  <c r="K2576" i="7" a="1"/>
  <c r="K2576" i="7" s="1"/>
  <c r="K2572" i="7" a="1"/>
  <c r="K2572" i="7" s="1"/>
  <c r="K2568" i="7" a="1"/>
  <c r="K2568" i="7" s="1"/>
  <c r="K2564" i="7" a="1"/>
  <c r="K2564" i="7" s="1"/>
  <c r="K2560" i="7" a="1"/>
  <c r="K2560" i="7" s="1"/>
  <c r="K2556" i="7" a="1"/>
  <c r="K2556" i="7" s="1"/>
  <c r="K2552" i="7" a="1"/>
  <c r="K2552" i="7" s="1"/>
  <c r="K2548" i="7" a="1"/>
  <c r="K2548" i="7" s="1"/>
  <c r="K2544" i="7" a="1"/>
  <c r="K2544" i="7" s="1"/>
  <c r="K2540" i="7" a="1"/>
  <c r="K2540" i="7" s="1"/>
  <c r="K2536" i="7" a="1"/>
  <c r="K2536" i="7" s="1"/>
  <c r="K2532" i="7" a="1"/>
  <c r="K2532" i="7" s="1"/>
  <c r="K2528" i="7" a="1"/>
  <c r="K2528" i="7" s="1"/>
  <c r="K2524" i="7" a="1"/>
  <c r="K2524" i="7" s="1"/>
  <c r="K2520" i="7" a="1"/>
  <c r="K2520" i="7" s="1"/>
  <c r="K2516" i="7" a="1"/>
  <c r="K2516" i="7" s="1"/>
  <c r="K2512" i="7" a="1"/>
  <c r="K2512" i="7" s="1"/>
  <c r="K2508" i="7" a="1"/>
  <c r="K2508" i="7" s="1"/>
  <c r="K2504" i="7" a="1"/>
  <c r="K2504" i="7" s="1"/>
  <c r="K2500" i="7" a="1"/>
  <c r="K2500" i="7" s="1"/>
  <c r="K2496" i="7" a="1"/>
  <c r="K2496" i="7" s="1"/>
  <c r="K2492" i="7" a="1"/>
  <c r="K2492" i="7" s="1"/>
  <c r="K2488" i="7" a="1"/>
  <c r="K2488" i="7" s="1"/>
  <c r="K2484" i="7" a="1"/>
  <c r="K2484" i="7" s="1"/>
  <c r="K2480" i="7" a="1"/>
  <c r="K2480" i="7" s="1"/>
  <c r="K2476" i="7" a="1"/>
  <c r="K2476" i="7" s="1"/>
  <c r="K2472" i="7" a="1"/>
  <c r="K2472" i="7" s="1"/>
  <c r="K2468" i="7" a="1"/>
  <c r="K2468" i="7" s="1"/>
  <c r="K2464" i="7" a="1"/>
  <c r="K2464" i="7" s="1"/>
  <c r="K2460" i="7" a="1"/>
  <c r="K2460" i="7" s="1"/>
  <c r="K2456" i="7" a="1"/>
  <c r="K2456" i="7" s="1"/>
  <c r="K2452" i="7" a="1"/>
  <c r="K2452" i="7" s="1"/>
  <c r="K2448" i="7" a="1"/>
  <c r="K2448" i="7" s="1"/>
  <c r="K2444" i="7" a="1"/>
  <c r="K2444" i="7" s="1"/>
  <c r="K2440" i="7" a="1"/>
  <c r="K2440" i="7" s="1"/>
  <c r="K2436" i="7" a="1"/>
  <c r="K2436" i="7" s="1"/>
  <c r="K2432" i="7" a="1"/>
  <c r="K2432" i="7" s="1"/>
  <c r="K2428" i="7" a="1"/>
  <c r="K2428" i="7" s="1"/>
  <c r="K2424" i="7" a="1"/>
  <c r="K2424" i="7" s="1"/>
  <c r="K2420" i="7" a="1"/>
  <c r="K2420" i="7" s="1"/>
  <c r="K2416" i="7" a="1"/>
  <c r="K2416" i="7" s="1"/>
  <c r="K2412" i="7" a="1"/>
  <c r="K2412" i="7" s="1"/>
  <c r="K2408" i="7" a="1"/>
  <c r="K2408" i="7" s="1"/>
  <c r="K2404" i="7" a="1"/>
  <c r="K2404" i="7" s="1"/>
  <c r="K2400" i="7" a="1"/>
  <c r="K2400" i="7" s="1"/>
  <c r="K2396" i="7" a="1"/>
  <c r="K2396" i="7" s="1"/>
  <c r="K2392" i="7" a="1"/>
  <c r="K2392" i="7" s="1"/>
  <c r="K2388" i="7" a="1"/>
  <c r="K2388" i="7" s="1"/>
  <c r="K2384" i="7" a="1"/>
  <c r="K2384" i="7" s="1"/>
  <c r="K2845" i="7" a="1"/>
  <c r="K2845" i="7" s="1"/>
  <c r="K2841" i="7" a="1"/>
  <c r="K2841" i="7" s="1"/>
  <c r="K2837" i="7" a="1"/>
  <c r="K2837" i="7" s="1"/>
  <c r="K2833" i="7" a="1"/>
  <c r="K2833" i="7" s="1"/>
  <c r="K2829" i="7" a="1"/>
  <c r="K2829" i="7" s="1"/>
  <c r="K2825" i="7" a="1"/>
  <c r="K2825" i="7" s="1"/>
  <c r="K2821" i="7" a="1"/>
  <c r="K2821" i="7" s="1"/>
  <c r="K2817" i="7" a="1"/>
  <c r="K2817" i="7" s="1"/>
  <c r="K2813" i="7" a="1"/>
  <c r="K2813" i="7" s="1"/>
  <c r="K2809" i="7" a="1"/>
  <c r="K2809" i="7" s="1"/>
  <c r="K2805" i="7" a="1"/>
  <c r="K2805" i="7" s="1"/>
  <c r="K2801" i="7" a="1"/>
  <c r="K2801" i="7" s="1"/>
  <c r="K2797" i="7" a="1"/>
  <c r="K2797" i="7" s="1"/>
  <c r="K2793" i="7" a="1"/>
  <c r="K2793" i="7" s="1"/>
  <c r="K2789" i="7" a="1"/>
  <c r="K2789" i="7" s="1"/>
  <c r="K2785" i="7" a="1"/>
  <c r="K2785" i="7" s="1"/>
  <c r="K2781" i="7" a="1"/>
  <c r="K2781" i="7" s="1"/>
  <c r="K2777" i="7" a="1"/>
  <c r="K2777" i="7" s="1"/>
  <c r="K2773" i="7" a="1"/>
  <c r="K2773" i="7" s="1"/>
  <c r="K2769" i="7" a="1"/>
  <c r="K2769" i="7" s="1"/>
  <c r="K2765" i="7" a="1"/>
  <c r="K2765" i="7" s="1"/>
  <c r="K2761" i="7" a="1"/>
  <c r="K2761" i="7" s="1"/>
  <c r="K2757" i="7" a="1"/>
  <c r="K2757" i="7" s="1"/>
  <c r="K2753" i="7" a="1"/>
  <c r="K2753" i="7" s="1"/>
  <c r="K2749" i="7" a="1"/>
  <c r="K2749" i="7" s="1"/>
  <c r="K2745" i="7" a="1"/>
  <c r="K2745" i="7" s="1"/>
  <c r="K2741" i="7" a="1"/>
  <c r="K2741" i="7" s="1"/>
  <c r="K2737" i="7" a="1"/>
  <c r="K2737" i="7" s="1"/>
  <c r="K2733" i="7" a="1"/>
  <c r="K2733" i="7" s="1"/>
  <c r="K2729" i="7" a="1"/>
  <c r="K2729" i="7" s="1"/>
  <c r="K2725" i="7" a="1"/>
  <c r="K2725" i="7" s="1"/>
  <c r="K2721" i="7" a="1"/>
  <c r="K2721" i="7" s="1"/>
  <c r="K2717" i="7" a="1"/>
  <c r="K2717" i="7" s="1"/>
  <c r="K2713" i="7" a="1"/>
  <c r="K2713" i="7" s="1"/>
  <c r="K2709" i="7" a="1"/>
  <c r="K2709" i="7" s="1"/>
  <c r="K2705" i="7" a="1"/>
  <c r="K2705" i="7" s="1"/>
  <c r="K2701" i="7" a="1"/>
  <c r="K2701" i="7" s="1"/>
  <c r="K2697" i="7" a="1"/>
  <c r="K2697" i="7" s="1"/>
  <c r="K2693" i="7" a="1"/>
  <c r="K2693" i="7" s="1"/>
  <c r="K2689" i="7" a="1"/>
  <c r="K2689" i="7" s="1"/>
  <c r="K2685" i="7" a="1"/>
  <c r="K2685" i="7" s="1"/>
  <c r="K2681" i="7" a="1"/>
  <c r="K2681" i="7" s="1"/>
  <c r="K2677" i="7" a="1"/>
  <c r="K2677" i="7" s="1"/>
  <c r="K2673" i="7" a="1"/>
  <c r="K2673" i="7" s="1"/>
  <c r="K2669" i="7" a="1"/>
  <c r="K2669" i="7" s="1"/>
  <c r="K2665" i="7" a="1"/>
  <c r="K2665" i="7" s="1"/>
  <c r="K2661" i="7" a="1"/>
  <c r="K2661" i="7" s="1"/>
  <c r="K2657" i="7" a="1"/>
  <c r="K2657" i="7" s="1"/>
  <c r="K2653" i="7" a="1"/>
  <c r="K2653" i="7" s="1"/>
  <c r="K2649" i="7" a="1"/>
  <c r="K2649" i="7" s="1"/>
  <c r="K2645" i="7" a="1"/>
  <c r="K2645" i="7" s="1"/>
  <c r="K2641" i="7" a="1"/>
  <c r="K2641" i="7" s="1"/>
  <c r="K2637" i="7" a="1"/>
  <c r="K2637" i="7" s="1"/>
  <c r="K2633" i="7" a="1"/>
  <c r="K2633" i="7" s="1"/>
  <c r="K2629" i="7" a="1"/>
  <c r="K2629" i="7" s="1"/>
  <c r="K2625" i="7" a="1"/>
  <c r="K2625" i="7" s="1"/>
  <c r="K2621" i="7" a="1"/>
  <c r="K2621" i="7" s="1"/>
  <c r="K2617" i="7" a="1"/>
  <c r="K2617" i="7" s="1"/>
  <c r="K2613" i="7" a="1"/>
  <c r="K2613" i="7" s="1"/>
  <c r="K2609" i="7" a="1"/>
  <c r="K2609" i="7" s="1"/>
  <c r="K2605" i="7" a="1"/>
  <c r="K2605" i="7" s="1"/>
  <c r="K2601" i="7" a="1"/>
  <c r="K2601" i="7" s="1"/>
  <c r="K2597" i="7" a="1"/>
  <c r="K2597" i="7" s="1"/>
  <c r="K2593" i="7" a="1"/>
  <c r="K2593" i="7" s="1"/>
  <c r="K2589" i="7" a="1"/>
  <c r="K2589" i="7" s="1"/>
  <c r="K2585" i="7" a="1"/>
  <c r="K2585" i="7" s="1"/>
  <c r="K2581" i="7" a="1"/>
  <c r="K2581" i="7" s="1"/>
  <c r="K2577" i="7" a="1"/>
  <c r="K2577" i="7" s="1"/>
  <c r="K2573" i="7" a="1"/>
  <c r="K2573" i="7" s="1"/>
  <c r="K2569" i="7" a="1"/>
  <c r="K2569" i="7" s="1"/>
  <c r="K2565" i="7" a="1"/>
  <c r="K2565" i="7" s="1"/>
  <c r="K2561" i="7" a="1"/>
  <c r="K2561" i="7" s="1"/>
  <c r="K2557" i="7" a="1"/>
  <c r="K2557" i="7" s="1"/>
  <c r="K2553" i="7" a="1"/>
  <c r="K2553" i="7" s="1"/>
  <c r="K2549" i="7" a="1"/>
  <c r="K2549" i="7" s="1"/>
  <c r="K2545" i="7" a="1"/>
  <c r="K2545" i="7" s="1"/>
  <c r="K2541" i="7" a="1"/>
  <c r="K2541" i="7" s="1"/>
  <c r="K2537" i="7" a="1"/>
  <c r="K2537" i="7" s="1"/>
  <c r="K2533" i="7" a="1"/>
  <c r="K2533" i="7" s="1"/>
  <c r="K2529" i="7" a="1"/>
  <c r="K2529" i="7" s="1"/>
  <c r="K2525" i="7" a="1"/>
  <c r="K2525" i="7" s="1"/>
  <c r="K2521" i="7" a="1"/>
  <c r="K2521" i="7" s="1"/>
  <c r="K2517" i="7" a="1"/>
  <c r="K2517" i="7" s="1"/>
  <c r="K2513" i="7" a="1"/>
  <c r="K2513" i="7" s="1"/>
  <c r="K2509" i="7" a="1"/>
  <c r="K2509" i="7" s="1"/>
  <c r="K2505" i="7" a="1"/>
  <c r="K2505" i="7" s="1"/>
  <c r="K2501" i="7" a="1"/>
  <c r="K2501" i="7" s="1"/>
  <c r="K2497" i="7" a="1"/>
  <c r="K2497" i="7" s="1"/>
  <c r="K2493" i="7" a="1"/>
  <c r="K2493" i="7" s="1"/>
  <c r="K2489" i="7" a="1"/>
  <c r="K2489" i="7" s="1"/>
  <c r="K2485" i="7" a="1"/>
  <c r="K2485" i="7" s="1"/>
  <c r="K2481" i="7" a="1"/>
  <c r="K2481" i="7" s="1"/>
  <c r="K2477" i="7" a="1"/>
  <c r="K2477" i="7" s="1"/>
  <c r="K2473" i="7" a="1"/>
  <c r="K2473" i="7" s="1"/>
  <c r="K2469" i="7" a="1"/>
  <c r="K2469" i="7" s="1"/>
  <c r="K2465" i="7" a="1"/>
  <c r="K2465" i="7" s="1"/>
  <c r="K2461" i="7" a="1"/>
  <c r="K2461" i="7" s="1"/>
  <c r="K2457" i="7" a="1"/>
  <c r="K2457" i="7" s="1"/>
  <c r="K2453" i="7" a="1"/>
  <c r="K2453" i="7" s="1"/>
  <c r="K2449" i="7" a="1"/>
  <c r="K2449" i="7" s="1"/>
  <c r="K2445" i="7" a="1"/>
  <c r="K2445" i="7" s="1"/>
  <c r="K2441" i="7" a="1"/>
  <c r="K2441" i="7" s="1"/>
  <c r="K2437" i="7" a="1"/>
  <c r="K2437" i="7" s="1"/>
  <c r="K2433" i="7" a="1"/>
  <c r="K2433" i="7" s="1"/>
  <c r="K2429" i="7" a="1"/>
  <c r="K2429" i="7" s="1"/>
  <c r="K2425" i="7" a="1"/>
  <c r="K2425" i="7" s="1"/>
  <c r="K2421" i="7" a="1"/>
  <c r="K2421" i="7" s="1"/>
  <c r="K2417" i="7" a="1"/>
  <c r="K2417" i="7" s="1"/>
  <c r="K2413" i="7" a="1"/>
  <c r="K2413" i="7" s="1"/>
  <c r="K2409" i="7" a="1"/>
  <c r="K2409" i="7" s="1"/>
  <c r="K2405" i="7" a="1"/>
  <c r="K2405" i="7" s="1"/>
  <c r="K2401" i="7" a="1"/>
  <c r="K2401" i="7" s="1"/>
  <c r="K2397" i="7" a="1"/>
  <c r="K2397" i="7" s="1"/>
  <c r="K2393" i="7" a="1"/>
  <c r="K2393" i="7" s="1"/>
  <c r="K2434" i="7" a="1"/>
  <c r="K2434" i="7" s="1"/>
  <c r="K2418" i="7" a="1"/>
  <c r="K2418" i="7" s="1"/>
  <c r="K2402" i="7" a="1"/>
  <c r="K2402" i="7" s="1"/>
  <c r="K2380" i="7" a="1"/>
  <c r="K2380" i="7" s="1"/>
  <c r="K2376" i="7" a="1"/>
  <c r="K2376" i="7" s="1"/>
  <c r="K2372" i="7" a="1"/>
  <c r="K2372" i="7" s="1"/>
  <c r="K2368" i="7" a="1"/>
  <c r="K2368" i="7" s="1"/>
  <c r="K2364" i="7" a="1"/>
  <c r="K2364" i="7" s="1"/>
  <c r="K2360" i="7" a="1"/>
  <c r="K2360" i="7" s="1"/>
  <c r="K2356" i="7" a="1"/>
  <c r="K2356" i="7" s="1"/>
  <c r="K2352" i="7" a="1"/>
  <c r="K2352" i="7" s="1"/>
  <c r="K2348" i="7" a="1"/>
  <c r="K2348" i="7" s="1"/>
  <c r="K2430" i="7" a="1"/>
  <c r="K2430" i="7" s="1"/>
  <c r="K2414" i="7" a="1"/>
  <c r="K2414" i="7" s="1"/>
  <c r="K2398" i="7" a="1"/>
  <c r="K2398" i="7" s="1"/>
  <c r="K2395" i="7" a="1"/>
  <c r="K2395" i="7" s="1"/>
  <c r="K2390" i="7" a="1"/>
  <c r="K2390" i="7" s="1"/>
  <c r="K2386" i="7" a="1"/>
  <c r="K2386" i="7" s="1"/>
  <c r="K2381" i="7" a="1"/>
  <c r="K2381" i="7" s="1"/>
  <c r="K2377" i="7" a="1"/>
  <c r="K2377" i="7" s="1"/>
  <c r="K2373" i="7" a="1"/>
  <c r="K2373" i="7" s="1"/>
  <c r="K2369" i="7" a="1"/>
  <c r="K2369" i="7" s="1"/>
  <c r="K2365" i="7" a="1"/>
  <c r="K2365" i="7" s="1"/>
  <c r="K2361" i="7" a="1"/>
  <c r="K2361" i="7" s="1"/>
  <c r="K2357" i="7" a="1"/>
  <c r="K2357" i="7" s="1"/>
  <c r="K2353" i="7" a="1"/>
  <c r="K2353" i="7" s="1"/>
  <c r="K2349" i="7" a="1"/>
  <c r="K2349" i="7" s="1"/>
  <c r="K2345" i="7" a="1"/>
  <c r="K2345" i="7" s="1"/>
  <c r="K2442" i="7" a="1"/>
  <c r="K2442" i="7" s="1"/>
  <c r="K2426" i="7" a="1"/>
  <c r="K2426" i="7" s="1"/>
  <c r="K2410" i="7" a="1"/>
  <c r="K2410" i="7" s="1"/>
  <c r="K2394" i="7" a="1"/>
  <c r="K2394" i="7" s="1"/>
  <c r="K2389" i="7" a="1"/>
  <c r="K2389" i="7" s="1"/>
  <c r="K2385" i="7" a="1"/>
  <c r="K2385" i="7" s="1"/>
  <c r="K2382" i="7" a="1"/>
  <c r="K2382" i="7" s="1"/>
  <c r="K2378" i="7" a="1"/>
  <c r="K2378" i="7" s="1"/>
  <c r="K2374" i="7" a="1"/>
  <c r="K2374" i="7" s="1"/>
  <c r="K2370" i="7" a="1"/>
  <c r="K2370" i="7" s="1"/>
  <c r="K2366" i="7" a="1"/>
  <c r="K2366" i="7" s="1"/>
  <c r="K2362" i="7" a="1"/>
  <c r="K2362" i="7" s="1"/>
  <c r="K2358" i="7" a="1"/>
  <c r="K2358" i="7" s="1"/>
  <c r="K2354" i="7" a="1"/>
  <c r="K2354" i="7" s="1"/>
  <c r="K2350" i="7" a="1"/>
  <c r="K2350" i="7" s="1"/>
  <c r="K2438" i="7" a="1"/>
  <c r="K2438" i="7" s="1"/>
  <c r="K2422" i="7" a="1"/>
  <c r="K2422" i="7" s="1"/>
  <c r="K2406" i="7" a="1"/>
  <c r="K2406" i="7" s="1"/>
  <c r="K2391" i="7" a="1"/>
  <c r="K2391" i="7" s="1"/>
  <c r="K2387" i="7" a="1"/>
  <c r="K2387" i="7" s="1"/>
  <c r="K2383" i="7" a="1"/>
  <c r="K2383" i="7" s="1"/>
  <c r="K2379" i="7" a="1"/>
  <c r="K2379" i="7" s="1"/>
  <c r="K2375" i="7" a="1"/>
  <c r="K2375" i="7" s="1"/>
  <c r="K2371" i="7" a="1"/>
  <c r="K2371" i="7" s="1"/>
  <c r="K2367" i="7" a="1"/>
  <c r="K2367" i="7" s="1"/>
  <c r="K2363" i="7" a="1"/>
  <c r="K2363" i="7" s="1"/>
  <c r="K2359" i="7" a="1"/>
  <c r="K2359" i="7" s="1"/>
  <c r="K2355" i="7" a="1"/>
  <c r="K2355" i="7" s="1"/>
  <c r="K2344" i="7" a="1"/>
  <c r="K2344" i="7" s="1"/>
  <c r="K2340" i="7" a="1"/>
  <c r="K2340" i="7" s="1"/>
  <c r="K2336" i="7" a="1"/>
  <c r="K2336" i="7" s="1"/>
  <c r="K2332" i="7" a="1"/>
  <c r="K2332" i="7" s="1"/>
  <c r="K2328" i="7" a="1"/>
  <c r="K2328" i="7" s="1"/>
  <c r="K2324" i="7" a="1"/>
  <c r="K2324" i="7" s="1"/>
  <c r="K2320" i="7" a="1"/>
  <c r="K2320" i="7" s="1"/>
  <c r="K2316" i="7" a="1"/>
  <c r="K2316" i="7" s="1"/>
  <c r="K2312" i="7" a="1"/>
  <c r="K2312" i="7" s="1"/>
  <c r="K2308" i="7" a="1"/>
  <c r="K2308" i="7" s="1"/>
  <c r="K2304" i="7" a="1"/>
  <c r="K2304" i="7" s="1"/>
  <c r="K2300" i="7" a="1"/>
  <c r="K2300" i="7" s="1"/>
  <c r="K2296" i="7" a="1"/>
  <c r="K2296" i="7" s="1"/>
  <c r="K2292" i="7" a="1"/>
  <c r="K2292" i="7" s="1"/>
  <c r="K2288" i="7" a="1"/>
  <c r="K2288" i="7" s="1"/>
  <c r="K2284" i="7" a="1"/>
  <c r="K2284" i="7" s="1"/>
  <c r="K2280" i="7" a="1"/>
  <c r="K2280" i="7" s="1"/>
  <c r="K2276" i="7" a="1"/>
  <c r="K2276" i="7" s="1"/>
  <c r="K2272" i="7" a="1"/>
  <c r="K2272" i="7" s="1"/>
  <c r="K2268" i="7" a="1"/>
  <c r="K2268" i="7" s="1"/>
  <c r="K2264" i="7" a="1"/>
  <c r="K2264" i="7" s="1"/>
  <c r="K2260" i="7" a="1"/>
  <c r="K2260" i="7" s="1"/>
  <c r="K2256" i="7" a="1"/>
  <c r="K2256" i="7" s="1"/>
  <c r="K2252" i="7" a="1"/>
  <c r="K2252" i="7" s="1"/>
  <c r="K2248" i="7" a="1"/>
  <c r="K2248" i="7" s="1"/>
  <c r="K2244" i="7" a="1"/>
  <c r="K2244" i="7" s="1"/>
  <c r="K2240" i="7" a="1"/>
  <c r="K2240" i="7" s="1"/>
  <c r="K2236" i="7" a="1"/>
  <c r="K2236" i="7" s="1"/>
  <c r="K2232" i="7" a="1"/>
  <c r="K2232" i="7" s="1"/>
  <c r="K2228" i="7" a="1"/>
  <c r="K2228" i="7" s="1"/>
  <c r="K2224" i="7" a="1"/>
  <c r="K2224" i="7" s="1"/>
  <c r="K2220" i="7" a="1"/>
  <c r="K2220" i="7" s="1"/>
  <c r="K2216" i="7" a="1"/>
  <c r="K2216" i="7" s="1"/>
  <c r="K2212" i="7" a="1"/>
  <c r="K2212" i="7" s="1"/>
  <c r="K2208" i="7" a="1"/>
  <c r="K2208" i="7" s="1"/>
  <c r="K2204" i="7" a="1"/>
  <c r="K2204" i="7" s="1"/>
  <c r="K2200" i="7" a="1"/>
  <c r="K2200" i="7" s="1"/>
  <c r="K2196" i="7" a="1"/>
  <c r="K2196" i="7" s="1"/>
  <c r="K2192" i="7" a="1"/>
  <c r="K2192" i="7" s="1"/>
  <c r="K2188" i="7" a="1"/>
  <c r="K2188" i="7" s="1"/>
  <c r="K2184" i="7" a="1"/>
  <c r="K2184" i="7" s="1"/>
  <c r="K2180" i="7" a="1"/>
  <c r="K2180" i="7" s="1"/>
  <c r="K2176" i="7" a="1"/>
  <c r="K2176" i="7" s="1"/>
  <c r="K2172" i="7" a="1"/>
  <c r="K2172" i="7" s="1"/>
  <c r="K2168" i="7" a="1"/>
  <c r="K2168" i="7" s="1"/>
  <c r="K2164" i="7" a="1"/>
  <c r="K2164" i="7" s="1"/>
  <c r="K2160" i="7" a="1"/>
  <c r="K2160" i="7" s="1"/>
  <c r="K2156" i="7" a="1"/>
  <c r="K2156" i="7" s="1"/>
  <c r="K2152" i="7" a="1"/>
  <c r="K2152" i="7" s="1"/>
  <c r="K2148" i="7" a="1"/>
  <c r="K2148" i="7" s="1"/>
  <c r="K2144" i="7" a="1"/>
  <c r="K2144" i="7" s="1"/>
  <c r="K2140" i="7" a="1"/>
  <c r="K2140" i="7" s="1"/>
  <c r="K2136" i="7" a="1"/>
  <c r="K2136" i="7" s="1"/>
  <c r="K2132" i="7" a="1"/>
  <c r="K2132" i="7" s="1"/>
  <c r="K2128" i="7" a="1"/>
  <c r="K2128" i="7" s="1"/>
  <c r="K2124" i="7" a="1"/>
  <c r="K2124" i="7" s="1"/>
  <c r="K2120" i="7" a="1"/>
  <c r="K2120" i="7" s="1"/>
  <c r="K2116" i="7" a="1"/>
  <c r="K2116" i="7" s="1"/>
  <c r="K2112" i="7" a="1"/>
  <c r="K2112" i="7" s="1"/>
  <c r="K2108" i="7" a="1"/>
  <c r="K2108" i="7" s="1"/>
  <c r="K2104" i="7" a="1"/>
  <c r="K2104" i="7" s="1"/>
  <c r="K2100" i="7" a="1"/>
  <c r="K2100" i="7" s="1"/>
  <c r="K2096" i="7" a="1"/>
  <c r="K2096" i="7" s="1"/>
  <c r="K2092" i="7" a="1"/>
  <c r="K2092" i="7" s="1"/>
  <c r="K2088" i="7" a="1"/>
  <c r="K2088" i="7" s="1"/>
  <c r="K2084" i="7" a="1"/>
  <c r="K2084" i="7" s="1"/>
  <c r="K2080" i="7" a="1"/>
  <c r="K2080" i="7" s="1"/>
  <c r="K2076" i="7" a="1"/>
  <c r="K2076" i="7" s="1"/>
  <c r="K2072" i="7" a="1"/>
  <c r="K2072" i="7" s="1"/>
  <c r="K2068" i="7" a="1"/>
  <c r="K2068" i="7" s="1"/>
  <c r="K2064" i="7" a="1"/>
  <c r="K2064" i="7" s="1"/>
  <c r="K2060" i="7" a="1"/>
  <c r="K2060" i="7" s="1"/>
  <c r="K2056" i="7" a="1"/>
  <c r="K2056" i="7" s="1"/>
  <c r="K2052" i="7" a="1"/>
  <c r="K2052" i="7" s="1"/>
  <c r="K2048" i="7" a="1"/>
  <c r="K2048" i="7" s="1"/>
  <c r="K2044" i="7" a="1"/>
  <c r="K2044" i="7" s="1"/>
  <c r="K2040" i="7" a="1"/>
  <c r="K2040" i="7" s="1"/>
  <c r="K2036" i="7" a="1"/>
  <c r="K2036" i="7" s="1"/>
  <c r="K2032" i="7" a="1"/>
  <c r="K2032" i="7" s="1"/>
  <c r="K2028" i="7" a="1"/>
  <c r="K2028" i="7" s="1"/>
  <c r="K2024" i="7" a="1"/>
  <c r="K2024" i="7" s="1"/>
  <c r="K2020" i="7" a="1"/>
  <c r="K2020" i="7" s="1"/>
  <c r="K2016" i="7" a="1"/>
  <c r="K2016" i="7" s="1"/>
  <c r="K2012" i="7" a="1"/>
  <c r="K2012" i="7" s="1"/>
  <c r="K2008" i="7" a="1"/>
  <c r="K2008" i="7" s="1"/>
  <c r="K2004" i="7" a="1"/>
  <c r="K2004" i="7" s="1"/>
  <c r="K2000" i="7" a="1"/>
  <c r="K2000" i="7" s="1"/>
  <c r="K1996" i="7" a="1"/>
  <c r="K1996" i="7" s="1"/>
  <c r="K1992" i="7" a="1"/>
  <c r="K1992" i="7" s="1"/>
  <c r="K1988" i="7" a="1"/>
  <c r="K1988" i="7" s="1"/>
  <c r="K1984" i="7" a="1"/>
  <c r="K1984" i="7" s="1"/>
  <c r="K1980" i="7" a="1"/>
  <c r="K1980" i="7" s="1"/>
  <c r="K1976" i="7" a="1"/>
  <c r="K1976" i="7" s="1"/>
  <c r="K1972" i="7" a="1"/>
  <c r="K1972" i="7" s="1"/>
  <c r="K1968" i="7" a="1"/>
  <c r="K1968" i="7" s="1"/>
  <c r="K1964" i="7" a="1"/>
  <c r="K1964" i="7" s="1"/>
  <c r="K1960" i="7" a="1"/>
  <c r="K1960" i="7" s="1"/>
  <c r="K1956" i="7" a="1"/>
  <c r="K1956" i="7" s="1"/>
  <c r="K1952" i="7" a="1"/>
  <c r="K1952" i="7" s="1"/>
  <c r="K1948" i="7" a="1"/>
  <c r="K1948" i="7" s="1"/>
  <c r="K1944" i="7" a="1"/>
  <c r="K1944" i="7" s="1"/>
  <c r="K1940" i="7" a="1"/>
  <c r="K1940" i="7" s="1"/>
  <c r="K1936" i="7" a="1"/>
  <c r="K1936" i="7" s="1"/>
  <c r="K1932" i="7" a="1"/>
  <c r="K1932" i="7" s="1"/>
  <c r="K1928" i="7" a="1"/>
  <c r="K1928" i="7" s="1"/>
  <c r="K1924" i="7" a="1"/>
  <c r="K1924" i="7" s="1"/>
  <c r="K1920" i="7" a="1"/>
  <c r="K1920" i="7" s="1"/>
  <c r="K1916" i="7" a="1"/>
  <c r="K1916" i="7" s="1"/>
  <c r="K1912" i="7" a="1"/>
  <c r="K1912" i="7" s="1"/>
  <c r="K1908" i="7" a="1"/>
  <c r="K1908" i="7" s="1"/>
  <c r="K1904" i="7" a="1"/>
  <c r="K1904" i="7" s="1"/>
  <c r="K1900" i="7" a="1"/>
  <c r="K1900" i="7" s="1"/>
  <c r="K1896" i="7" a="1"/>
  <c r="K1896" i="7" s="1"/>
  <c r="K1892" i="7" a="1"/>
  <c r="K1892" i="7" s="1"/>
  <c r="K1888" i="7" a="1"/>
  <c r="K1888" i="7" s="1"/>
  <c r="K1884" i="7" a="1"/>
  <c r="K1884" i="7" s="1"/>
  <c r="K1880" i="7" a="1"/>
  <c r="K1880" i="7" s="1"/>
  <c r="K1876" i="7" a="1"/>
  <c r="K1876" i="7" s="1"/>
  <c r="K1872" i="7" a="1"/>
  <c r="K1872" i="7" s="1"/>
  <c r="K1868" i="7" a="1"/>
  <c r="K1868" i="7" s="1"/>
  <c r="K1864" i="7" a="1"/>
  <c r="K1864" i="7" s="1"/>
  <c r="K1860" i="7" a="1"/>
  <c r="K1860" i="7" s="1"/>
  <c r="K1856" i="7" a="1"/>
  <c r="K1856" i="7" s="1"/>
  <c r="K1852" i="7" a="1"/>
  <c r="K1852" i="7" s="1"/>
  <c r="K1848" i="7" a="1"/>
  <c r="K1848" i="7" s="1"/>
  <c r="K1844" i="7" a="1"/>
  <c r="K1844" i="7" s="1"/>
  <c r="K1840" i="7" a="1"/>
  <c r="K1840" i="7" s="1"/>
  <c r="K1836" i="7" a="1"/>
  <c r="K1836" i="7" s="1"/>
  <c r="K1832" i="7" a="1"/>
  <c r="K1832" i="7" s="1"/>
  <c r="K1828" i="7" a="1"/>
  <c r="K1828" i="7" s="1"/>
  <c r="K1824" i="7" a="1"/>
  <c r="K1824" i="7" s="1"/>
  <c r="K1820" i="7" a="1"/>
  <c r="K1820" i="7" s="1"/>
  <c r="K1816" i="7" a="1"/>
  <c r="K1816" i="7" s="1"/>
  <c r="K1812" i="7" a="1"/>
  <c r="K1812" i="7" s="1"/>
  <c r="K1808" i="7" a="1"/>
  <c r="K1808" i="7" s="1"/>
  <c r="K1804" i="7" a="1"/>
  <c r="K1804" i="7" s="1"/>
  <c r="K1800" i="7" a="1"/>
  <c r="K1800" i="7" s="1"/>
  <c r="K1796" i="7" a="1"/>
  <c r="K1796" i="7" s="1"/>
  <c r="K1792" i="7" a="1"/>
  <c r="K1792" i="7" s="1"/>
  <c r="K1788" i="7" a="1"/>
  <c r="K1788" i="7" s="1"/>
  <c r="K1784" i="7" a="1"/>
  <c r="K1784" i="7" s="1"/>
  <c r="K1780" i="7" a="1"/>
  <c r="K1780" i="7" s="1"/>
  <c r="K1776" i="7" a="1"/>
  <c r="K1776" i="7" s="1"/>
  <c r="K1772" i="7" a="1"/>
  <c r="K1772" i="7" s="1"/>
  <c r="K1768" i="7" a="1"/>
  <c r="K1768" i="7" s="1"/>
  <c r="K1764" i="7" a="1"/>
  <c r="K1764" i="7" s="1"/>
  <c r="K1760" i="7" a="1"/>
  <c r="K1760" i="7" s="1"/>
  <c r="K1756" i="7" a="1"/>
  <c r="K1756" i="7" s="1"/>
  <c r="K1752" i="7" a="1"/>
  <c r="K1752" i="7" s="1"/>
  <c r="K1748" i="7" a="1"/>
  <c r="K1748" i="7" s="1"/>
  <c r="K1744" i="7" a="1"/>
  <c r="K1744" i="7" s="1"/>
  <c r="K1740" i="7" a="1"/>
  <c r="K1740" i="7" s="1"/>
  <c r="K1736" i="7" a="1"/>
  <c r="K1736" i="7" s="1"/>
  <c r="K1732" i="7" a="1"/>
  <c r="K1732" i="7" s="1"/>
  <c r="K1728" i="7" a="1"/>
  <c r="K1728" i="7" s="1"/>
  <c r="K1724" i="7" a="1"/>
  <c r="K1724" i="7" s="1"/>
  <c r="K1720" i="7" a="1"/>
  <c r="K1720" i="7" s="1"/>
  <c r="K1716" i="7" a="1"/>
  <c r="K1716" i="7" s="1"/>
  <c r="K2351" i="7" a="1"/>
  <c r="K2351" i="7" s="1"/>
  <c r="K2341" i="7" a="1"/>
  <c r="K2341" i="7" s="1"/>
  <c r="K2337" i="7" a="1"/>
  <c r="K2337" i="7" s="1"/>
  <c r="K2333" i="7" a="1"/>
  <c r="K2333" i="7" s="1"/>
  <c r="K2329" i="7" a="1"/>
  <c r="K2329" i="7" s="1"/>
  <c r="K2325" i="7" a="1"/>
  <c r="K2325" i="7" s="1"/>
  <c r="K2321" i="7" a="1"/>
  <c r="K2321" i="7" s="1"/>
  <c r="K2317" i="7" a="1"/>
  <c r="K2317" i="7" s="1"/>
  <c r="K2313" i="7" a="1"/>
  <c r="K2313" i="7" s="1"/>
  <c r="K2309" i="7" a="1"/>
  <c r="K2309" i="7" s="1"/>
  <c r="K2305" i="7" a="1"/>
  <c r="K2305" i="7" s="1"/>
  <c r="K2301" i="7" a="1"/>
  <c r="K2301" i="7" s="1"/>
  <c r="K2297" i="7" a="1"/>
  <c r="K2297" i="7" s="1"/>
  <c r="K2293" i="7" a="1"/>
  <c r="K2293" i="7" s="1"/>
  <c r="K2289" i="7" a="1"/>
  <c r="K2289" i="7" s="1"/>
  <c r="K2285" i="7" a="1"/>
  <c r="K2285" i="7" s="1"/>
  <c r="K2281" i="7" a="1"/>
  <c r="K2281" i="7" s="1"/>
  <c r="K2277" i="7" a="1"/>
  <c r="K2277" i="7" s="1"/>
  <c r="K2273" i="7" a="1"/>
  <c r="K2273" i="7" s="1"/>
  <c r="K2269" i="7" a="1"/>
  <c r="K2269" i="7" s="1"/>
  <c r="K2265" i="7" a="1"/>
  <c r="K2265" i="7" s="1"/>
  <c r="K2261" i="7" a="1"/>
  <c r="K2261" i="7" s="1"/>
  <c r="K2257" i="7" a="1"/>
  <c r="K2257" i="7" s="1"/>
  <c r="K2253" i="7" a="1"/>
  <c r="K2253" i="7" s="1"/>
  <c r="K2249" i="7" a="1"/>
  <c r="K2249" i="7" s="1"/>
  <c r="K2245" i="7" a="1"/>
  <c r="K2245" i="7" s="1"/>
  <c r="K2241" i="7" a="1"/>
  <c r="K2241" i="7" s="1"/>
  <c r="K2237" i="7" a="1"/>
  <c r="K2237" i="7" s="1"/>
  <c r="K2233" i="7" a="1"/>
  <c r="K2233" i="7" s="1"/>
  <c r="K2229" i="7" a="1"/>
  <c r="K2229" i="7" s="1"/>
  <c r="K2225" i="7" a="1"/>
  <c r="K2225" i="7" s="1"/>
  <c r="K2221" i="7" a="1"/>
  <c r="K2221" i="7" s="1"/>
  <c r="K2217" i="7" a="1"/>
  <c r="K2217" i="7" s="1"/>
  <c r="K2213" i="7" a="1"/>
  <c r="K2213" i="7" s="1"/>
  <c r="K2209" i="7" a="1"/>
  <c r="K2209" i="7" s="1"/>
  <c r="K2205" i="7" a="1"/>
  <c r="K2205" i="7" s="1"/>
  <c r="K2201" i="7" a="1"/>
  <c r="K2201" i="7" s="1"/>
  <c r="K2197" i="7" a="1"/>
  <c r="K2197" i="7" s="1"/>
  <c r="K2193" i="7" a="1"/>
  <c r="K2193" i="7" s="1"/>
  <c r="K2189" i="7" a="1"/>
  <c r="K2189" i="7" s="1"/>
  <c r="K2185" i="7" a="1"/>
  <c r="K2185" i="7" s="1"/>
  <c r="K2181" i="7" a="1"/>
  <c r="K2181" i="7" s="1"/>
  <c r="K2177" i="7" a="1"/>
  <c r="K2177" i="7" s="1"/>
  <c r="K2173" i="7" a="1"/>
  <c r="K2173" i="7" s="1"/>
  <c r="K2169" i="7" a="1"/>
  <c r="K2169" i="7" s="1"/>
  <c r="K2165" i="7" a="1"/>
  <c r="K2165" i="7" s="1"/>
  <c r="K2161" i="7" a="1"/>
  <c r="K2161" i="7" s="1"/>
  <c r="K2157" i="7" a="1"/>
  <c r="K2157" i="7" s="1"/>
  <c r="K2153" i="7" a="1"/>
  <c r="K2153" i="7" s="1"/>
  <c r="K2149" i="7" a="1"/>
  <c r="K2149" i="7" s="1"/>
  <c r="K2145" i="7" a="1"/>
  <c r="K2145" i="7" s="1"/>
  <c r="K2141" i="7" a="1"/>
  <c r="K2141" i="7" s="1"/>
  <c r="K2137" i="7" a="1"/>
  <c r="K2137" i="7" s="1"/>
  <c r="K2133" i="7" a="1"/>
  <c r="K2133" i="7" s="1"/>
  <c r="K2129" i="7" a="1"/>
  <c r="K2129" i="7" s="1"/>
  <c r="K2125" i="7" a="1"/>
  <c r="K2125" i="7" s="1"/>
  <c r="K2121" i="7" a="1"/>
  <c r="K2121" i="7" s="1"/>
  <c r="K2117" i="7" a="1"/>
  <c r="K2117" i="7" s="1"/>
  <c r="K2113" i="7" a="1"/>
  <c r="K2113" i="7" s="1"/>
  <c r="K2109" i="7" a="1"/>
  <c r="K2109" i="7" s="1"/>
  <c r="K2105" i="7" a="1"/>
  <c r="K2105" i="7" s="1"/>
  <c r="K2101" i="7" a="1"/>
  <c r="K2101" i="7" s="1"/>
  <c r="K2097" i="7" a="1"/>
  <c r="K2097" i="7" s="1"/>
  <c r="K2093" i="7" a="1"/>
  <c r="K2093" i="7" s="1"/>
  <c r="K2089" i="7" a="1"/>
  <c r="K2089" i="7" s="1"/>
  <c r="K2085" i="7" a="1"/>
  <c r="K2085" i="7" s="1"/>
  <c r="K2081" i="7" a="1"/>
  <c r="K2081" i="7" s="1"/>
  <c r="K2077" i="7" a="1"/>
  <c r="K2077" i="7" s="1"/>
  <c r="K2073" i="7" a="1"/>
  <c r="K2073" i="7" s="1"/>
  <c r="K2069" i="7" a="1"/>
  <c r="K2069" i="7" s="1"/>
  <c r="K2065" i="7" a="1"/>
  <c r="K2065" i="7" s="1"/>
  <c r="K2061" i="7" a="1"/>
  <c r="K2061" i="7" s="1"/>
  <c r="K2057" i="7" a="1"/>
  <c r="K2057" i="7" s="1"/>
  <c r="K2053" i="7" a="1"/>
  <c r="K2053" i="7" s="1"/>
  <c r="K2049" i="7" a="1"/>
  <c r="K2049" i="7" s="1"/>
  <c r="K2045" i="7" a="1"/>
  <c r="K2045" i="7" s="1"/>
  <c r="K2041" i="7" a="1"/>
  <c r="K2041" i="7" s="1"/>
  <c r="K2037" i="7" a="1"/>
  <c r="K2037" i="7" s="1"/>
  <c r="K2033" i="7" a="1"/>
  <c r="K2033" i="7" s="1"/>
  <c r="K2029" i="7" a="1"/>
  <c r="K2029" i="7" s="1"/>
  <c r="K2025" i="7" a="1"/>
  <c r="K2025" i="7" s="1"/>
  <c r="K2021" i="7" a="1"/>
  <c r="K2021" i="7" s="1"/>
  <c r="K2017" i="7" a="1"/>
  <c r="K2017" i="7" s="1"/>
  <c r="K2013" i="7" a="1"/>
  <c r="K2013" i="7" s="1"/>
  <c r="K2009" i="7" a="1"/>
  <c r="K2009" i="7" s="1"/>
  <c r="K2005" i="7" a="1"/>
  <c r="K2005" i="7" s="1"/>
  <c r="K2001" i="7" a="1"/>
  <c r="K2001" i="7" s="1"/>
  <c r="K1997" i="7" a="1"/>
  <c r="K1997" i="7" s="1"/>
  <c r="K1993" i="7" a="1"/>
  <c r="K1993" i="7" s="1"/>
  <c r="K1989" i="7" a="1"/>
  <c r="K1989" i="7" s="1"/>
  <c r="K1985" i="7" a="1"/>
  <c r="K1985" i="7" s="1"/>
  <c r="K1981" i="7" a="1"/>
  <c r="K1981" i="7" s="1"/>
  <c r="K1977" i="7" a="1"/>
  <c r="K1977" i="7" s="1"/>
  <c r="K1973" i="7" a="1"/>
  <c r="K1973" i="7" s="1"/>
  <c r="K1969" i="7" a="1"/>
  <c r="K1969" i="7" s="1"/>
  <c r="K1965" i="7" a="1"/>
  <c r="K1965" i="7" s="1"/>
  <c r="K1961" i="7" a="1"/>
  <c r="K1961" i="7" s="1"/>
  <c r="K1957" i="7" a="1"/>
  <c r="K1957" i="7" s="1"/>
  <c r="K1953" i="7" a="1"/>
  <c r="K1953" i="7" s="1"/>
  <c r="K1949" i="7" a="1"/>
  <c r="K1949" i="7" s="1"/>
  <c r="K1945" i="7" a="1"/>
  <c r="K1945" i="7" s="1"/>
  <c r="K1941" i="7" a="1"/>
  <c r="K1941" i="7" s="1"/>
  <c r="K1937" i="7" a="1"/>
  <c r="K1937" i="7" s="1"/>
  <c r="K1933" i="7" a="1"/>
  <c r="K1933" i="7" s="1"/>
  <c r="K1929" i="7" a="1"/>
  <c r="K1929" i="7" s="1"/>
  <c r="K1925" i="7" a="1"/>
  <c r="K1925" i="7" s="1"/>
  <c r="K1921" i="7" a="1"/>
  <c r="K1921" i="7" s="1"/>
  <c r="K1917" i="7" a="1"/>
  <c r="K1917" i="7" s="1"/>
  <c r="K1913" i="7" a="1"/>
  <c r="K1913" i="7" s="1"/>
  <c r="K1909" i="7" a="1"/>
  <c r="K1909" i="7" s="1"/>
  <c r="K1905" i="7" a="1"/>
  <c r="K1905" i="7" s="1"/>
  <c r="K1901" i="7" a="1"/>
  <c r="K1901" i="7" s="1"/>
  <c r="K1897" i="7" a="1"/>
  <c r="K1897" i="7" s="1"/>
  <c r="K1893" i="7" a="1"/>
  <c r="K1893" i="7" s="1"/>
  <c r="K1889" i="7" a="1"/>
  <c r="K1889" i="7" s="1"/>
  <c r="K1885" i="7" a="1"/>
  <c r="K1885" i="7" s="1"/>
  <c r="K1881" i="7" a="1"/>
  <c r="K1881" i="7" s="1"/>
  <c r="K1877" i="7" a="1"/>
  <c r="K1877" i="7" s="1"/>
  <c r="K1873" i="7" a="1"/>
  <c r="K1873" i="7" s="1"/>
  <c r="K1869" i="7" a="1"/>
  <c r="K1869" i="7" s="1"/>
  <c r="K1865" i="7" a="1"/>
  <c r="K1865" i="7" s="1"/>
  <c r="K1861" i="7" a="1"/>
  <c r="K1861" i="7" s="1"/>
  <c r="K1857" i="7" a="1"/>
  <c r="K1857" i="7" s="1"/>
  <c r="K1853" i="7" a="1"/>
  <c r="K1853" i="7" s="1"/>
  <c r="K1849" i="7" a="1"/>
  <c r="K1849" i="7" s="1"/>
  <c r="K1845" i="7" a="1"/>
  <c r="K1845" i="7" s="1"/>
  <c r="K1841" i="7" a="1"/>
  <c r="K1841" i="7" s="1"/>
  <c r="K1837" i="7" a="1"/>
  <c r="K1837" i="7" s="1"/>
  <c r="K1833" i="7" a="1"/>
  <c r="K1833" i="7" s="1"/>
  <c r="K1829" i="7" a="1"/>
  <c r="K1829" i="7" s="1"/>
  <c r="K1825" i="7" a="1"/>
  <c r="K1825" i="7" s="1"/>
  <c r="K1821" i="7" a="1"/>
  <c r="K1821" i="7" s="1"/>
  <c r="K1817" i="7" a="1"/>
  <c r="K1817" i="7" s="1"/>
  <c r="K1813" i="7" a="1"/>
  <c r="K1813" i="7" s="1"/>
  <c r="K1809" i="7" a="1"/>
  <c r="K1809" i="7" s="1"/>
  <c r="K1805" i="7" a="1"/>
  <c r="K1805" i="7" s="1"/>
  <c r="K1801" i="7" a="1"/>
  <c r="K1801" i="7" s="1"/>
  <c r="K1797" i="7" a="1"/>
  <c r="K1797" i="7" s="1"/>
  <c r="K1793" i="7" a="1"/>
  <c r="K1793" i="7" s="1"/>
  <c r="K1789" i="7" a="1"/>
  <c r="K1789" i="7" s="1"/>
  <c r="K1785" i="7" a="1"/>
  <c r="K1785" i="7" s="1"/>
  <c r="K1781" i="7" a="1"/>
  <c r="K1781" i="7" s="1"/>
  <c r="K1777" i="7" a="1"/>
  <c r="K1777" i="7" s="1"/>
  <c r="K1773" i="7" a="1"/>
  <c r="K1773" i="7" s="1"/>
  <c r="K1769" i="7" a="1"/>
  <c r="K1769" i="7" s="1"/>
  <c r="K1765" i="7" a="1"/>
  <c r="K1765" i="7" s="1"/>
  <c r="K1761" i="7" a="1"/>
  <c r="K1761" i="7" s="1"/>
  <c r="K1757" i="7" a="1"/>
  <c r="K1757" i="7" s="1"/>
  <c r="K1753" i="7" a="1"/>
  <c r="K1753" i="7" s="1"/>
  <c r="K1749" i="7" a="1"/>
  <c r="K1749" i="7" s="1"/>
  <c r="K1745" i="7" a="1"/>
  <c r="K1745" i="7" s="1"/>
  <c r="K1741" i="7" a="1"/>
  <c r="K1741" i="7" s="1"/>
  <c r="K1737" i="7" a="1"/>
  <c r="K1737" i="7" s="1"/>
  <c r="K1733" i="7" a="1"/>
  <c r="K1733" i="7" s="1"/>
  <c r="K1729" i="7" a="1"/>
  <c r="K1729" i="7" s="1"/>
  <c r="K1725" i="7" a="1"/>
  <c r="K1725" i="7" s="1"/>
  <c r="K1721" i="7" a="1"/>
  <c r="K1721" i="7" s="1"/>
  <c r="K1717" i="7" a="1"/>
  <c r="K1717" i="7" s="1"/>
  <c r="K2342" i="7" a="1"/>
  <c r="K2342" i="7" s="1"/>
  <c r="K2338" i="7" a="1"/>
  <c r="K2338" i="7" s="1"/>
  <c r="K2334" i="7" a="1"/>
  <c r="K2334" i="7" s="1"/>
  <c r="K2330" i="7" a="1"/>
  <c r="K2330" i="7" s="1"/>
  <c r="K2326" i="7" a="1"/>
  <c r="K2326" i="7" s="1"/>
  <c r="K2322" i="7" a="1"/>
  <c r="K2322" i="7" s="1"/>
  <c r="K2318" i="7" a="1"/>
  <c r="K2318" i="7" s="1"/>
  <c r="K2314" i="7" a="1"/>
  <c r="K2314" i="7" s="1"/>
  <c r="K2310" i="7" a="1"/>
  <c r="K2310" i="7" s="1"/>
  <c r="K2306" i="7" a="1"/>
  <c r="K2306" i="7" s="1"/>
  <c r="K2302" i="7" a="1"/>
  <c r="K2302" i="7" s="1"/>
  <c r="K2298" i="7" a="1"/>
  <c r="K2298" i="7" s="1"/>
  <c r="K2294" i="7" a="1"/>
  <c r="K2294" i="7" s="1"/>
  <c r="K2290" i="7" a="1"/>
  <c r="K2290" i="7" s="1"/>
  <c r="K2286" i="7" a="1"/>
  <c r="K2286" i="7" s="1"/>
  <c r="K2282" i="7" a="1"/>
  <c r="K2282" i="7" s="1"/>
  <c r="K2278" i="7" a="1"/>
  <c r="K2278" i="7" s="1"/>
  <c r="K2274" i="7" a="1"/>
  <c r="K2274" i="7" s="1"/>
  <c r="K2270" i="7" a="1"/>
  <c r="K2270" i="7" s="1"/>
  <c r="K2266" i="7" a="1"/>
  <c r="K2266" i="7" s="1"/>
  <c r="K2262" i="7" a="1"/>
  <c r="K2262" i="7" s="1"/>
  <c r="K2258" i="7" a="1"/>
  <c r="K2258" i="7" s="1"/>
  <c r="K2254" i="7" a="1"/>
  <c r="K2254" i="7" s="1"/>
  <c r="K2250" i="7" a="1"/>
  <c r="K2250" i="7" s="1"/>
  <c r="K2246" i="7" a="1"/>
  <c r="K2246" i="7" s="1"/>
  <c r="K2242" i="7" a="1"/>
  <c r="K2242" i="7" s="1"/>
  <c r="K2238" i="7" a="1"/>
  <c r="K2238" i="7" s="1"/>
  <c r="K2234" i="7" a="1"/>
  <c r="K2234" i="7" s="1"/>
  <c r="K2230" i="7" a="1"/>
  <c r="K2230" i="7" s="1"/>
  <c r="K2226" i="7" a="1"/>
  <c r="K2226" i="7" s="1"/>
  <c r="K2222" i="7" a="1"/>
  <c r="K2222" i="7" s="1"/>
  <c r="K2218" i="7" a="1"/>
  <c r="K2218" i="7" s="1"/>
  <c r="K2214" i="7" a="1"/>
  <c r="K2214" i="7" s="1"/>
  <c r="K2210" i="7" a="1"/>
  <c r="K2210" i="7" s="1"/>
  <c r="K2206" i="7" a="1"/>
  <c r="K2206" i="7" s="1"/>
  <c r="K2202" i="7" a="1"/>
  <c r="K2202" i="7" s="1"/>
  <c r="K2198" i="7" a="1"/>
  <c r="K2198" i="7" s="1"/>
  <c r="K2194" i="7" a="1"/>
  <c r="K2194" i="7" s="1"/>
  <c r="K2190" i="7" a="1"/>
  <c r="K2190" i="7" s="1"/>
  <c r="K2186" i="7" a="1"/>
  <c r="K2186" i="7" s="1"/>
  <c r="K2182" i="7" a="1"/>
  <c r="K2182" i="7" s="1"/>
  <c r="K2178" i="7" a="1"/>
  <c r="K2178" i="7" s="1"/>
  <c r="K2174" i="7" a="1"/>
  <c r="K2174" i="7" s="1"/>
  <c r="K2170" i="7" a="1"/>
  <c r="K2170" i="7" s="1"/>
  <c r="K2166" i="7" a="1"/>
  <c r="K2166" i="7" s="1"/>
  <c r="K2162" i="7" a="1"/>
  <c r="K2162" i="7" s="1"/>
  <c r="K2158" i="7" a="1"/>
  <c r="K2158" i="7" s="1"/>
  <c r="K2154" i="7" a="1"/>
  <c r="K2154" i="7" s="1"/>
  <c r="K2150" i="7" a="1"/>
  <c r="K2150" i="7" s="1"/>
  <c r="K2146" i="7" a="1"/>
  <c r="K2146" i="7" s="1"/>
  <c r="K2142" i="7" a="1"/>
  <c r="K2142" i="7" s="1"/>
  <c r="K2138" i="7" a="1"/>
  <c r="K2138" i="7" s="1"/>
  <c r="K2134" i="7" a="1"/>
  <c r="K2134" i="7" s="1"/>
  <c r="K2130" i="7" a="1"/>
  <c r="K2130" i="7" s="1"/>
  <c r="K2126" i="7" a="1"/>
  <c r="K2126" i="7" s="1"/>
  <c r="K2122" i="7" a="1"/>
  <c r="K2122" i="7" s="1"/>
  <c r="K2118" i="7" a="1"/>
  <c r="K2118" i="7" s="1"/>
  <c r="K2114" i="7" a="1"/>
  <c r="K2114" i="7" s="1"/>
  <c r="K2110" i="7" a="1"/>
  <c r="K2110" i="7" s="1"/>
  <c r="K2106" i="7" a="1"/>
  <c r="K2106" i="7" s="1"/>
  <c r="K2102" i="7" a="1"/>
  <c r="K2102" i="7" s="1"/>
  <c r="K2098" i="7" a="1"/>
  <c r="K2098" i="7" s="1"/>
  <c r="K2094" i="7" a="1"/>
  <c r="K2094" i="7" s="1"/>
  <c r="K2090" i="7" a="1"/>
  <c r="K2090" i="7" s="1"/>
  <c r="K2086" i="7" a="1"/>
  <c r="K2086" i="7" s="1"/>
  <c r="K2082" i="7" a="1"/>
  <c r="K2082" i="7" s="1"/>
  <c r="K2078" i="7" a="1"/>
  <c r="K2078" i="7" s="1"/>
  <c r="K2074" i="7" a="1"/>
  <c r="K2074" i="7" s="1"/>
  <c r="K2070" i="7" a="1"/>
  <c r="K2070" i="7" s="1"/>
  <c r="K2066" i="7" a="1"/>
  <c r="K2066" i="7" s="1"/>
  <c r="K2062" i="7" a="1"/>
  <c r="K2062" i="7" s="1"/>
  <c r="K2058" i="7" a="1"/>
  <c r="K2058" i="7" s="1"/>
  <c r="K2054" i="7" a="1"/>
  <c r="K2054" i="7" s="1"/>
  <c r="K2050" i="7" a="1"/>
  <c r="K2050" i="7" s="1"/>
  <c r="K2046" i="7" a="1"/>
  <c r="K2046" i="7" s="1"/>
  <c r="K2042" i="7" a="1"/>
  <c r="K2042" i="7" s="1"/>
  <c r="K2038" i="7" a="1"/>
  <c r="K2038" i="7" s="1"/>
  <c r="K2034" i="7" a="1"/>
  <c r="K2034" i="7" s="1"/>
  <c r="K2030" i="7" a="1"/>
  <c r="K2030" i="7" s="1"/>
  <c r="K2026" i="7" a="1"/>
  <c r="K2026" i="7" s="1"/>
  <c r="K2022" i="7" a="1"/>
  <c r="K2022" i="7" s="1"/>
  <c r="K2018" i="7" a="1"/>
  <c r="K2018" i="7" s="1"/>
  <c r="K2014" i="7" a="1"/>
  <c r="K2014" i="7" s="1"/>
  <c r="K2010" i="7" a="1"/>
  <c r="K2010" i="7" s="1"/>
  <c r="K2006" i="7" a="1"/>
  <c r="K2006" i="7" s="1"/>
  <c r="K2002" i="7" a="1"/>
  <c r="K2002" i="7" s="1"/>
  <c r="K1998" i="7" a="1"/>
  <c r="K1998" i="7" s="1"/>
  <c r="K1994" i="7" a="1"/>
  <c r="K1994" i="7" s="1"/>
  <c r="K1990" i="7" a="1"/>
  <c r="K1990" i="7" s="1"/>
  <c r="K1986" i="7" a="1"/>
  <c r="K1986" i="7" s="1"/>
  <c r="K1982" i="7" a="1"/>
  <c r="K1982" i="7" s="1"/>
  <c r="K1978" i="7" a="1"/>
  <c r="K1978" i="7" s="1"/>
  <c r="K1974" i="7" a="1"/>
  <c r="K1974" i="7" s="1"/>
  <c r="K1970" i="7" a="1"/>
  <c r="K1970" i="7" s="1"/>
  <c r="K1966" i="7" a="1"/>
  <c r="K1966" i="7" s="1"/>
  <c r="K1962" i="7" a="1"/>
  <c r="K1962" i="7" s="1"/>
  <c r="K1958" i="7" a="1"/>
  <c r="K1958" i="7" s="1"/>
  <c r="K1954" i="7" a="1"/>
  <c r="K1954" i="7" s="1"/>
  <c r="K1950" i="7" a="1"/>
  <c r="K1950" i="7" s="1"/>
  <c r="K1946" i="7" a="1"/>
  <c r="K1946" i="7" s="1"/>
  <c r="K1942" i="7" a="1"/>
  <c r="K1942" i="7" s="1"/>
  <c r="K1938" i="7" a="1"/>
  <c r="K1938" i="7" s="1"/>
  <c r="K1934" i="7" a="1"/>
  <c r="K1934" i="7" s="1"/>
  <c r="K1930" i="7" a="1"/>
  <c r="K1930" i="7" s="1"/>
  <c r="K1926" i="7" a="1"/>
  <c r="K1926" i="7" s="1"/>
  <c r="K1922" i="7" a="1"/>
  <c r="K1922" i="7" s="1"/>
  <c r="K1918" i="7" a="1"/>
  <c r="K1918" i="7" s="1"/>
  <c r="K1914" i="7" a="1"/>
  <c r="K1914" i="7" s="1"/>
  <c r="K1910" i="7" a="1"/>
  <c r="K1910" i="7" s="1"/>
  <c r="K1906" i="7" a="1"/>
  <c r="K1906" i="7" s="1"/>
  <c r="K1902" i="7" a="1"/>
  <c r="K1902" i="7" s="1"/>
  <c r="K1898" i="7" a="1"/>
  <c r="K1898" i="7" s="1"/>
  <c r="K1894" i="7" a="1"/>
  <c r="K1894" i="7" s="1"/>
  <c r="K1890" i="7" a="1"/>
  <c r="K1890" i="7" s="1"/>
  <c r="K1886" i="7" a="1"/>
  <c r="K1886" i="7" s="1"/>
  <c r="K1882" i="7" a="1"/>
  <c r="K1882" i="7" s="1"/>
  <c r="K1878" i="7" a="1"/>
  <c r="K1878" i="7" s="1"/>
  <c r="K1874" i="7" a="1"/>
  <c r="K1874" i="7" s="1"/>
  <c r="K1870" i="7" a="1"/>
  <c r="K1870" i="7" s="1"/>
  <c r="K1866" i="7" a="1"/>
  <c r="K1866" i="7" s="1"/>
  <c r="K1862" i="7" a="1"/>
  <c r="K1862" i="7" s="1"/>
  <c r="K1858" i="7" a="1"/>
  <c r="K1858" i="7" s="1"/>
  <c r="K1854" i="7" a="1"/>
  <c r="K1854" i="7" s="1"/>
  <c r="K1850" i="7" a="1"/>
  <c r="K1850" i="7" s="1"/>
  <c r="K1846" i="7" a="1"/>
  <c r="K1846" i="7" s="1"/>
  <c r="K1842" i="7" a="1"/>
  <c r="K1842" i="7" s="1"/>
  <c r="K1838" i="7" a="1"/>
  <c r="K1838" i="7" s="1"/>
  <c r="K1834" i="7" a="1"/>
  <c r="K1834" i="7" s="1"/>
  <c r="K1830" i="7" a="1"/>
  <c r="K1830" i="7" s="1"/>
  <c r="K1826" i="7" a="1"/>
  <c r="K1826" i="7" s="1"/>
  <c r="K1822" i="7" a="1"/>
  <c r="K1822" i="7" s="1"/>
  <c r="K1818" i="7" a="1"/>
  <c r="K1818" i="7" s="1"/>
  <c r="K1814" i="7" a="1"/>
  <c r="K1814" i="7" s="1"/>
  <c r="K1810" i="7" a="1"/>
  <c r="K1810" i="7" s="1"/>
  <c r="K1806" i="7" a="1"/>
  <c r="K1806" i="7" s="1"/>
  <c r="K1802" i="7" a="1"/>
  <c r="K1802" i="7" s="1"/>
  <c r="K1798" i="7" a="1"/>
  <c r="K1798" i="7" s="1"/>
  <c r="K1794" i="7" a="1"/>
  <c r="K1794" i="7" s="1"/>
  <c r="K1790" i="7" a="1"/>
  <c r="K1790" i="7" s="1"/>
  <c r="K1786" i="7" a="1"/>
  <c r="K1786" i="7" s="1"/>
  <c r="K1782" i="7" a="1"/>
  <c r="K1782" i="7" s="1"/>
  <c r="K1778" i="7" a="1"/>
  <c r="K1778" i="7" s="1"/>
  <c r="K1774" i="7" a="1"/>
  <c r="K1774" i="7" s="1"/>
  <c r="K1770" i="7" a="1"/>
  <c r="K1770" i="7" s="1"/>
  <c r="K1766" i="7" a="1"/>
  <c r="K1766" i="7" s="1"/>
  <c r="K1762" i="7" a="1"/>
  <c r="K1762" i="7" s="1"/>
  <c r="K1758" i="7" a="1"/>
  <c r="K1758" i="7" s="1"/>
  <c r="K1754" i="7" a="1"/>
  <c r="K1754" i="7" s="1"/>
  <c r="K1750" i="7" a="1"/>
  <c r="K1750" i="7" s="1"/>
  <c r="K1746" i="7" a="1"/>
  <c r="K1746" i="7" s="1"/>
  <c r="K1742" i="7" a="1"/>
  <c r="K1742" i="7" s="1"/>
  <c r="K1738" i="7" a="1"/>
  <c r="K1738" i="7" s="1"/>
  <c r="K1734" i="7" a="1"/>
  <c r="K1734" i="7" s="1"/>
  <c r="K1730" i="7" a="1"/>
  <c r="K1730" i="7" s="1"/>
  <c r="K1726" i="7" a="1"/>
  <c r="K1726" i="7" s="1"/>
  <c r="K1722" i="7" a="1"/>
  <c r="K1722" i="7" s="1"/>
  <c r="K1718" i="7" a="1"/>
  <c r="K1718" i="7" s="1"/>
  <c r="K1714" i="7" a="1"/>
  <c r="K1714" i="7" s="1"/>
  <c r="K1710" i="7" a="1"/>
  <c r="K1710" i="7" s="1"/>
  <c r="K2347" i="7" a="1"/>
  <c r="K2347" i="7" s="1"/>
  <c r="K2346" i="7" a="1"/>
  <c r="K2346" i="7" s="1"/>
  <c r="K2343" i="7" a="1"/>
  <c r="K2343" i="7" s="1"/>
  <c r="K2339" i="7" a="1"/>
  <c r="K2339" i="7" s="1"/>
  <c r="K2335" i="7" a="1"/>
  <c r="K2335" i="7" s="1"/>
  <c r="K2331" i="7" a="1"/>
  <c r="K2331" i="7" s="1"/>
  <c r="K2327" i="7" a="1"/>
  <c r="K2327" i="7" s="1"/>
  <c r="K2323" i="7" a="1"/>
  <c r="K2323" i="7" s="1"/>
  <c r="K2319" i="7" a="1"/>
  <c r="K2319" i="7" s="1"/>
  <c r="K2315" i="7" a="1"/>
  <c r="K2315" i="7" s="1"/>
  <c r="K2311" i="7" a="1"/>
  <c r="K2311" i="7" s="1"/>
  <c r="K2307" i="7" a="1"/>
  <c r="K2307" i="7" s="1"/>
  <c r="K2303" i="7" a="1"/>
  <c r="K2303" i="7" s="1"/>
  <c r="K2299" i="7" a="1"/>
  <c r="K2299" i="7" s="1"/>
  <c r="K2295" i="7" a="1"/>
  <c r="K2295" i="7" s="1"/>
  <c r="K2291" i="7" a="1"/>
  <c r="K2291" i="7" s="1"/>
  <c r="K2287" i="7" a="1"/>
  <c r="K2287" i="7" s="1"/>
  <c r="K2283" i="7" a="1"/>
  <c r="K2283" i="7" s="1"/>
  <c r="K2279" i="7" a="1"/>
  <c r="K2279" i="7" s="1"/>
  <c r="K2275" i="7" a="1"/>
  <c r="K2275" i="7" s="1"/>
  <c r="K2271" i="7" a="1"/>
  <c r="K2271" i="7" s="1"/>
  <c r="K2267" i="7" a="1"/>
  <c r="K2267" i="7" s="1"/>
  <c r="K2263" i="7" a="1"/>
  <c r="K2263" i="7" s="1"/>
  <c r="K2259" i="7" a="1"/>
  <c r="K2259" i="7" s="1"/>
  <c r="K2255" i="7" a="1"/>
  <c r="K2255" i="7" s="1"/>
  <c r="K2251" i="7" a="1"/>
  <c r="K2251" i="7" s="1"/>
  <c r="K2247" i="7" a="1"/>
  <c r="K2247" i="7" s="1"/>
  <c r="K2243" i="7" a="1"/>
  <c r="K2243" i="7" s="1"/>
  <c r="K2239" i="7" a="1"/>
  <c r="K2239" i="7" s="1"/>
  <c r="K2235" i="7" a="1"/>
  <c r="K2235" i="7" s="1"/>
  <c r="K2231" i="7" a="1"/>
  <c r="K2231" i="7" s="1"/>
  <c r="K2227" i="7" a="1"/>
  <c r="K2227" i="7" s="1"/>
  <c r="K2223" i="7" a="1"/>
  <c r="K2223" i="7" s="1"/>
  <c r="K2219" i="7" a="1"/>
  <c r="K2219" i="7" s="1"/>
  <c r="K2215" i="7" a="1"/>
  <c r="K2215" i="7" s="1"/>
  <c r="K2211" i="7" a="1"/>
  <c r="K2211" i="7" s="1"/>
  <c r="K2207" i="7" a="1"/>
  <c r="K2207" i="7" s="1"/>
  <c r="K2203" i="7" a="1"/>
  <c r="K2203" i="7" s="1"/>
  <c r="K2199" i="7" a="1"/>
  <c r="K2199" i="7" s="1"/>
  <c r="K2195" i="7" a="1"/>
  <c r="K2195" i="7" s="1"/>
  <c r="K2191" i="7" a="1"/>
  <c r="K2191" i="7" s="1"/>
  <c r="K2187" i="7" a="1"/>
  <c r="K2187" i="7" s="1"/>
  <c r="K2183" i="7" a="1"/>
  <c r="K2183" i="7" s="1"/>
  <c r="K2179" i="7" a="1"/>
  <c r="K2179" i="7" s="1"/>
  <c r="K2175" i="7" a="1"/>
  <c r="K2175" i="7" s="1"/>
  <c r="K2171" i="7" a="1"/>
  <c r="K2171" i="7" s="1"/>
  <c r="K2167" i="7" a="1"/>
  <c r="K2167" i="7" s="1"/>
  <c r="K2163" i="7" a="1"/>
  <c r="K2163" i="7" s="1"/>
  <c r="K2159" i="7" a="1"/>
  <c r="K2159" i="7" s="1"/>
  <c r="K2155" i="7" a="1"/>
  <c r="K2155" i="7" s="1"/>
  <c r="K2151" i="7" a="1"/>
  <c r="K2151" i="7" s="1"/>
  <c r="K2147" i="7" a="1"/>
  <c r="K2147" i="7" s="1"/>
  <c r="K2143" i="7" a="1"/>
  <c r="K2143" i="7" s="1"/>
  <c r="K2139" i="7" a="1"/>
  <c r="K2139" i="7" s="1"/>
  <c r="K2135" i="7" a="1"/>
  <c r="K2135" i="7" s="1"/>
  <c r="K2131" i="7" a="1"/>
  <c r="K2131" i="7" s="1"/>
  <c r="K2127" i="7" a="1"/>
  <c r="K2127" i="7" s="1"/>
  <c r="K2123" i="7" a="1"/>
  <c r="K2123" i="7" s="1"/>
  <c r="K2119" i="7" a="1"/>
  <c r="K2119" i="7" s="1"/>
  <c r="K2115" i="7" a="1"/>
  <c r="K2115" i="7" s="1"/>
  <c r="K2111" i="7" a="1"/>
  <c r="K2111" i="7" s="1"/>
  <c r="K2107" i="7" a="1"/>
  <c r="K2107" i="7" s="1"/>
  <c r="K2103" i="7" a="1"/>
  <c r="K2103" i="7" s="1"/>
  <c r="K2099" i="7" a="1"/>
  <c r="K2099" i="7" s="1"/>
  <c r="K2095" i="7" a="1"/>
  <c r="K2095" i="7" s="1"/>
  <c r="K2091" i="7" a="1"/>
  <c r="K2091" i="7" s="1"/>
  <c r="K2087" i="7" a="1"/>
  <c r="K2087" i="7" s="1"/>
  <c r="K2083" i="7" a="1"/>
  <c r="K2083" i="7" s="1"/>
  <c r="K2079" i="7" a="1"/>
  <c r="K2079" i="7" s="1"/>
  <c r="K2075" i="7" a="1"/>
  <c r="K2075" i="7" s="1"/>
  <c r="K2071" i="7" a="1"/>
  <c r="K2071" i="7" s="1"/>
  <c r="K2067" i="7" a="1"/>
  <c r="K2067" i="7" s="1"/>
  <c r="K2063" i="7" a="1"/>
  <c r="K2063" i="7" s="1"/>
  <c r="K2059" i="7" a="1"/>
  <c r="K2059" i="7" s="1"/>
  <c r="K2055" i="7" a="1"/>
  <c r="K2055" i="7" s="1"/>
  <c r="K2051" i="7" a="1"/>
  <c r="K2051" i="7" s="1"/>
  <c r="K2047" i="7" a="1"/>
  <c r="K2047" i="7" s="1"/>
  <c r="K2043" i="7" a="1"/>
  <c r="K2043" i="7" s="1"/>
  <c r="K2039" i="7" a="1"/>
  <c r="K2039" i="7" s="1"/>
  <c r="K2035" i="7" a="1"/>
  <c r="K2035" i="7" s="1"/>
  <c r="K2031" i="7" a="1"/>
  <c r="K2031" i="7" s="1"/>
  <c r="K2027" i="7" a="1"/>
  <c r="K2027" i="7" s="1"/>
  <c r="K2023" i="7" a="1"/>
  <c r="K2023" i="7" s="1"/>
  <c r="K2019" i="7" a="1"/>
  <c r="K2019" i="7" s="1"/>
  <c r="K2015" i="7" a="1"/>
  <c r="K2015" i="7" s="1"/>
  <c r="K2011" i="7" a="1"/>
  <c r="K2011" i="7" s="1"/>
  <c r="K2007" i="7" a="1"/>
  <c r="K2007" i="7" s="1"/>
  <c r="K2003" i="7" a="1"/>
  <c r="K2003" i="7" s="1"/>
  <c r="K1999" i="7" a="1"/>
  <c r="K1999" i="7" s="1"/>
  <c r="K1995" i="7" a="1"/>
  <c r="K1995" i="7" s="1"/>
  <c r="K1991" i="7" a="1"/>
  <c r="K1991" i="7" s="1"/>
  <c r="K1987" i="7" a="1"/>
  <c r="K1987" i="7" s="1"/>
  <c r="K1983" i="7" a="1"/>
  <c r="K1983" i="7" s="1"/>
  <c r="K1979" i="7" a="1"/>
  <c r="K1979" i="7" s="1"/>
  <c r="K1975" i="7" a="1"/>
  <c r="K1975" i="7" s="1"/>
  <c r="K1971" i="7" a="1"/>
  <c r="K1971" i="7" s="1"/>
  <c r="K1967" i="7" a="1"/>
  <c r="K1967" i="7" s="1"/>
  <c r="K1963" i="7" a="1"/>
  <c r="K1963" i="7" s="1"/>
  <c r="K1959" i="7" a="1"/>
  <c r="K1959" i="7" s="1"/>
  <c r="K1955" i="7" a="1"/>
  <c r="K1955" i="7" s="1"/>
  <c r="K1951" i="7" a="1"/>
  <c r="K1951" i="7" s="1"/>
  <c r="K1947" i="7" a="1"/>
  <c r="K1947" i="7" s="1"/>
  <c r="K1943" i="7" a="1"/>
  <c r="K1943" i="7" s="1"/>
  <c r="K1939" i="7" a="1"/>
  <c r="K1939" i="7" s="1"/>
  <c r="K1935" i="7" a="1"/>
  <c r="K1935" i="7" s="1"/>
  <c r="K1931" i="7" a="1"/>
  <c r="K1931" i="7" s="1"/>
  <c r="K1927" i="7" a="1"/>
  <c r="K1927" i="7" s="1"/>
  <c r="K1923" i="7" a="1"/>
  <c r="K1923" i="7" s="1"/>
  <c r="K1919" i="7" a="1"/>
  <c r="K1919" i="7" s="1"/>
  <c r="K1915" i="7" a="1"/>
  <c r="K1915" i="7" s="1"/>
  <c r="K1911" i="7" a="1"/>
  <c r="K1911" i="7" s="1"/>
  <c r="K1907" i="7" a="1"/>
  <c r="K1907" i="7" s="1"/>
  <c r="K1903" i="7" a="1"/>
  <c r="K1903" i="7" s="1"/>
  <c r="K1899" i="7" a="1"/>
  <c r="K1899" i="7" s="1"/>
  <c r="K1895" i="7" a="1"/>
  <c r="K1895" i="7" s="1"/>
  <c r="K1891" i="7" a="1"/>
  <c r="K1891" i="7" s="1"/>
  <c r="K1887" i="7" a="1"/>
  <c r="K1887" i="7" s="1"/>
  <c r="K1883" i="7" a="1"/>
  <c r="K1883" i="7" s="1"/>
  <c r="K1879" i="7" a="1"/>
  <c r="K1879" i="7" s="1"/>
  <c r="K1875" i="7" a="1"/>
  <c r="K1875" i="7" s="1"/>
  <c r="K1871" i="7" a="1"/>
  <c r="K1871" i="7" s="1"/>
  <c r="K1867" i="7" a="1"/>
  <c r="K1867" i="7" s="1"/>
  <c r="K1863" i="7" a="1"/>
  <c r="K1863" i="7" s="1"/>
  <c r="K1859" i="7" a="1"/>
  <c r="K1859" i="7" s="1"/>
  <c r="K1855" i="7" a="1"/>
  <c r="K1855" i="7" s="1"/>
  <c r="K1851" i="7" a="1"/>
  <c r="K1851" i="7" s="1"/>
  <c r="K1847" i="7" a="1"/>
  <c r="K1847" i="7" s="1"/>
  <c r="K1843" i="7" a="1"/>
  <c r="K1843" i="7" s="1"/>
  <c r="K1839" i="7" a="1"/>
  <c r="K1839" i="7" s="1"/>
  <c r="K1835" i="7" a="1"/>
  <c r="K1835" i="7" s="1"/>
  <c r="K1831" i="7" a="1"/>
  <c r="K1831" i="7" s="1"/>
  <c r="K1827" i="7" a="1"/>
  <c r="K1827" i="7" s="1"/>
  <c r="K1823" i="7" a="1"/>
  <c r="K1823" i="7" s="1"/>
  <c r="K1819" i="7" a="1"/>
  <c r="K1819" i="7" s="1"/>
  <c r="K1815" i="7" a="1"/>
  <c r="K1815" i="7" s="1"/>
  <c r="K1811" i="7" a="1"/>
  <c r="K1811" i="7" s="1"/>
  <c r="K1807" i="7" a="1"/>
  <c r="K1807" i="7" s="1"/>
  <c r="K1803" i="7" a="1"/>
  <c r="K1803" i="7" s="1"/>
  <c r="K1799" i="7" a="1"/>
  <c r="K1799" i="7" s="1"/>
  <c r="K1795" i="7" a="1"/>
  <c r="K1795" i="7" s="1"/>
  <c r="K1791" i="7" a="1"/>
  <c r="K1791" i="7" s="1"/>
  <c r="K1787" i="7" a="1"/>
  <c r="K1787" i="7" s="1"/>
  <c r="K1783" i="7" a="1"/>
  <c r="K1783" i="7" s="1"/>
  <c r="K1779" i="7" a="1"/>
  <c r="K1779" i="7" s="1"/>
  <c r="K1775" i="7" a="1"/>
  <c r="K1775" i="7" s="1"/>
  <c r="K1771" i="7" a="1"/>
  <c r="K1771" i="7" s="1"/>
  <c r="K1767" i="7" a="1"/>
  <c r="K1767" i="7" s="1"/>
  <c r="K1763" i="7" a="1"/>
  <c r="K1763" i="7" s="1"/>
  <c r="K1759" i="7" a="1"/>
  <c r="K1759" i="7" s="1"/>
  <c r="K1755" i="7" a="1"/>
  <c r="K1755" i="7" s="1"/>
  <c r="K1751" i="7" a="1"/>
  <c r="K1751" i="7" s="1"/>
  <c r="K1747" i="7" a="1"/>
  <c r="K1747" i="7" s="1"/>
  <c r="K1743" i="7" a="1"/>
  <c r="K1743" i="7" s="1"/>
  <c r="K1739" i="7" a="1"/>
  <c r="K1739" i="7" s="1"/>
  <c r="K1735" i="7" a="1"/>
  <c r="K1735" i="7" s="1"/>
  <c r="K1731" i="7" a="1"/>
  <c r="K1731" i="7" s="1"/>
  <c r="K1727" i="7" a="1"/>
  <c r="K1727" i="7" s="1"/>
  <c r="K1723" i="7" a="1"/>
  <c r="K1723" i="7" s="1"/>
  <c r="K1715" i="7" a="1"/>
  <c r="K1715" i="7" s="1"/>
  <c r="K1711" i="7" a="1"/>
  <c r="K1711" i="7" s="1"/>
  <c r="K1707" i="7" a="1"/>
  <c r="K1707" i="7" s="1"/>
  <c r="K1705" i="7" a="1"/>
  <c r="K1705" i="7" s="1"/>
  <c r="K1703" i="7" a="1"/>
  <c r="K1703" i="7" s="1"/>
  <c r="K1701" i="7" a="1"/>
  <c r="K1701" i="7" s="1"/>
  <c r="K1699" i="7" a="1"/>
  <c r="K1699" i="7" s="1"/>
  <c r="K1697" i="7" a="1"/>
  <c r="K1697" i="7" s="1"/>
  <c r="K1695" i="7" a="1"/>
  <c r="K1695" i="7" s="1"/>
  <c r="K1693" i="7" a="1"/>
  <c r="K1693" i="7" s="1"/>
  <c r="K1691" i="7" a="1"/>
  <c r="K1691" i="7" s="1"/>
  <c r="K1689" i="7" a="1"/>
  <c r="K1689" i="7" s="1"/>
  <c r="K1687" i="7" a="1"/>
  <c r="K1687" i="7" s="1"/>
  <c r="K1685" i="7" a="1"/>
  <c r="K1685" i="7" s="1"/>
  <c r="K1683" i="7" a="1"/>
  <c r="K1683" i="7" s="1"/>
  <c r="K1681" i="7" a="1"/>
  <c r="K1681" i="7" s="1"/>
  <c r="K1679" i="7" a="1"/>
  <c r="K1679" i="7" s="1"/>
  <c r="K1677" i="7" a="1"/>
  <c r="K1677" i="7" s="1"/>
  <c r="K1675" i="7" a="1"/>
  <c r="K1675" i="7" s="1"/>
  <c r="K1673" i="7" a="1"/>
  <c r="K1673" i="7" s="1"/>
  <c r="K1671" i="7" a="1"/>
  <c r="K1671" i="7" s="1"/>
  <c r="K1669" i="7" a="1"/>
  <c r="K1669" i="7" s="1"/>
  <c r="K1667" i="7" a="1"/>
  <c r="K1667" i="7" s="1"/>
  <c r="K1665" i="7" a="1"/>
  <c r="K1665" i="7" s="1"/>
  <c r="K1663" i="7" a="1"/>
  <c r="K1663" i="7" s="1"/>
  <c r="K1661" i="7" a="1"/>
  <c r="K1661" i="7" s="1"/>
  <c r="K1659" i="7" a="1"/>
  <c r="K1659" i="7" s="1"/>
  <c r="K1657" i="7" a="1"/>
  <c r="K1657" i="7" s="1"/>
  <c r="K1655" i="7" a="1"/>
  <c r="K1655" i="7" s="1"/>
  <c r="K1653" i="7" a="1"/>
  <c r="K1653" i="7" s="1"/>
  <c r="K1651" i="7" a="1"/>
  <c r="K1651" i="7" s="1"/>
  <c r="K1649" i="7" a="1"/>
  <c r="K1649" i="7" s="1"/>
  <c r="K1647" i="7" a="1"/>
  <c r="K1647" i="7" s="1"/>
  <c r="K1645" i="7" a="1"/>
  <c r="K1645" i="7" s="1"/>
  <c r="K1643" i="7" a="1"/>
  <c r="K1643" i="7" s="1"/>
  <c r="K1641" i="7" a="1"/>
  <c r="K1641" i="7" s="1"/>
  <c r="K1639" i="7" a="1"/>
  <c r="K1639" i="7" s="1"/>
  <c r="K1637" i="7" a="1"/>
  <c r="K1637" i="7" s="1"/>
  <c r="K1635" i="7" a="1"/>
  <c r="K1635" i="7" s="1"/>
  <c r="K1633" i="7" a="1"/>
  <c r="K1633" i="7" s="1"/>
  <c r="K1631" i="7" a="1"/>
  <c r="K1631" i="7" s="1"/>
  <c r="K1629" i="7" a="1"/>
  <c r="K1629" i="7" s="1"/>
  <c r="K1627" i="7" a="1"/>
  <c r="K1627" i="7" s="1"/>
  <c r="K1625" i="7" a="1"/>
  <c r="K1625" i="7" s="1"/>
  <c r="K1623" i="7" a="1"/>
  <c r="K1623" i="7" s="1"/>
  <c r="K1621" i="7" a="1"/>
  <c r="K1621" i="7" s="1"/>
  <c r="K1619" i="7" a="1"/>
  <c r="K1619" i="7" s="1"/>
  <c r="K1617" i="7" a="1"/>
  <c r="K1617" i="7" s="1"/>
  <c r="K1615" i="7" a="1"/>
  <c r="K1615" i="7" s="1"/>
  <c r="K1613" i="7" a="1"/>
  <c r="K1613" i="7" s="1"/>
  <c r="K1611" i="7" a="1"/>
  <c r="K1611" i="7" s="1"/>
  <c r="K1609" i="7" a="1"/>
  <c r="K1609" i="7" s="1"/>
  <c r="K1607" i="7" a="1"/>
  <c r="K1607" i="7" s="1"/>
  <c r="K1605" i="7" a="1"/>
  <c r="K1605" i="7" s="1"/>
  <c r="K1603" i="7" a="1"/>
  <c r="K1603" i="7" s="1"/>
  <c r="K1601" i="7" a="1"/>
  <c r="K1601" i="7" s="1"/>
  <c r="K1599" i="7" a="1"/>
  <c r="K1599" i="7" s="1"/>
  <c r="K1597" i="7" a="1"/>
  <c r="K1597" i="7" s="1"/>
  <c r="K1595" i="7" a="1"/>
  <c r="K1595" i="7" s="1"/>
  <c r="K1593" i="7" a="1"/>
  <c r="K1593" i="7" s="1"/>
  <c r="K1591" i="7" a="1"/>
  <c r="K1591" i="7" s="1"/>
  <c r="K1589" i="7" a="1"/>
  <c r="K1589" i="7" s="1"/>
  <c r="K1587" i="7" a="1"/>
  <c r="K1587" i="7" s="1"/>
  <c r="K1585" i="7" a="1"/>
  <c r="K1585" i="7" s="1"/>
  <c r="K1583" i="7" a="1"/>
  <c r="K1583" i="7" s="1"/>
  <c r="K1581" i="7" a="1"/>
  <c r="K1581" i="7" s="1"/>
  <c r="K1579" i="7" a="1"/>
  <c r="K1579" i="7" s="1"/>
  <c r="K1577" i="7" a="1"/>
  <c r="K1577" i="7" s="1"/>
  <c r="K1575" i="7" a="1"/>
  <c r="K1575" i="7" s="1"/>
  <c r="K1573" i="7" a="1"/>
  <c r="K1573" i="7" s="1"/>
  <c r="K1571" i="7" a="1"/>
  <c r="K1571" i="7" s="1"/>
  <c r="K1569" i="7" a="1"/>
  <c r="K1569" i="7" s="1"/>
  <c r="K1567" i="7" a="1"/>
  <c r="K1567" i="7" s="1"/>
  <c r="K1565" i="7" a="1"/>
  <c r="K1565" i="7" s="1"/>
  <c r="K1563" i="7" a="1"/>
  <c r="K1563" i="7" s="1"/>
  <c r="K1561" i="7" a="1"/>
  <c r="K1561" i="7" s="1"/>
  <c r="K1559" i="7" a="1"/>
  <c r="K1559" i="7" s="1"/>
  <c r="K1557" i="7" a="1"/>
  <c r="K1557" i="7" s="1"/>
  <c r="K1555" i="7" a="1"/>
  <c r="K1555" i="7" s="1"/>
  <c r="K1553" i="7" a="1"/>
  <c r="K1553" i="7" s="1"/>
  <c r="K1551" i="7" a="1"/>
  <c r="K1551" i="7" s="1"/>
  <c r="K1549" i="7" a="1"/>
  <c r="K1549" i="7" s="1"/>
  <c r="K1547" i="7" a="1"/>
  <c r="K1547" i="7" s="1"/>
  <c r="K1545" i="7" a="1"/>
  <c r="K1545" i="7" s="1"/>
  <c r="K1543" i="7" a="1"/>
  <c r="K1543" i="7" s="1"/>
  <c r="K1541" i="7" a="1"/>
  <c r="K1541" i="7" s="1"/>
  <c r="K1539" i="7" a="1"/>
  <c r="K1539" i="7" s="1"/>
  <c r="K1537" i="7" a="1"/>
  <c r="K1537" i="7" s="1"/>
  <c r="K1535" i="7" a="1"/>
  <c r="K1535" i="7" s="1"/>
  <c r="K1533" i="7" a="1"/>
  <c r="K1533" i="7" s="1"/>
  <c r="K1531" i="7" a="1"/>
  <c r="K1531" i="7" s="1"/>
  <c r="K1529" i="7" a="1"/>
  <c r="K1529" i="7" s="1"/>
  <c r="K1527" i="7" a="1"/>
  <c r="K1527" i="7" s="1"/>
  <c r="K1525" i="7" a="1"/>
  <c r="K1525" i="7" s="1"/>
  <c r="K1523" i="7" a="1"/>
  <c r="K1523" i="7" s="1"/>
  <c r="K1521" i="7" a="1"/>
  <c r="K1521" i="7" s="1"/>
  <c r="K1519" i="7" a="1"/>
  <c r="K1519" i="7" s="1"/>
  <c r="K1517" i="7" a="1"/>
  <c r="K1517" i="7" s="1"/>
  <c r="K1515" i="7" a="1"/>
  <c r="K1515" i="7" s="1"/>
  <c r="K1513" i="7" a="1"/>
  <c r="K1513" i="7" s="1"/>
  <c r="K1511" i="7" a="1"/>
  <c r="K1511" i="7" s="1"/>
  <c r="K1509" i="7" a="1"/>
  <c r="K1509" i="7" s="1"/>
  <c r="K1507" i="7" a="1"/>
  <c r="K1507" i="7" s="1"/>
  <c r="K1505" i="7" a="1"/>
  <c r="K1505" i="7" s="1"/>
  <c r="K1503" i="7" a="1"/>
  <c r="K1503" i="7" s="1"/>
  <c r="K1501" i="7" a="1"/>
  <c r="K1501" i="7" s="1"/>
  <c r="K1499" i="7" a="1"/>
  <c r="K1499" i="7" s="1"/>
  <c r="K1497" i="7" a="1"/>
  <c r="K1497" i="7" s="1"/>
  <c r="K1495" i="7" a="1"/>
  <c r="K1495" i="7" s="1"/>
  <c r="K1493" i="7" a="1"/>
  <c r="K1493" i="7" s="1"/>
  <c r="K1491" i="7" a="1"/>
  <c r="K1491" i="7" s="1"/>
  <c r="K1489" i="7" a="1"/>
  <c r="K1489" i="7" s="1"/>
  <c r="K1487" i="7" a="1"/>
  <c r="K1487" i="7" s="1"/>
  <c r="K1485" i="7" a="1"/>
  <c r="K1485" i="7" s="1"/>
  <c r="K1483" i="7" a="1"/>
  <c r="K1483" i="7" s="1"/>
  <c r="K1481" i="7" a="1"/>
  <c r="K1481" i="7" s="1"/>
  <c r="K1479" i="7" a="1"/>
  <c r="K1479" i="7" s="1"/>
  <c r="K1477" i="7" a="1"/>
  <c r="K1477" i="7" s="1"/>
  <c r="K1475" i="7" a="1"/>
  <c r="K1475" i="7" s="1"/>
  <c r="K1473" i="7" a="1"/>
  <c r="K1473" i="7" s="1"/>
  <c r="K1471" i="7" a="1"/>
  <c r="K1471" i="7" s="1"/>
  <c r="K1469" i="7" a="1"/>
  <c r="K1469" i="7" s="1"/>
  <c r="K1467" i="7" a="1"/>
  <c r="K1467" i="7" s="1"/>
  <c r="K1465" i="7" a="1"/>
  <c r="K1465" i="7" s="1"/>
  <c r="K1463" i="7" a="1"/>
  <c r="K1463" i="7" s="1"/>
  <c r="K1461" i="7" a="1"/>
  <c r="K1461" i="7" s="1"/>
  <c r="K1459" i="7" a="1"/>
  <c r="K1459" i="7" s="1"/>
  <c r="K1457" i="7" a="1"/>
  <c r="K1457" i="7" s="1"/>
  <c r="K1455" i="7" a="1"/>
  <c r="K1455" i="7" s="1"/>
  <c r="K1453" i="7" a="1"/>
  <c r="K1453" i="7" s="1"/>
  <c r="K1451" i="7" a="1"/>
  <c r="K1451" i="7" s="1"/>
  <c r="K1449" i="7" a="1"/>
  <c r="K1449" i="7" s="1"/>
  <c r="K1447" i="7" a="1"/>
  <c r="K1447" i="7" s="1"/>
  <c r="K1445" i="7" a="1"/>
  <c r="K1445" i="7" s="1"/>
  <c r="K1443" i="7" a="1"/>
  <c r="K1443" i="7" s="1"/>
  <c r="K1441" i="7" a="1"/>
  <c r="K1441" i="7" s="1"/>
  <c r="K1439" i="7" a="1"/>
  <c r="K1439" i="7" s="1"/>
  <c r="K1437" i="7" a="1"/>
  <c r="K1437" i="7" s="1"/>
  <c r="K1435" i="7" a="1"/>
  <c r="K1435" i="7" s="1"/>
  <c r="K1433" i="7" a="1"/>
  <c r="K1433" i="7" s="1"/>
  <c r="K1431" i="7" a="1"/>
  <c r="K1431" i="7" s="1"/>
  <c r="K1429" i="7" a="1"/>
  <c r="K1429" i="7" s="1"/>
  <c r="K1427" i="7" a="1"/>
  <c r="K1427" i="7" s="1"/>
  <c r="K1425" i="7" a="1"/>
  <c r="K1425" i="7" s="1"/>
  <c r="K1423" i="7" a="1"/>
  <c r="K1423" i="7" s="1"/>
  <c r="K1421" i="7" a="1"/>
  <c r="K1421" i="7" s="1"/>
  <c r="K1419" i="7" a="1"/>
  <c r="K1419" i="7" s="1"/>
  <c r="K1417" i="7" a="1"/>
  <c r="K1417" i="7" s="1"/>
  <c r="K1415" i="7" a="1"/>
  <c r="K1415" i="7" s="1"/>
  <c r="K1413" i="7" a="1"/>
  <c r="K1413" i="7" s="1"/>
  <c r="K1411" i="7" a="1"/>
  <c r="K1411" i="7" s="1"/>
  <c r="K1409" i="7" a="1"/>
  <c r="K1409" i="7" s="1"/>
  <c r="K1407" i="7" a="1"/>
  <c r="K1407" i="7" s="1"/>
  <c r="K1405" i="7" a="1"/>
  <c r="K1405" i="7" s="1"/>
  <c r="K1403" i="7" a="1"/>
  <c r="K1403" i="7" s="1"/>
  <c r="K1401" i="7" a="1"/>
  <c r="K1401" i="7" s="1"/>
  <c r="K1399" i="7" a="1"/>
  <c r="K1399" i="7" s="1"/>
  <c r="K1397" i="7" a="1"/>
  <c r="K1397" i="7" s="1"/>
  <c r="K1395" i="7" a="1"/>
  <c r="K1395" i="7" s="1"/>
  <c r="K1393" i="7" a="1"/>
  <c r="K1393" i="7" s="1"/>
  <c r="K1391" i="7" a="1"/>
  <c r="K1391" i="7" s="1"/>
  <c r="K1389" i="7" a="1"/>
  <c r="K1389" i="7" s="1"/>
  <c r="K1387" i="7" a="1"/>
  <c r="K1387" i="7" s="1"/>
  <c r="K1385" i="7" a="1"/>
  <c r="K1385" i="7" s="1"/>
  <c r="K1383" i="7" a="1"/>
  <c r="K1383" i="7" s="1"/>
  <c r="K1381" i="7" a="1"/>
  <c r="K1381" i="7" s="1"/>
  <c r="K1379" i="7" a="1"/>
  <c r="K1379" i="7" s="1"/>
  <c r="K1377" i="7" a="1"/>
  <c r="K1377" i="7" s="1"/>
  <c r="K1375" i="7" a="1"/>
  <c r="K1375" i="7" s="1"/>
  <c r="K1373" i="7" a="1"/>
  <c r="K1373" i="7" s="1"/>
  <c r="K1371" i="7" a="1"/>
  <c r="K1371" i="7" s="1"/>
  <c r="K1369" i="7" a="1"/>
  <c r="K1369" i="7" s="1"/>
  <c r="K1367" i="7" a="1"/>
  <c r="K1367" i="7" s="1"/>
  <c r="K1365" i="7" a="1"/>
  <c r="K1365" i="7" s="1"/>
  <c r="K1363" i="7" a="1"/>
  <c r="K1363" i="7" s="1"/>
  <c r="K1361" i="7" a="1"/>
  <c r="K1361" i="7" s="1"/>
  <c r="K1359" i="7" a="1"/>
  <c r="K1359" i="7" s="1"/>
  <c r="K1357" i="7" a="1"/>
  <c r="K1357" i="7" s="1"/>
  <c r="K1355" i="7" a="1"/>
  <c r="K1355" i="7" s="1"/>
  <c r="K1353" i="7" a="1"/>
  <c r="K1353" i="7" s="1"/>
  <c r="K1351" i="7" a="1"/>
  <c r="K1351" i="7" s="1"/>
  <c r="K1349" i="7" a="1"/>
  <c r="K1349" i="7" s="1"/>
  <c r="K1347" i="7" a="1"/>
  <c r="K1347" i="7" s="1"/>
  <c r="K1345" i="7" a="1"/>
  <c r="K1345" i="7" s="1"/>
  <c r="K1713" i="7" a="1"/>
  <c r="K1713" i="7" s="1"/>
  <c r="K1709" i="7" a="1"/>
  <c r="K1709" i="7" s="1"/>
  <c r="K1719" i="7" a="1"/>
  <c r="K1719" i="7" s="1"/>
  <c r="K1706" i="7" a="1"/>
  <c r="K1706" i="7" s="1"/>
  <c r="K1704" i="7" a="1"/>
  <c r="K1704" i="7" s="1"/>
  <c r="K1702" i="7" a="1"/>
  <c r="K1702" i="7" s="1"/>
  <c r="K1700" i="7" a="1"/>
  <c r="K1700" i="7" s="1"/>
  <c r="K1698" i="7" a="1"/>
  <c r="K1698" i="7" s="1"/>
  <c r="K1696" i="7" a="1"/>
  <c r="K1696" i="7" s="1"/>
  <c r="K1694" i="7" a="1"/>
  <c r="K1694" i="7" s="1"/>
  <c r="K1692" i="7" a="1"/>
  <c r="K1692" i="7" s="1"/>
  <c r="K1690" i="7" a="1"/>
  <c r="K1690" i="7" s="1"/>
  <c r="K1688" i="7" a="1"/>
  <c r="K1688" i="7" s="1"/>
  <c r="K1686" i="7" a="1"/>
  <c r="K1686" i="7" s="1"/>
  <c r="K1684" i="7" a="1"/>
  <c r="K1684" i="7" s="1"/>
  <c r="K1682" i="7" a="1"/>
  <c r="K1682" i="7" s="1"/>
  <c r="K1680" i="7" a="1"/>
  <c r="K1680" i="7" s="1"/>
  <c r="K1678" i="7" a="1"/>
  <c r="K1678" i="7" s="1"/>
  <c r="K1676" i="7" a="1"/>
  <c r="K1676" i="7" s="1"/>
  <c r="K1674" i="7" a="1"/>
  <c r="K1674" i="7" s="1"/>
  <c r="K1672" i="7" a="1"/>
  <c r="K1672" i="7" s="1"/>
  <c r="K1670" i="7" a="1"/>
  <c r="K1670" i="7" s="1"/>
  <c r="K1668" i="7" a="1"/>
  <c r="K1668" i="7" s="1"/>
  <c r="K1666" i="7" a="1"/>
  <c r="K1666" i="7" s="1"/>
  <c r="K1664" i="7" a="1"/>
  <c r="K1664" i="7" s="1"/>
  <c r="K1662" i="7" a="1"/>
  <c r="K1662" i="7" s="1"/>
  <c r="K1660" i="7" a="1"/>
  <c r="K1660" i="7" s="1"/>
  <c r="K1658" i="7" a="1"/>
  <c r="K1658" i="7" s="1"/>
  <c r="K1656" i="7" a="1"/>
  <c r="K1656" i="7" s="1"/>
  <c r="K1654" i="7" a="1"/>
  <c r="K1654" i="7" s="1"/>
  <c r="K1652" i="7" a="1"/>
  <c r="K1652" i="7" s="1"/>
  <c r="K1650" i="7" a="1"/>
  <c r="K1650" i="7" s="1"/>
  <c r="K1648" i="7" a="1"/>
  <c r="K1648" i="7" s="1"/>
  <c r="K1646" i="7" a="1"/>
  <c r="K1646" i="7" s="1"/>
  <c r="K1644" i="7" a="1"/>
  <c r="K1644" i="7" s="1"/>
  <c r="K1642" i="7" a="1"/>
  <c r="K1642" i="7" s="1"/>
  <c r="K1640" i="7" a="1"/>
  <c r="K1640" i="7" s="1"/>
  <c r="K1638" i="7" a="1"/>
  <c r="K1638" i="7" s="1"/>
  <c r="K1636" i="7" a="1"/>
  <c r="K1636" i="7" s="1"/>
  <c r="K1634" i="7" a="1"/>
  <c r="K1634" i="7" s="1"/>
  <c r="K1632" i="7" a="1"/>
  <c r="K1632" i="7" s="1"/>
  <c r="K1630" i="7" a="1"/>
  <c r="K1630" i="7" s="1"/>
  <c r="K1628" i="7" a="1"/>
  <c r="K1628" i="7" s="1"/>
  <c r="K1626" i="7" a="1"/>
  <c r="K1626" i="7" s="1"/>
  <c r="K1624" i="7" a="1"/>
  <c r="K1624" i="7" s="1"/>
  <c r="K1622" i="7" a="1"/>
  <c r="K1622" i="7" s="1"/>
  <c r="K1620" i="7" a="1"/>
  <c r="K1620" i="7" s="1"/>
  <c r="K1618" i="7" a="1"/>
  <c r="K1618" i="7" s="1"/>
  <c r="K1616" i="7" a="1"/>
  <c r="K1616" i="7" s="1"/>
  <c r="K1614" i="7" a="1"/>
  <c r="K1614" i="7" s="1"/>
  <c r="K1612" i="7" a="1"/>
  <c r="K1612" i="7" s="1"/>
  <c r="K1610" i="7" a="1"/>
  <c r="K1610" i="7" s="1"/>
  <c r="K1608" i="7" a="1"/>
  <c r="K1608" i="7" s="1"/>
  <c r="K1606" i="7" a="1"/>
  <c r="K1606" i="7" s="1"/>
  <c r="K1604" i="7" a="1"/>
  <c r="K1604" i="7" s="1"/>
  <c r="K1602" i="7" a="1"/>
  <c r="K1602" i="7" s="1"/>
  <c r="K1600" i="7" a="1"/>
  <c r="K1600" i="7" s="1"/>
  <c r="K1598" i="7" a="1"/>
  <c r="K1598" i="7" s="1"/>
  <c r="K1596" i="7" a="1"/>
  <c r="K1596" i="7" s="1"/>
  <c r="K1594" i="7" a="1"/>
  <c r="K1594" i="7" s="1"/>
  <c r="K1592" i="7" a="1"/>
  <c r="K1592" i="7" s="1"/>
  <c r="K1590" i="7" a="1"/>
  <c r="K1590" i="7" s="1"/>
  <c r="K1588" i="7" a="1"/>
  <c r="K1588" i="7" s="1"/>
  <c r="K1586" i="7" a="1"/>
  <c r="K1586" i="7" s="1"/>
  <c r="K1584" i="7" a="1"/>
  <c r="K1584" i="7" s="1"/>
  <c r="K1582" i="7" a="1"/>
  <c r="K1582" i="7" s="1"/>
  <c r="K1580" i="7" a="1"/>
  <c r="K1580" i="7" s="1"/>
  <c r="K1578" i="7" a="1"/>
  <c r="K1578" i="7" s="1"/>
  <c r="K1576" i="7" a="1"/>
  <c r="K1576" i="7" s="1"/>
  <c r="K1574" i="7" a="1"/>
  <c r="K1574" i="7" s="1"/>
  <c r="K1572" i="7" a="1"/>
  <c r="K1572" i="7" s="1"/>
  <c r="K1570" i="7" a="1"/>
  <c r="K1570" i="7" s="1"/>
  <c r="K1568" i="7" a="1"/>
  <c r="K1568" i="7" s="1"/>
  <c r="K1566" i="7" a="1"/>
  <c r="K1566" i="7" s="1"/>
  <c r="K1564" i="7" a="1"/>
  <c r="K1564" i="7" s="1"/>
  <c r="K1562" i="7" a="1"/>
  <c r="K1562" i="7" s="1"/>
  <c r="K1560" i="7" a="1"/>
  <c r="K1560" i="7" s="1"/>
  <c r="K1558" i="7" a="1"/>
  <c r="K1558" i="7" s="1"/>
  <c r="K1556" i="7" a="1"/>
  <c r="K1556" i="7" s="1"/>
  <c r="K1554" i="7" a="1"/>
  <c r="K1554" i="7" s="1"/>
  <c r="K1552" i="7" a="1"/>
  <c r="K1552" i="7" s="1"/>
  <c r="K1550" i="7" a="1"/>
  <c r="K1550" i="7" s="1"/>
  <c r="K1548" i="7" a="1"/>
  <c r="K1548" i="7" s="1"/>
  <c r="K1546" i="7" a="1"/>
  <c r="K1546" i="7" s="1"/>
  <c r="K1544" i="7" a="1"/>
  <c r="K1544" i="7" s="1"/>
  <c r="K1542" i="7" a="1"/>
  <c r="K1542" i="7" s="1"/>
  <c r="K1540" i="7" a="1"/>
  <c r="K1540" i="7" s="1"/>
  <c r="K1538" i="7" a="1"/>
  <c r="K1538" i="7" s="1"/>
  <c r="K1536" i="7" a="1"/>
  <c r="K1536" i="7" s="1"/>
  <c r="K1534" i="7" a="1"/>
  <c r="K1534" i="7" s="1"/>
  <c r="K1532" i="7" a="1"/>
  <c r="K1532" i="7" s="1"/>
  <c r="K1530" i="7" a="1"/>
  <c r="K1530" i="7" s="1"/>
  <c r="K1528" i="7" a="1"/>
  <c r="K1528" i="7" s="1"/>
  <c r="K1526" i="7" a="1"/>
  <c r="K1526" i="7" s="1"/>
  <c r="K1524" i="7" a="1"/>
  <c r="K1524" i="7" s="1"/>
  <c r="K1522" i="7" a="1"/>
  <c r="K1522" i="7" s="1"/>
  <c r="K1520" i="7" a="1"/>
  <c r="K1520" i="7" s="1"/>
  <c r="K1518" i="7" a="1"/>
  <c r="K1518" i="7" s="1"/>
  <c r="K1516" i="7" a="1"/>
  <c r="K1516" i="7" s="1"/>
  <c r="K1514" i="7" a="1"/>
  <c r="K1514" i="7" s="1"/>
  <c r="K1512" i="7" a="1"/>
  <c r="K1512" i="7" s="1"/>
  <c r="K1510" i="7" a="1"/>
  <c r="K1510" i="7" s="1"/>
  <c r="K1508" i="7" a="1"/>
  <c r="K1508" i="7" s="1"/>
  <c r="K1506" i="7" a="1"/>
  <c r="K1506" i="7" s="1"/>
  <c r="K1504" i="7" a="1"/>
  <c r="K1504" i="7" s="1"/>
  <c r="K1502" i="7" a="1"/>
  <c r="K1502" i="7" s="1"/>
  <c r="K1500" i="7" a="1"/>
  <c r="K1500" i="7" s="1"/>
  <c r="K1498" i="7" a="1"/>
  <c r="K1498" i="7" s="1"/>
  <c r="K1496" i="7" a="1"/>
  <c r="K1496" i="7" s="1"/>
  <c r="K1494" i="7" a="1"/>
  <c r="K1494" i="7" s="1"/>
  <c r="K1492" i="7" a="1"/>
  <c r="K1492" i="7" s="1"/>
  <c r="K1490" i="7" a="1"/>
  <c r="K1490" i="7" s="1"/>
  <c r="K1488" i="7" a="1"/>
  <c r="K1488" i="7" s="1"/>
  <c r="K1486" i="7" a="1"/>
  <c r="K1486" i="7" s="1"/>
  <c r="K1484" i="7" a="1"/>
  <c r="K1484" i="7" s="1"/>
  <c r="K1482" i="7" a="1"/>
  <c r="K1482" i="7" s="1"/>
  <c r="K1480" i="7" a="1"/>
  <c r="K1480" i="7" s="1"/>
  <c r="K1478" i="7" a="1"/>
  <c r="K1478" i="7" s="1"/>
  <c r="K1476" i="7" a="1"/>
  <c r="K1476" i="7" s="1"/>
  <c r="K1474" i="7" a="1"/>
  <c r="K1474" i="7" s="1"/>
  <c r="K1472" i="7" a="1"/>
  <c r="K1472" i="7" s="1"/>
  <c r="K1470" i="7" a="1"/>
  <c r="K1470" i="7" s="1"/>
  <c r="K1468" i="7" a="1"/>
  <c r="K1468" i="7" s="1"/>
  <c r="K1466" i="7" a="1"/>
  <c r="K1466" i="7" s="1"/>
  <c r="K1464" i="7" a="1"/>
  <c r="K1464" i="7" s="1"/>
  <c r="K1462" i="7" a="1"/>
  <c r="K1462" i="7" s="1"/>
  <c r="K1460" i="7" a="1"/>
  <c r="K1460" i="7" s="1"/>
  <c r="K1458" i="7" a="1"/>
  <c r="K1458" i="7" s="1"/>
  <c r="K1456" i="7" a="1"/>
  <c r="K1456" i="7" s="1"/>
  <c r="K1454" i="7" a="1"/>
  <c r="K1454" i="7" s="1"/>
  <c r="K1452" i="7" a="1"/>
  <c r="K1452" i="7" s="1"/>
  <c r="K1450" i="7" a="1"/>
  <c r="K1450" i="7" s="1"/>
  <c r="K1448" i="7" a="1"/>
  <c r="K1448" i="7" s="1"/>
  <c r="K1446" i="7" a="1"/>
  <c r="K1446" i="7" s="1"/>
  <c r="K1444" i="7" a="1"/>
  <c r="K1444" i="7" s="1"/>
  <c r="K1442" i="7" a="1"/>
  <c r="K1442" i="7" s="1"/>
  <c r="K1440" i="7" a="1"/>
  <c r="K1440" i="7" s="1"/>
  <c r="K1438" i="7" a="1"/>
  <c r="K1438" i="7" s="1"/>
  <c r="K1436" i="7" a="1"/>
  <c r="K1436" i="7" s="1"/>
  <c r="K1434" i="7" a="1"/>
  <c r="K1434" i="7" s="1"/>
  <c r="K1432" i="7" a="1"/>
  <c r="K1432" i="7" s="1"/>
  <c r="K1430" i="7" a="1"/>
  <c r="K1430" i="7" s="1"/>
  <c r="K1428" i="7" a="1"/>
  <c r="K1428" i="7" s="1"/>
  <c r="K1426" i="7" a="1"/>
  <c r="K1426" i="7" s="1"/>
  <c r="K1424" i="7" a="1"/>
  <c r="K1424" i="7" s="1"/>
  <c r="K1422" i="7" a="1"/>
  <c r="K1422" i="7" s="1"/>
  <c r="K1420" i="7" a="1"/>
  <c r="K1420" i="7" s="1"/>
  <c r="K1418" i="7" a="1"/>
  <c r="K1418" i="7" s="1"/>
  <c r="K1416" i="7" a="1"/>
  <c r="K1416" i="7" s="1"/>
  <c r="K1414" i="7" a="1"/>
  <c r="K1414" i="7" s="1"/>
  <c r="K1412" i="7" a="1"/>
  <c r="K1412" i="7" s="1"/>
  <c r="K1410" i="7" a="1"/>
  <c r="K1410" i="7" s="1"/>
  <c r="K1408" i="7" a="1"/>
  <c r="K1408" i="7" s="1"/>
  <c r="K1406" i="7" a="1"/>
  <c r="K1406" i="7" s="1"/>
  <c r="K1404" i="7" a="1"/>
  <c r="K1404" i="7" s="1"/>
  <c r="K1402" i="7" a="1"/>
  <c r="K1402" i="7" s="1"/>
  <c r="K1400" i="7" a="1"/>
  <c r="K1400" i="7" s="1"/>
  <c r="K1398" i="7" a="1"/>
  <c r="K1398" i="7" s="1"/>
  <c r="K1396" i="7" a="1"/>
  <c r="K1396" i="7" s="1"/>
  <c r="K1394" i="7" a="1"/>
  <c r="K1394" i="7" s="1"/>
  <c r="K1392" i="7" a="1"/>
  <c r="K1392" i="7" s="1"/>
  <c r="K1390" i="7" a="1"/>
  <c r="K1390" i="7" s="1"/>
  <c r="K1388" i="7" a="1"/>
  <c r="K1388" i="7" s="1"/>
  <c r="K1386" i="7" a="1"/>
  <c r="K1386" i="7" s="1"/>
  <c r="K1384" i="7" a="1"/>
  <c r="K1384" i="7" s="1"/>
  <c r="K1382" i="7" a="1"/>
  <c r="K1382" i="7" s="1"/>
  <c r="K1380" i="7" a="1"/>
  <c r="K1380" i="7" s="1"/>
  <c r="K1378" i="7" a="1"/>
  <c r="K1378" i="7" s="1"/>
  <c r="K1376" i="7" a="1"/>
  <c r="K1376" i="7" s="1"/>
  <c r="K1374" i="7" a="1"/>
  <c r="K1374" i="7" s="1"/>
  <c r="K1372" i="7" a="1"/>
  <c r="K1372" i="7" s="1"/>
  <c r="K1370" i="7" a="1"/>
  <c r="K1370" i="7" s="1"/>
  <c r="K1368" i="7" a="1"/>
  <c r="K1368" i="7" s="1"/>
  <c r="K1366" i="7" a="1"/>
  <c r="K1366" i="7" s="1"/>
  <c r="K1364" i="7" a="1"/>
  <c r="K1364" i="7" s="1"/>
  <c r="K1362" i="7" a="1"/>
  <c r="K1362" i="7" s="1"/>
  <c r="K1360" i="7" a="1"/>
  <c r="K1360" i="7" s="1"/>
  <c r="K1358" i="7" a="1"/>
  <c r="K1358" i="7" s="1"/>
  <c r="K1356" i="7" a="1"/>
  <c r="K1356" i="7" s="1"/>
  <c r="K1354" i="7" a="1"/>
  <c r="K1354" i="7" s="1"/>
  <c r="K1352" i="7" a="1"/>
  <c r="K1352" i="7" s="1"/>
  <c r="K1350" i="7" a="1"/>
  <c r="K1350" i="7" s="1"/>
  <c r="K1348" i="7" a="1"/>
  <c r="K1348" i="7" s="1"/>
  <c r="K1346" i="7" a="1"/>
  <c r="K1346" i="7" s="1"/>
  <c r="K874" i="7" a="1"/>
  <c r="K874" i="7" s="1"/>
  <c r="K872" i="7" a="1"/>
  <c r="K872" i="7" s="1"/>
  <c r="K870" i="7" a="1"/>
  <c r="K870" i="7" s="1"/>
  <c r="K868" i="7" a="1"/>
  <c r="K868" i="7" s="1"/>
  <c r="K866" i="7" a="1"/>
  <c r="K866" i="7" s="1"/>
  <c r="K1712" i="7" a="1"/>
  <c r="K1712" i="7" s="1"/>
  <c r="K1708" i="7" a="1"/>
  <c r="K1708" i="7" s="1"/>
  <c r="K1344" i="7" a="1"/>
  <c r="K1344" i="7" s="1"/>
  <c r="K1343" i="7" a="1"/>
  <c r="K1343" i="7" s="1"/>
  <c r="K1342" i="7" a="1"/>
  <c r="K1342" i="7" s="1"/>
  <c r="K1341" i="7" a="1"/>
  <c r="K1341" i="7" s="1"/>
  <c r="K1340" i="7" a="1"/>
  <c r="K1340" i="7" s="1"/>
  <c r="K1339" i="7" a="1"/>
  <c r="K1339" i="7" s="1"/>
  <c r="K1338" i="7" a="1"/>
  <c r="K1338" i="7" s="1"/>
  <c r="K1337" i="7" a="1"/>
  <c r="K1337" i="7" s="1"/>
  <c r="K1336" i="7" a="1"/>
  <c r="K1336" i="7" s="1"/>
  <c r="K1335" i="7" a="1"/>
  <c r="K1335" i="7" s="1"/>
  <c r="K1334" i="7" a="1"/>
  <c r="K1334" i="7" s="1"/>
  <c r="K1333" i="7" a="1"/>
  <c r="K1333" i="7" s="1"/>
  <c r="K1332" i="7" a="1"/>
  <c r="K1332" i="7" s="1"/>
  <c r="K1331" i="7" a="1"/>
  <c r="K1331" i="7" s="1"/>
  <c r="K1330" i="7" a="1"/>
  <c r="K1330" i="7" s="1"/>
  <c r="K1329" i="7" a="1"/>
  <c r="K1329" i="7" s="1"/>
  <c r="K1328" i="7" a="1"/>
  <c r="K1328" i="7" s="1"/>
  <c r="K1327" i="7" a="1"/>
  <c r="K1327" i="7" s="1"/>
  <c r="K1326" i="7" a="1"/>
  <c r="K1326" i="7" s="1"/>
  <c r="K1325" i="7" a="1"/>
  <c r="K1325" i="7" s="1"/>
  <c r="K1324" i="7" a="1"/>
  <c r="K1324" i="7" s="1"/>
  <c r="K1323" i="7" a="1"/>
  <c r="K1323" i="7" s="1"/>
  <c r="K1322" i="7" a="1"/>
  <c r="K1322" i="7" s="1"/>
  <c r="K1321" i="7" a="1"/>
  <c r="K1321" i="7" s="1"/>
  <c r="K1320" i="7" a="1"/>
  <c r="K1320" i="7" s="1"/>
  <c r="K1319" i="7" a="1"/>
  <c r="K1319" i="7" s="1"/>
  <c r="K1318" i="7" a="1"/>
  <c r="K1318" i="7" s="1"/>
  <c r="K1317" i="7" a="1"/>
  <c r="K1317" i="7" s="1"/>
  <c r="K1316" i="7" a="1"/>
  <c r="K1316" i="7" s="1"/>
  <c r="K1315" i="7" a="1"/>
  <c r="K1315" i="7" s="1"/>
  <c r="K1314" i="7" a="1"/>
  <c r="K1314" i="7" s="1"/>
  <c r="K1313" i="7" a="1"/>
  <c r="K1313" i="7" s="1"/>
  <c r="K1312" i="7" a="1"/>
  <c r="K1312" i="7" s="1"/>
  <c r="K1311" i="7" a="1"/>
  <c r="K1311" i="7" s="1"/>
  <c r="K1310" i="7" a="1"/>
  <c r="K1310" i="7" s="1"/>
  <c r="K1309" i="7" a="1"/>
  <c r="K1309" i="7" s="1"/>
  <c r="K1308" i="7" a="1"/>
  <c r="K1308" i="7" s="1"/>
  <c r="K1307" i="7" a="1"/>
  <c r="K1307" i="7" s="1"/>
  <c r="K1306" i="7" a="1"/>
  <c r="K1306" i="7" s="1"/>
  <c r="K1305" i="7" a="1"/>
  <c r="K1305" i="7" s="1"/>
  <c r="K1304" i="7" a="1"/>
  <c r="K1304" i="7" s="1"/>
  <c r="K1303" i="7" a="1"/>
  <c r="K1303" i="7" s="1"/>
  <c r="K1302" i="7" a="1"/>
  <c r="K1302" i="7" s="1"/>
  <c r="K1301" i="7" a="1"/>
  <c r="K1301" i="7" s="1"/>
  <c r="K1300" i="7" a="1"/>
  <c r="K1300" i="7" s="1"/>
  <c r="K1299" i="7" a="1"/>
  <c r="K1299" i="7" s="1"/>
  <c r="K1298" i="7" a="1"/>
  <c r="K1298" i="7" s="1"/>
  <c r="K1297" i="7" a="1"/>
  <c r="K1297" i="7" s="1"/>
  <c r="K1296" i="7" a="1"/>
  <c r="K1296" i="7" s="1"/>
  <c r="K1295" i="7" a="1"/>
  <c r="K1295" i="7" s="1"/>
  <c r="K1294" i="7" a="1"/>
  <c r="K1294" i="7" s="1"/>
  <c r="K1293" i="7" a="1"/>
  <c r="K1293" i="7" s="1"/>
  <c r="K1292" i="7" a="1"/>
  <c r="K1292" i="7" s="1"/>
  <c r="K1291" i="7" a="1"/>
  <c r="K1291" i="7" s="1"/>
  <c r="K1290" i="7" a="1"/>
  <c r="K1290" i="7" s="1"/>
  <c r="K1289" i="7" a="1"/>
  <c r="K1289" i="7" s="1"/>
  <c r="K1288" i="7" a="1"/>
  <c r="K1288" i="7" s="1"/>
  <c r="K1287" i="7" a="1"/>
  <c r="K1287" i="7" s="1"/>
  <c r="K1286" i="7" a="1"/>
  <c r="K1286" i="7" s="1"/>
  <c r="K1285" i="7" a="1"/>
  <c r="K1285" i="7" s="1"/>
  <c r="K1284" i="7" a="1"/>
  <c r="K1284" i="7" s="1"/>
  <c r="K1283" i="7" a="1"/>
  <c r="K1283" i="7" s="1"/>
  <c r="K1282" i="7" a="1"/>
  <c r="K1282" i="7" s="1"/>
  <c r="K1281" i="7" a="1"/>
  <c r="K1281" i="7" s="1"/>
  <c r="K1280" i="7" a="1"/>
  <c r="K1280" i="7" s="1"/>
  <c r="K1279" i="7" a="1"/>
  <c r="K1279" i="7" s="1"/>
  <c r="K1278" i="7" a="1"/>
  <c r="K1278" i="7" s="1"/>
  <c r="K1277" i="7" a="1"/>
  <c r="K1277" i="7" s="1"/>
  <c r="K1276" i="7" a="1"/>
  <c r="K1276" i="7" s="1"/>
  <c r="K1275" i="7" a="1"/>
  <c r="K1275" i="7" s="1"/>
  <c r="K1274" i="7" a="1"/>
  <c r="K1274" i="7" s="1"/>
  <c r="K1273" i="7" a="1"/>
  <c r="K1273" i="7" s="1"/>
  <c r="K1272" i="7" a="1"/>
  <c r="K1272" i="7" s="1"/>
  <c r="K1271" i="7" a="1"/>
  <c r="K1271" i="7" s="1"/>
  <c r="K1270" i="7" a="1"/>
  <c r="K1270" i="7" s="1"/>
  <c r="K1269" i="7" a="1"/>
  <c r="K1269" i="7" s="1"/>
  <c r="K1268" i="7" a="1"/>
  <c r="K1268" i="7" s="1"/>
  <c r="K1267" i="7" a="1"/>
  <c r="K1267" i="7" s="1"/>
  <c r="K1266" i="7" a="1"/>
  <c r="K1266" i="7" s="1"/>
  <c r="K1265" i="7" a="1"/>
  <c r="K1265" i="7" s="1"/>
  <c r="K1264" i="7" a="1"/>
  <c r="K1264" i="7" s="1"/>
  <c r="K1263" i="7" a="1"/>
  <c r="K1263" i="7" s="1"/>
  <c r="K1262" i="7" a="1"/>
  <c r="K1262" i="7" s="1"/>
  <c r="K1261" i="7" a="1"/>
  <c r="K1261" i="7" s="1"/>
  <c r="K1260" i="7" a="1"/>
  <c r="K1260" i="7" s="1"/>
  <c r="K1259" i="7" a="1"/>
  <c r="K1259" i="7" s="1"/>
  <c r="K1258" i="7" a="1"/>
  <c r="K1258" i="7" s="1"/>
  <c r="K1257" i="7" a="1"/>
  <c r="K1257" i="7" s="1"/>
  <c r="K1256" i="7" a="1"/>
  <c r="K1256" i="7" s="1"/>
  <c r="K1255" i="7" a="1"/>
  <c r="K1255" i="7" s="1"/>
  <c r="K1254" i="7" a="1"/>
  <c r="K1254" i="7" s="1"/>
  <c r="K1253" i="7" a="1"/>
  <c r="K1253" i="7" s="1"/>
  <c r="K1252" i="7" a="1"/>
  <c r="K1252" i="7" s="1"/>
  <c r="K1251" i="7" a="1"/>
  <c r="K1251" i="7" s="1"/>
  <c r="K1250" i="7" a="1"/>
  <c r="K1250" i="7" s="1"/>
  <c r="K1249" i="7" a="1"/>
  <c r="K1249" i="7" s="1"/>
  <c r="K1248" i="7" a="1"/>
  <c r="K1248" i="7" s="1"/>
  <c r="K1247" i="7" a="1"/>
  <c r="K1247" i="7" s="1"/>
  <c r="K1246" i="7" a="1"/>
  <c r="K1246" i="7" s="1"/>
  <c r="K1245" i="7" a="1"/>
  <c r="K1245" i="7" s="1"/>
  <c r="K1244" i="7" a="1"/>
  <c r="K1244" i="7" s="1"/>
  <c r="K1243" i="7" a="1"/>
  <c r="K1243" i="7" s="1"/>
  <c r="K1242" i="7" a="1"/>
  <c r="K1242" i="7" s="1"/>
  <c r="K1241" i="7" a="1"/>
  <c r="K1241" i="7" s="1"/>
  <c r="K1240" i="7" a="1"/>
  <c r="K1240" i="7" s="1"/>
  <c r="K1239" i="7" a="1"/>
  <c r="K1239" i="7" s="1"/>
  <c r="K1238" i="7" a="1"/>
  <c r="K1238" i="7" s="1"/>
  <c r="K1237" i="7" a="1"/>
  <c r="K1237" i="7" s="1"/>
  <c r="K1236" i="7" a="1"/>
  <c r="K1236" i="7" s="1"/>
  <c r="K1235" i="7" a="1"/>
  <c r="K1235" i="7" s="1"/>
  <c r="K1234" i="7" a="1"/>
  <c r="K1234" i="7" s="1"/>
  <c r="K1233" i="7" a="1"/>
  <c r="K1233" i="7" s="1"/>
  <c r="K1232" i="7" a="1"/>
  <c r="K1232" i="7" s="1"/>
  <c r="K1231" i="7" a="1"/>
  <c r="K1231" i="7" s="1"/>
  <c r="K1230" i="7" a="1"/>
  <c r="K1230" i="7" s="1"/>
  <c r="K1229" i="7" a="1"/>
  <c r="K1229" i="7" s="1"/>
  <c r="K1228" i="7" a="1"/>
  <c r="K1228" i="7" s="1"/>
  <c r="K1227" i="7" a="1"/>
  <c r="K1227" i="7" s="1"/>
  <c r="K1226" i="7" a="1"/>
  <c r="K1226" i="7" s="1"/>
  <c r="K1225" i="7" a="1"/>
  <c r="K1225" i="7" s="1"/>
  <c r="K1224" i="7" a="1"/>
  <c r="K1224" i="7" s="1"/>
  <c r="K1223" i="7" a="1"/>
  <c r="K1223" i="7" s="1"/>
  <c r="K1222" i="7" a="1"/>
  <c r="K1222" i="7" s="1"/>
  <c r="K1221" i="7" a="1"/>
  <c r="K1221" i="7" s="1"/>
  <c r="K1220" i="7" a="1"/>
  <c r="K1220" i="7" s="1"/>
  <c r="K1219" i="7" a="1"/>
  <c r="K1219" i="7" s="1"/>
  <c r="K1218" i="7" a="1"/>
  <c r="K1218" i="7" s="1"/>
  <c r="K1217" i="7" a="1"/>
  <c r="K1217" i="7" s="1"/>
  <c r="K1216" i="7" a="1"/>
  <c r="K1216" i="7" s="1"/>
  <c r="K1215" i="7" a="1"/>
  <c r="K1215" i="7" s="1"/>
  <c r="K1214" i="7" a="1"/>
  <c r="K1214" i="7" s="1"/>
  <c r="K1213" i="7" a="1"/>
  <c r="K1213" i="7" s="1"/>
  <c r="K1212" i="7" a="1"/>
  <c r="K1212" i="7" s="1"/>
  <c r="K1211" i="7" a="1"/>
  <c r="K1211" i="7" s="1"/>
  <c r="K1210" i="7" a="1"/>
  <c r="K1210" i="7" s="1"/>
  <c r="K1209" i="7" a="1"/>
  <c r="K1209" i="7" s="1"/>
  <c r="K1208" i="7" a="1"/>
  <c r="K1208" i="7" s="1"/>
  <c r="K1207" i="7" a="1"/>
  <c r="K1207" i="7" s="1"/>
  <c r="K1206" i="7" a="1"/>
  <c r="K1206" i="7" s="1"/>
  <c r="K1205" i="7" a="1"/>
  <c r="K1205" i="7" s="1"/>
  <c r="K1204" i="7" a="1"/>
  <c r="K1204" i="7" s="1"/>
  <c r="K1203" i="7" a="1"/>
  <c r="K1203" i="7" s="1"/>
  <c r="K1202" i="7" a="1"/>
  <c r="K1202" i="7" s="1"/>
  <c r="K1201" i="7" a="1"/>
  <c r="K1201" i="7" s="1"/>
  <c r="K1200" i="7" a="1"/>
  <c r="K1200" i="7" s="1"/>
  <c r="K1199" i="7" a="1"/>
  <c r="K1199" i="7" s="1"/>
  <c r="K1198" i="7" a="1"/>
  <c r="K1198" i="7" s="1"/>
  <c r="K1197" i="7" a="1"/>
  <c r="K1197" i="7" s="1"/>
  <c r="K1196" i="7" a="1"/>
  <c r="K1196" i="7" s="1"/>
  <c r="K1195" i="7" a="1"/>
  <c r="K1195" i="7" s="1"/>
  <c r="K1194" i="7" a="1"/>
  <c r="K1194" i="7" s="1"/>
  <c r="K1193" i="7" a="1"/>
  <c r="K1193" i="7" s="1"/>
  <c r="K1192" i="7" a="1"/>
  <c r="K1192" i="7" s="1"/>
  <c r="K1191" i="7" a="1"/>
  <c r="K1191" i="7" s="1"/>
  <c r="K1190" i="7" a="1"/>
  <c r="K1190" i="7" s="1"/>
  <c r="K1189" i="7" a="1"/>
  <c r="K1189" i="7" s="1"/>
  <c r="K1188" i="7" a="1"/>
  <c r="K1188" i="7" s="1"/>
  <c r="K1187" i="7" a="1"/>
  <c r="K1187" i="7" s="1"/>
  <c r="K1186" i="7" a="1"/>
  <c r="K1186" i="7" s="1"/>
  <c r="K1185" i="7" a="1"/>
  <c r="K1185" i="7" s="1"/>
  <c r="K1184" i="7" a="1"/>
  <c r="K1184" i="7" s="1"/>
  <c r="K1183" i="7" a="1"/>
  <c r="K1183" i="7" s="1"/>
  <c r="K1182" i="7" a="1"/>
  <c r="K1182" i="7" s="1"/>
  <c r="K1181" i="7" a="1"/>
  <c r="K1181" i="7" s="1"/>
  <c r="K1180" i="7" a="1"/>
  <c r="K1180" i="7" s="1"/>
  <c r="K1179" i="7" a="1"/>
  <c r="K1179" i="7" s="1"/>
  <c r="K1178" i="7" a="1"/>
  <c r="K1178" i="7" s="1"/>
  <c r="K1177" i="7" a="1"/>
  <c r="K1177" i="7" s="1"/>
  <c r="K1176" i="7" a="1"/>
  <c r="K1176" i="7" s="1"/>
  <c r="K1175" i="7" a="1"/>
  <c r="K1175" i="7" s="1"/>
  <c r="K1174" i="7" a="1"/>
  <c r="K1174" i="7" s="1"/>
  <c r="K1173" i="7" a="1"/>
  <c r="K1173" i="7" s="1"/>
  <c r="K1172" i="7" a="1"/>
  <c r="K1172" i="7" s="1"/>
  <c r="K1171" i="7" a="1"/>
  <c r="K1171" i="7" s="1"/>
  <c r="K1170" i="7" a="1"/>
  <c r="K1170" i="7" s="1"/>
  <c r="K1169" i="7" a="1"/>
  <c r="K1169" i="7" s="1"/>
  <c r="K1168" i="7" a="1"/>
  <c r="K1168" i="7" s="1"/>
  <c r="K1167" i="7" a="1"/>
  <c r="K1167" i="7" s="1"/>
  <c r="K1166" i="7" a="1"/>
  <c r="K1166" i="7" s="1"/>
  <c r="K1165" i="7" a="1"/>
  <c r="K1165" i="7" s="1"/>
  <c r="K1164" i="7" a="1"/>
  <c r="K1164" i="7" s="1"/>
  <c r="K1163" i="7" a="1"/>
  <c r="K1163" i="7" s="1"/>
  <c r="K1162" i="7" a="1"/>
  <c r="K1162" i="7" s="1"/>
  <c r="K1161" i="7" a="1"/>
  <c r="K1161" i="7" s="1"/>
  <c r="K1160" i="7" a="1"/>
  <c r="K1160" i="7" s="1"/>
  <c r="K1159" i="7" a="1"/>
  <c r="K1159" i="7" s="1"/>
  <c r="K1158" i="7" a="1"/>
  <c r="K1158" i="7" s="1"/>
  <c r="K1157" i="7" a="1"/>
  <c r="K1157" i="7" s="1"/>
  <c r="K1156" i="7" a="1"/>
  <c r="K1156" i="7" s="1"/>
  <c r="K1155" i="7" a="1"/>
  <c r="K1155" i="7" s="1"/>
  <c r="K1154" i="7" a="1"/>
  <c r="K1154" i="7" s="1"/>
  <c r="K1153" i="7" a="1"/>
  <c r="K1153" i="7" s="1"/>
  <c r="K1152" i="7" a="1"/>
  <c r="K1152" i="7" s="1"/>
  <c r="K1151" i="7" a="1"/>
  <c r="K1151" i="7" s="1"/>
  <c r="K1150" i="7" a="1"/>
  <c r="K1150" i="7" s="1"/>
  <c r="K1149" i="7" a="1"/>
  <c r="K1149" i="7" s="1"/>
  <c r="K1148" i="7" a="1"/>
  <c r="K1148" i="7" s="1"/>
  <c r="K1147" i="7" a="1"/>
  <c r="K1147" i="7" s="1"/>
  <c r="K1146" i="7" a="1"/>
  <c r="K1146" i="7" s="1"/>
  <c r="K1145" i="7" a="1"/>
  <c r="K1145" i="7" s="1"/>
  <c r="K1144" i="7" a="1"/>
  <c r="K1144" i="7" s="1"/>
  <c r="K1143" i="7" a="1"/>
  <c r="K1143" i="7" s="1"/>
  <c r="K1142" i="7" a="1"/>
  <c r="K1142" i="7" s="1"/>
  <c r="K1141" i="7" a="1"/>
  <c r="K1141" i="7" s="1"/>
  <c r="K1140" i="7" a="1"/>
  <c r="K1140" i="7" s="1"/>
  <c r="K1139" i="7" a="1"/>
  <c r="K1139" i="7" s="1"/>
  <c r="K1138" i="7" a="1"/>
  <c r="K1138" i="7" s="1"/>
  <c r="K1137" i="7" a="1"/>
  <c r="K1137" i="7" s="1"/>
  <c r="K1136" i="7" a="1"/>
  <c r="K1136" i="7" s="1"/>
  <c r="K1135" i="7" a="1"/>
  <c r="K1135" i="7" s="1"/>
  <c r="K1134" i="7" a="1"/>
  <c r="K1134" i="7" s="1"/>
  <c r="K1133" i="7" a="1"/>
  <c r="K1133" i="7" s="1"/>
  <c r="K1132" i="7" a="1"/>
  <c r="K1132" i="7" s="1"/>
  <c r="K1131" i="7" a="1"/>
  <c r="K1131" i="7" s="1"/>
  <c r="K1130" i="7" a="1"/>
  <c r="K1130" i="7" s="1"/>
  <c r="K1129" i="7" a="1"/>
  <c r="K1129" i="7" s="1"/>
  <c r="K1128" i="7" a="1"/>
  <c r="K1128" i="7" s="1"/>
  <c r="K1127" i="7" a="1"/>
  <c r="K1127" i="7" s="1"/>
  <c r="K1126" i="7" a="1"/>
  <c r="K1126" i="7" s="1"/>
  <c r="K1125" i="7" a="1"/>
  <c r="K1125" i="7" s="1"/>
  <c r="K1124" i="7" a="1"/>
  <c r="K1124" i="7" s="1"/>
  <c r="K1123" i="7" a="1"/>
  <c r="K1123" i="7" s="1"/>
  <c r="K1122" i="7" a="1"/>
  <c r="K1122" i="7" s="1"/>
  <c r="K1121" i="7" a="1"/>
  <c r="K1121" i="7" s="1"/>
  <c r="K1120" i="7" a="1"/>
  <c r="K1120" i="7" s="1"/>
  <c r="K1119" i="7" a="1"/>
  <c r="K1119" i="7" s="1"/>
  <c r="K1118" i="7" a="1"/>
  <c r="K1118" i="7" s="1"/>
  <c r="K1117" i="7" a="1"/>
  <c r="K1117" i="7" s="1"/>
  <c r="K1116" i="7" a="1"/>
  <c r="K1116" i="7" s="1"/>
  <c r="K1115" i="7" a="1"/>
  <c r="K1115" i="7" s="1"/>
  <c r="K1114" i="7" a="1"/>
  <c r="K1114" i="7" s="1"/>
  <c r="K1113" i="7" a="1"/>
  <c r="K1113" i="7" s="1"/>
  <c r="K1112" i="7" a="1"/>
  <c r="K1112" i="7" s="1"/>
  <c r="K1111" i="7" a="1"/>
  <c r="K1111" i="7" s="1"/>
  <c r="K1110" i="7" a="1"/>
  <c r="K1110" i="7" s="1"/>
  <c r="K1109" i="7" a="1"/>
  <c r="K1109" i="7" s="1"/>
  <c r="K1108" i="7" a="1"/>
  <c r="K1108" i="7" s="1"/>
  <c r="K1107" i="7" a="1"/>
  <c r="K1107" i="7" s="1"/>
  <c r="K1106" i="7" a="1"/>
  <c r="K1106" i="7" s="1"/>
  <c r="K1105" i="7" a="1"/>
  <c r="K1105" i="7" s="1"/>
  <c r="K1104" i="7" a="1"/>
  <c r="K1104" i="7" s="1"/>
  <c r="K1103" i="7" a="1"/>
  <c r="K1103" i="7" s="1"/>
  <c r="K1102" i="7" a="1"/>
  <c r="K1102" i="7" s="1"/>
  <c r="K1101" i="7" a="1"/>
  <c r="K1101" i="7" s="1"/>
  <c r="K1100" i="7" a="1"/>
  <c r="K1100" i="7" s="1"/>
  <c r="K1099" i="7" a="1"/>
  <c r="K1099" i="7" s="1"/>
  <c r="K1098" i="7" a="1"/>
  <c r="K1098" i="7" s="1"/>
  <c r="K1097" i="7" a="1"/>
  <c r="K1097" i="7" s="1"/>
  <c r="K1096" i="7" a="1"/>
  <c r="K1096" i="7" s="1"/>
  <c r="K1095" i="7" a="1"/>
  <c r="K1095" i="7" s="1"/>
  <c r="K1094" i="7" a="1"/>
  <c r="K1094" i="7" s="1"/>
  <c r="K1093" i="7" a="1"/>
  <c r="K1093" i="7" s="1"/>
  <c r="K1092" i="7" a="1"/>
  <c r="K1092" i="7" s="1"/>
  <c r="K1091" i="7" a="1"/>
  <c r="K1091" i="7" s="1"/>
  <c r="K1090" i="7" a="1"/>
  <c r="K1090" i="7" s="1"/>
  <c r="K1089" i="7" a="1"/>
  <c r="K1089" i="7" s="1"/>
  <c r="K1088" i="7" a="1"/>
  <c r="K1088" i="7" s="1"/>
  <c r="K1087" i="7" a="1"/>
  <c r="K1087" i="7" s="1"/>
  <c r="K1086" i="7" a="1"/>
  <c r="K1086" i="7" s="1"/>
  <c r="K1085" i="7" a="1"/>
  <c r="K1085" i="7" s="1"/>
  <c r="K1084" i="7" a="1"/>
  <c r="K1084" i="7" s="1"/>
  <c r="K1083" i="7" a="1"/>
  <c r="K1083" i="7" s="1"/>
  <c r="K1082" i="7" a="1"/>
  <c r="K1082" i="7" s="1"/>
  <c r="K1081" i="7" a="1"/>
  <c r="K1081" i="7" s="1"/>
  <c r="K1080" i="7" a="1"/>
  <c r="K1080" i="7" s="1"/>
  <c r="K1079" i="7" a="1"/>
  <c r="K1079" i="7" s="1"/>
  <c r="K1078" i="7" a="1"/>
  <c r="K1078" i="7" s="1"/>
  <c r="K1077" i="7" a="1"/>
  <c r="K1077" i="7" s="1"/>
  <c r="K1076" i="7" a="1"/>
  <c r="K1076" i="7" s="1"/>
  <c r="K1075" i="7" a="1"/>
  <c r="K1075" i="7" s="1"/>
  <c r="K1074" i="7" a="1"/>
  <c r="K1074" i="7" s="1"/>
  <c r="K1073" i="7" a="1"/>
  <c r="K1073" i="7" s="1"/>
  <c r="K1072" i="7" a="1"/>
  <c r="K1072" i="7" s="1"/>
  <c r="K1071" i="7" a="1"/>
  <c r="K1071" i="7" s="1"/>
  <c r="K1070" i="7" a="1"/>
  <c r="K1070" i="7" s="1"/>
  <c r="K1069" i="7" a="1"/>
  <c r="K1069" i="7" s="1"/>
  <c r="K1068" i="7" a="1"/>
  <c r="K1068" i="7" s="1"/>
  <c r="K1067" i="7" a="1"/>
  <c r="K1067" i="7" s="1"/>
  <c r="K1066" i="7" a="1"/>
  <c r="K1066" i="7" s="1"/>
  <c r="K1065" i="7" a="1"/>
  <c r="K1065" i="7" s="1"/>
  <c r="K1064" i="7" a="1"/>
  <c r="K1064" i="7" s="1"/>
  <c r="K1063" i="7" a="1"/>
  <c r="K1063" i="7" s="1"/>
  <c r="K1062" i="7" a="1"/>
  <c r="K1062" i="7" s="1"/>
  <c r="K1061" i="7" a="1"/>
  <c r="K1061" i="7" s="1"/>
  <c r="K1060" i="7" a="1"/>
  <c r="K1060" i="7" s="1"/>
  <c r="K1059" i="7" a="1"/>
  <c r="K1059" i="7" s="1"/>
  <c r="K1058" i="7" a="1"/>
  <c r="K1058" i="7" s="1"/>
  <c r="K1057" i="7" a="1"/>
  <c r="K1057" i="7" s="1"/>
  <c r="K1056" i="7" a="1"/>
  <c r="K1056" i="7" s="1"/>
  <c r="K1055" i="7" a="1"/>
  <c r="K1055" i="7" s="1"/>
  <c r="K1054" i="7" a="1"/>
  <c r="K1054" i="7" s="1"/>
  <c r="K1053" i="7" a="1"/>
  <c r="K1053" i="7" s="1"/>
  <c r="K1052" i="7" a="1"/>
  <c r="K1052" i="7" s="1"/>
  <c r="K1051" i="7" a="1"/>
  <c r="K1051" i="7" s="1"/>
  <c r="K1050" i="7" a="1"/>
  <c r="K1050" i="7" s="1"/>
  <c r="K1049" i="7" a="1"/>
  <c r="K1049" i="7" s="1"/>
  <c r="K1048" i="7" a="1"/>
  <c r="K1048" i="7" s="1"/>
  <c r="K1047" i="7" a="1"/>
  <c r="K1047" i="7" s="1"/>
  <c r="K1046" i="7" a="1"/>
  <c r="K1046" i="7" s="1"/>
  <c r="K1045" i="7" a="1"/>
  <c r="K1045" i="7" s="1"/>
  <c r="K1044" i="7" a="1"/>
  <c r="K1044" i="7" s="1"/>
  <c r="K1043" i="7" a="1"/>
  <c r="K1043" i="7" s="1"/>
  <c r="K1042" i="7" a="1"/>
  <c r="K1042" i="7" s="1"/>
  <c r="K1041" i="7" a="1"/>
  <c r="K1041" i="7" s="1"/>
  <c r="K1040" i="7" a="1"/>
  <c r="K1040" i="7" s="1"/>
  <c r="K1039" i="7" a="1"/>
  <c r="K1039" i="7" s="1"/>
  <c r="K1038" i="7" a="1"/>
  <c r="K1038" i="7" s="1"/>
  <c r="K1037" i="7" a="1"/>
  <c r="K1037" i="7" s="1"/>
  <c r="K1036" i="7" a="1"/>
  <c r="K1036" i="7" s="1"/>
  <c r="K1035" i="7" a="1"/>
  <c r="K1035" i="7" s="1"/>
  <c r="K1034" i="7" a="1"/>
  <c r="K1034" i="7" s="1"/>
  <c r="K1033" i="7" a="1"/>
  <c r="K1033" i="7" s="1"/>
  <c r="K1032" i="7" a="1"/>
  <c r="K1032" i="7" s="1"/>
  <c r="K1031" i="7" a="1"/>
  <c r="K1031" i="7" s="1"/>
  <c r="K1030" i="7" a="1"/>
  <c r="K1030" i="7" s="1"/>
  <c r="K1029" i="7" a="1"/>
  <c r="K1029" i="7" s="1"/>
  <c r="K1028" i="7" a="1"/>
  <c r="K1028" i="7" s="1"/>
  <c r="K1027" i="7" a="1"/>
  <c r="K1027" i="7" s="1"/>
  <c r="K1026" i="7" a="1"/>
  <c r="K1026" i="7" s="1"/>
  <c r="K1025" i="7" a="1"/>
  <c r="K1025" i="7" s="1"/>
  <c r="K1024" i="7" a="1"/>
  <c r="K1024" i="7" s="1"/>
  <c r="K1023" i="7" a="1"/>
  <c r="K1023" i="7" s="1"/>
  <c r="K1022" i="7" a="1"/>
  <c r="K1022" i="7" s="1"/>
  <c r="K1021" i="7" a="1"/>
  <c r="K1021" i="7" s="1"/>
  <c r="K1020" i="7" a="1"/>
  <c r="K1020" i="7" s="1"/>
  <c r="K1019" i="7" a="1"/>
  <c r="K1019" i="7" s="1"/>
  <c r="K1018" i="7" a="1"/>
  <c r="K1018" i="7" s="1"/>
  <c r="K1017" i="7" a="1"/>
  <c r="K1017" i="7" s="1"/>
  <c r="K1016" i="7" a="1"/>
  <c r="K1016" i="7" s="1"/>
  <c r="K1015" i="7" a="1"/>
  <c r="K1015" i="7" s="1"/>
  <c r="K1014" i="7" a="1"/>
  <c r="K1014" i="7" s="1"/>
  <c r="K1013" i="7" a="1"/>
  <c r="K1013" i="7" s="1"/>
  <c r="K1012" i="7" a="1"/>
  <c r="K1012" i="7" s="1"/>
  <c r="K1011" i="7" a="1"/>
  <c r="K1011" i="7" s="1"/>
  <c r="K1010" i="7" a="1"/>
  <c r="K1010" i="7" s="1"/>
  <c r="K1009" i="7" a="1"/>
  <c r="K1009" i="7" s="1"/>
  <c r="K1008" i="7" a="1"/>
  <c r="K1008" i="7" s="1"/>
  <c r="K1007" i="7" a="1"/>
  <c r="K1007" i="7" s="1"/>
  <c r="K1006" i="7" a="1"/>
  <c r="K1006" i="7" s="1"/>
  <c r="K1005" i="7" a="1"/>
  <c r="K1005" i="7" s="1"/>
  <c r="K1004" i="7" a="1"/>
  <c r="K1004" i="7" s="1"/>
  <c r="K1003" i="7" a="1"/>
  <c r="K1003" i="7" s="1"/>
  <c r="K1002" i="7" a="1"/>
  <c r="K1002" i="7" s="1"/>
  <c r="K1001" i="7" a="1"/>
  <c r="K1001" i="7" s="1"/>
  <c r="K1000" i="7" a="1"/>
  <c r="K1000" i="7" s="1"/>
  <c r="K999" i="7" a="1"/>
  <c r="K999" i="7" s="1"/>
  <c r="K998" i="7" a="1"/>
  <c r="K998" i="7" s="1"/>
  <c r="K997" i="7" a="1"/>
  <c r="K997" i="7" s="1"/>
  <c r="K996" i="7" a="1"/>
  <c r="K996" i="7" s="1"/>
  <c r="K995" i="7" a="1"/>
  <c r="K995" i="7" s="1"/>
  <c r="K994" i="7" a="1"/>
  <c r="K994" i="7" s="1"/>
  <c r="K993" i="7" a="1"/>
  <c r="K993" i="7" s="1"/>
  <c r="K992" i="7" a="1"/>
  <c r="K992" i="7" s="1"/>
  <c r="K991" i="7" a="1"/>
  <c r="K991" i="7" s="1"/>
  <c r="K990" i="7" a="1"/>
  <c r="K990" i="7" s="1"/>
  <c r="K989" i="7" a="1"/>
  <c r="K989" i="7" s="1"/>
  <c r="K988" i="7" a="1"/>
  <c r="K988" i="7" s="1"/>
  <c r="K987" i="7" a="1"/>
  <c r="K987" i="7" s="1"/>
  <c r="K986" i="7" a="1"/>
  <c r="K986" i="7" s="1"/>
  <c r="K985" i="7" a="1"/>
  <c r="K985" i="7" s="1"/>
  <c r="K984" i="7" a="1"/>
  <c r="K984" i="7" s="1"/>
  <c r="K983" i="7" a="1"/>
  <c r="K983" i="7" s="1"/>
  <c r="K982" i="7" a="1"/>
  <c r="K982" i="7" s="1"/>
  <c r="K981" i="7" a="1"/>
  <c r="K981" i="7" s="1"/>
  <c r="K980" i="7" a="1"/>
  <c r="K980" i="7" s="1"/>
  <c r="K979" i="7" a="1"/>
  <c r="K979" i="7" s="1"/>
  <c r="K978" i="7" a="1"/>
  <c r="K978" i="7" s="1"/>
  <c r="K977" i="7" a="1"/>
  <c r="K977" i="7" s="1"/>
  <c r="K976" i="7" a="1"/>
  <c r="K976" i="7" s="1"/>
  <c r="K975" i="7" a="1"/>
  <c r="K975" i="7" s="1"/>
  <c r="K974" i="7" a="1"/>
  <c r="K974" i="7" s="1"/>
  <c r="K973" i="7" a="1"/>
  <c r="K973" i="7" s="1"/>
  <c r="K972" i="7" a="1"/>
  <c r="K972" i="7" s="1"/>
  <c r="K971" i="7" a="1"/>
  <c r="K971" i="7" s="1"/>
  <c r="K970" i="7" a="1"/>
  <c r="K970" i="7" s="1"/>
  <c r="K969" i="7" a="1"/>
  <c r="K969" i="7" s="1"/>
  <c r="K968" i="7" a="1"/>
  <c r="K968" i="7" s="1"/>
  <c r="K967" i="7" a="1"/>
  <c r="K967" i="7" s="1"/>
  <c r="K966" i="7" a="1"/>
  <c r="K966" i="7" s="1"/>
  <c r="K965" i="7" a="1"/>
  <c r="K965" i="7" s="1"/>
  <c r="K964" i="7" a="1"/>
  <c r="K964" i="7" s="1"/>
  <c r="K963" i="7" a="1"/>
  <c r="K963" i="7" s="1"/>
  <c r="K962" i="7" a="1"/>
  <c r="K962" i="7" s="1"/>
  <c r="K961" i="7" a="1"/>
  <c r="K961" i="7" s="1"/>
  <c r="K960" i="7" a="1"/>
  <c r="K960" i="7" s="1"/>
  <c r="K959" i="7" a="1"/>
  <c r="K959" i="7" s="1"/>
  <c r="K958" i="7" a="1"/>
  <c r="K958" i="7" s="1"/>
  <c r="K957" i="7" a="1"/>
  <c r="K957" i="7" s="1"/>
  <c r="K956" i="7" a="1"/>
  <c r="K956" i="7" s="1"/>
  <c r="K955" i="7" a="1"/>
  <c r="K955" i="7" s="1"/>
  <c r="K954" i="7" a="1"/>
  <c r="K954" i="7" s="1"/>
  <c r="K953" i="7" a="1"/>
  <c r="K953" i="7" s="1"/>
  <c r="K952" i="7" a="1"/>
  <c r="K952" i="7" s="1"/>
  <c r="K951" i="7" a="1"/>
  <c r="K951" i="7" s="1"/>
  <c r="K950" i="7" a="1"/>
  <c r="K950" i="7" s="1"/>
  <c r="K949" i="7" a="1"/>
  <c r="K949" i="7" s="1"/>
  <c r="K948" i="7" a="1"/>
  <c r="K948" i="7" s="1"/>
  <c r="K947" i="7" a="1"/>
  <c r="K947" i="7" s="1"/>
  <c r="K946" i="7" a="1"/>
  <c r="K946" i="7" s="1"/>
  <c r="K945" i="7" a="1"/>
  <c r="K945" i="7" s="1"/>
  <c r="K944" i="7" a="1"/>
  <c r="K944" i="7" s="1"/>
  <c r="K943" i="7" a="1"/>
  <c r="K943" i="7" s="1"/>
  <c r="K942" i="7" a="1"/>
  <c r="K942" i="7" s="1"/>
  <c r="K941" i="7" a="1"/>
  <c r="K941" i="7" s="1"/>
  <c r="K940" i="7" a="1"/>
  <c r="K940" i="7" s="1"/>
  <c r="K939" i="7" a="1"/>
  <c r="K939" i="7" s="1"/>
  <c r="K938" i="7" a="1"/>
  <c r="K938" i="7" s="1"/>
  <c r="K937" i="7" a="1"/>
  <c r="K937" i="7" s="1"/>
  <c r="K936" i="7" a="1"/>
  <c r="K936" i="7" s="1"/>
  <c r="K935" i="7" a="1"/>
  <c r="K935" i="7" s="1"/>
  <c r="K934" i="7" a="1"/>
  <c r="K934" i="7" s="1"/>
  <c r="K933" i="7" a="1"/>
  <c r="K933" i="7" s="1"/>
  <c r="K932" i="7" a="1"/>
  <c r="K932" i="7" s="1"/>
  <c r="K931" i="7" a="1"/>
  <c r="K931" i="7" s="1"/>
  <c r="K930" i="7" a="1"/>
  <c r="K930" i="7" s="1"/>
  <c r="K929" i="7" a="1"/>
  <c r="K929" i="7" s="1"/>
  <c r="K928" i="7" a="1"/>
  <c r="K928" i="7" s="1"/>
  <c r="K927" i="7" a="1"/>
  <c r="K927" i="7" s="1"/>
  <c r="K926" i="7" a="1"/>
  <c r="K926" i="7" s="1"/>
  <c r="K925" i="7" a="1"/>
  <c r="K925" i="7" s="1"/>
  <c r="K924" i="7" a="1"/>
  <c r="K924" i="7" s="1"/>
  <c r="K923" i="7" a="1"/>
  <c r="K923" i="7" s="1"/>
  <c r="K922" i="7" a="1"/>
  <c r="K922" i="7" s="1"/>
  <c r="K921" i="7" a="1"/>
  <c r="K921" i="7" s="1"/>
  <c r="K920" i="7" a="1"/>
  <c r="K920" i="7" s="1"/>
  <c r="K919" i="7" a="1"/>
  <c r="K919" i="7" s="1"/>
  <c r="K918" i="7" a="1"/>
  <c r="K918" i="7" s="1"/>
  <c r="K917" i="7" a="1"/>
  <c r="K917" i="7" s="1"/>
  <c r="K916" i="7" a="1"/>
  <c r="K916" i="7" s="1"/>
  <c r="K915" i="7" a="1"/>
  <c r="K915" i="7" s="1"/>
  <c r="K914" i="7" a="1"/>
  <c r="K914" i="7" s="1"/>
  <c r="K913" i="7" a="1"/>
  <c r="K913" i="7" s="1"/>
  <c r="K912" i="7" a="1"/>
  <c r="K912" i="7" s="1"/>
  <c r="K911" i="7" a="1"/>
  <c r="K911" i="7" s="1"/>
  <c r="K910" i="7" a="1"/>
  <c r="K910" i="7" s="1"/>
  <c r="K909" i="7" a="1"/>
  <c r="K909" i="7" s="1"/>
  <c r="K908" i="7" a="1"/>
  <c r="K908" i="7" s="1"/>
  <c r="K907" i="7" a="1"/>
  <c r="K907" i="7" s="1"/>
  <c r="K906" i="7" a="1"/>
  <c r="K906" i="7" s="1"/>
  <c r="K905" i="7" a="1"/>
  <c r="K905" i="7" s="1"/>
  <c r="K904" i="7" a="1"/>
  <c r="K904" i="7" s="1"/>
  <c r="K903" i="7" a="1"/>
  <c r="K903" i="7" s="1"/>
  <c r="K902" i="7" a="1"/>
  <c r="K902" i="7" s="1"/>
  <c r="K901" i="7" a="1"/>
  <c r="K901" i="7" s="1"/>
  <c r="K900" i="7" a="1"/>
  <c r="K900" i="7" s="1"/>
  <c r="K899" i="7" a="1"/>
  <c r="K899" i="7" s="1"/>
  <c r="K898" i="7" a="1"/>
  <c r="K898" i="7" s="1"/>
  <c r="K897" i="7" a="1"/>
  <c r="K897" i="7" s="1"/>
  <c r="K896" i="7" a="1"/>
  <c r="K896" i="7" s="1"/>
  <c r="K895" i="7" a="1"/>
  <c r="K895" i="7" s="1"/>
  <c r="K894" i="7" a="1"/>
  <c r="K894" i="7" s="1"/>
  <c r="K893" i="7" a="1"/>
  <c r="K893" i="7" s="1"/>
  <c r="K892" i="7" a="1"/>
  <c r="K892" i="7" s="1"/>
  <c r="K891" i="7" a="1"/>
  <c r="K891" i="7" s="1"/>
  <c r="K890" i="7" a="1"/>
  <c r="K890" i="7" s="1"/>
  <c r="K889" i="7" a="1"/>
  <c r="K889" i="7" s="1"/>
  <c r="K888" i="7" a="1"/>
  <c r="K888" i="7" s="1"/>
  <c r="K887" i="7" a="1"/>
  <c r="K887" i="7" s="1"/>
  <c r="K886" i="7" a="1"/>
  <c r="K886" i="7" s="1"/>
  <c r="K885" i="7" a="1"/>
  <c r="K885" i="7" s="1"/>
  <c r="K884" i="7" a="1"/>
  <c r="K884" i="7" s="1"/>
  <c r="K883" i="7" a="1"/>
  <c r="K883" i="7" s="1"/>
  <c r="K882" i="7" a="1"/>
  <c r="K882" i="7" s="1"/>
  <c r="K881" i="7" a="1"/>
  <c r="K881" i="7" s="1"/>
  <c r="K880" i="7" a="1"/>
  <c r="K880" i="7" s="1"/>
  <c r="K879" i="7" a="1"/>
  <c r="K879" i="7" s="1"/>
  <c r="K878" i="7" a="1"/>
  <c r="K878" i="7" s="1"/>
  <c r="K877" i="7" a="1"/>
  <c r="K877" i="7" s="1"/>
  <c r="K876" i="7" a="1"/>
  <c r="K876" i="7" s="1"/>
  <c r="K875" i="7" a="1"/>
  <c r="K875" i="7" s="1"/>
  <c r="K873" i="7" a="1"/>
  <c r="K873" i="7" s="1"/>
  <c r="K871" i="7" a="1"/>
  <c r="K871" i="7" s="1"/>
  <c r="K869" i="7" a="1"/>
  <c r="K869" i="7" s="1"/>
  <c r="K867" i="7" a="1"/>
  <c r="K867" i="7" s="1"/>
  <c r="K6" i="7" a="1"/>
  <c r="K6" i="7" s="1"/>
  <c r="K10" i="7" a="1"/>
  <c r="K10" i="7" s="1"/>
  <c r="K22" i="7" a="1"/>
  <c r="K22" i="7" s="1"/>
  <c r="K26" i="7" a="1"/>
  <c r="K26" i="7" s="1"/>
  <c r="J31" i="7" a="1"/>
  <c r="J31" i="7" s="1"/>
  <c r="K32" i="7" a="1"/>
  <c r="K32" i="7" s="1"/>
  <c r="K34" i="7" a="1"/>
  <c r="K34" i="7" s="1"/>
  <c r="K36" i="7" a="1"/>
  <c r="K36" i="7" s="1"/>
  <c r="K38" i="7" a="1"/>
  <c r="K38" i="7" s="1"/>
  <c r="K40" i="7" a="1"/>
  <c r="K40" i="7" s="1"/>
  <c r="K42" i="7" a="1"/>
  <c r="K42" i="7" s="1"/>
  <c r="J45" i="7" a="1"/>
  <c r="J45" i="7" s="1"/>
  <c r="J47" i="7" a="1"/>
  <c r="J47" i="7" s="1"/>
  <c r="J49" i="7" a="1"/>
  <c r="J49" i="7" s="1"/>
  <c r="K50" i="7" a="1"/>
  <c r="K50" i="7" s="1"/>
  <c r="K52" i="7" a="1"/>
  <c r="K52" i="7" s="1"/>
  <c r="J55" i="7" a="1"/>
  <c r="J55" i="7" s="1"/>
  <c r="J57" i="7" a="1"/>
  <c r="J57" i="7" s="1"/>
  <c r="K58" i="7" a="1"/>
  <c r="K58" i="7" s="1"/>
  <c r="K60" i="7" a="1"/>
  <c r="K60" i="7" s="1"/>
  <c r="J63" i="7" a="1"/>
  <c r="J63" i="7" s="1"/>
  <c r="K64" i="7" a="1"/>
  <c r="K64" i="7" s="1"/>
  <c r="J67" i="7" a="1"/>
  <c r="J67" i="7" s="1"/>
  <c r="K68" i="7" a="1"/>
  <c r="K68" i="7" s="1"/>
  <c r="J71" i="7" a="1"/>
  <c r="J71" i="7" s="1"/>
  <c r="J73" i="7" a="1"/>
  <c r="J73" i="7" s="1"/>
  <c r="K74" i="7" a="1"/>
  <c r="K74" i="7" s="1"/>
  <c r="K76" i="7" a="1"/>
  <c r="K76" i="7" s="1"/>
  <c r="J79" i="7" a="1"/>
  <c r="J79" i="7" s="1"/>
  <c r="J81" i="7" a="1"/>
  <c r="J81" i="7" s="1"/>
  <c r="K82" i="7" a="1"/>
  <c r="K82" i="7" s="1"/>
  <c r="K84" i="7" a="1"/>
  <c r="K84" i="7" s="1"/>
  <c r="J87" i="7" a="1"/>
  <c r="J87" i="7" s="1"/>
  <c r="J89" i="7" a="1"/>
  <c r="J89" i="7" s="1"/>
  <c r="K90" i="7" a="1"/>
  <c r="K90" i="7" s="1"/>
  <c r="J93" i="7" a="1"/>
  <c r="J93" i="7" s="1"/>
  <c r="K94" i="7" a="1"/>
  <c r="K94" i="7" s="1"/>
  <c r="J97" i="7" a="1"/>
  <c r="J97" i="7" s="1"/>
  <c r="K98" i="7" a="1"/>
  <c r="K98" i="7" s="1"/>
  <c r="J101" i="7" a="1"/>
  <c r="J101" i="7" s="1"/>
  <c r="K102" i="7" a="1"/>
  <c r="K102" i="7" s="1"/>
  <c r="J105" i="7" a="1"/>
  <c r="J105" i="7" s="1"/>
  <c r="K106" i="7" a="1"/>
  <c r="K106" i="7" s="1"/>
  <c r="J109" i="7" a="1"/>
  <c r="J109" i="7" s="1"/>
  <c r="K110" i="7" a="1"/>
  <c r="K110" i="7" s="1"/>
  <c r="J113" i="7" a="1"/>
  <c r="J113" i="7" s="1"/>
  <c r="K114" i="7" a="1"/>
  <c r="K114" i="7" s="1"/>
  <c r="J117" i="7" a="1"/>
  <c r="J117" i="7" s="1"/>
  <c r="K118" i="7" a="1"/>
  <c r="K118" i="7" s="1"/>
  <c r="J121" i="7" a="1"/>
  <c r="J121" i="7" s="1"/>
  <c r="K122" i="7" a="1"/>
  <c r="K122" i="7" s="1"/>
  <c r="J125" i="7" a="1"/>
  <c r="J125" i="7" s="1"/>
  <c r="K126" i="7" a="1"/>
  <c r="K126" i="7" s="1"/>
  <c r="J129" i="7" a="1"/>
  <c r="J129" i="7" s="1"/>
  <c r="K130" i="7" a="1"/>
  <c r="K130" i="7" s="1"/>
  <c r="J133" i="7" a="1"/>
  <c r="J133" i="7" s="1"/>
  <c r="K134" i="7" a="1"/>
  <c r="K134" i="7" s="1"/>
  <c r="J137" i="7" a="1"/>
  <c r="J137" i="7" s="1"/>
  <c r="K138" i="7" a="1"/>
  <c r="K138" i="7" s="1"/>
  <c r="J141" i="7" a="1"/>
  <c r="J141" i="7" s="1"/>
  <c r="K142" i="7" a="1"/>
  <c r="K142" i="7" s="1"/>
  <c r="J145" i="7" a="1"/>
  <c r="J145" i="7" s="1"/>
  <c r="K146" i="7" a="1"/>
  <c r="K146" i="7" s="1"/>
  <c r="J149" i="7" a="1"/>
  <c r="J149" i="7" s="1"/>
  <c r="K150" i="7" a="1"/>
  <c r="K150" i="7" s="1"/>
  <c r="J153" i="7" a="1"/>
  <c r="J153" i="7" s="1"/>
  <c r="K154" i="7" a="1"/>
  <c r="K154" i="7" s="1"/>
  <c r="J157" i="7" a="1"/>
  <c r="J157" i="7" s="1"/>
  <c r="K158" i="7" a="1"/>
  <c r="K158" i="7" s="1"/>
  <c r="J161" i="7" a="1"/>
  <c r="J161" i="7" s="1"/>
  <c r="K162" i="7" a="1"/>
  <c r="K162" i="7" s="1"/>
  <c r="J165" i="7" a="1"/>
  <c r="J165" i="7" s="1"/>
  <c r="K166" i="7" a="1"/>
  <c r="K166" i="7" s="1"/>
  <c r="J169" i="7" a="1"/>
  <c r="J169" i="7" s="1"/>
  <c r="K170" i="7" a="1"/>
  <c r="K170" i="7" s="1"/>
  <c r="J173" i="7" a="1"/>
  <c r="J173" i="7" s="1"/>
  <c r="K174" i="7" a="1"/>
  <c r="K174" i="7" s="1"/>
  <c r="J177" i="7" a="1"/>
  <c r="J177" i="7" s="1"/>
  <c r="K178" i="7" a="1"/>
  <c r="K178" i="7" s="1"/>
  <c r="J181" i="7" a="1"/>
  <c r="J181" i="7" s="1"/>
  <c r="K182" i="7" a="1"/>
  <c r="K182" i="7" s="1"/>
  <c r="J185" i="7" a="1"/>
  <c r="J185" i="7" s="1"/>
  <c r="K186" i="7" a="1"/>
  <c r="K186" i="7" s="1"/>
  <c r="J189" i="7" a="1"/>
  <c r="J189" i="7" s="1"/>
  <c r="K190" i="7" a="1"/>
  <c r="K190" i="7" s="1"/>
  <c r="J193" i="7" a="1"/>
  <c r="J193" i="7" s="1"/>
  <c r="K194" i="7" a="1"/>
  <c r="K194" i="7" s="1"/>
  <c r="J197" i="7" a="1"/>
  <c r="J197" i="7" s="1"/>
  <c r="K198" i="7" a="1"/>
  <c r="K198" i="7" s="1"/>
  <c r="J201" i="7" a="1"/>
  <c r="J201" i="7" s="1"/>
  <c r="K202" i="7" a="1"/>
  <c r="K202" i="7" s="1"/>
  <c r="J205" i="7" a="1"/>
  <c r="J205" i="7" s="1"/>
  <c r="K206" i="7" a="1"/>
  <c r="K206" i="7" s="1"/>
  <c r="J209" i="7" a="1"/>
  <c r="J209" i="7" s="1"/>
  <c r="K210" i="7" a="1"/>
  <c r="K210" i="7" s="1"/>
  <c r="J213" i="7" a="1"/>
  <c r="J213" i="7" s="1"/>
  <c r="K214" i="7" a="1"/>
  <c r="K214" i="7" s="1"/>
  <c r="J217" i="7" a="1"/>
  <c r="J217" i="7" s="1"/>
  <c r="J219" i="7" a="1"/>
  <c r="J219" i="7" s="1"/>
  <c r="K220" i="7" a="1"/>
  <c r="K220" i="7" s="1"/>
  <c r="J223" i="7" a="1"/>
  <c r="J223" i="7" s="1"/>
  <c r="K224" i="7" a="1"/>
  <c r="K224" i="7" s="1"/>
  <c r="J227" i="7" a="1"/>
  <c r="J227" i="7" s="1"/>
  <c r="K228" i="7" a="1"/>
  <c r="K228" i="7" s="1"/>
  <c r="J231" i="7" a="1"/>
  <c r="J231" i="7" s="1"/>
  <c r="K232" i="7" a="1"/>
  <c r="K232" i="7" s="1"/>
  <c r="J235" i="7" a="1"/>
  <c r="J235" i="7" s="1"/>
  <c r="K236" i="7" a="1"/>
  <c r="K236" i="7" s="1"/>
  <c r="J239" i="7" a="1"/>
  <c r="J239" i="7" s="1"/>
  <c r="K240" i="7" a="1"/>
  <c r="K240" i="7" s="1"/>
  <c r="J243" i="7" a="1"/>
  <c r="J243" i="7" s="1"/>
  <c r="K244" i="7" a="1"/>
  <c r="K244" i="7" s="1"/>
  <c r="J247" i="7" a="1"/>
  <c r="J247" i="7" s="1"/>
  <c r="K248" i="7" a="1"/>
  <c r="K248" i="7" s="1"/>
  <c r="J251" i="7" a="1"/>
  <c r="J251" i="7" s="1"/>
  <c r="K252" i="7" a="1"/>
  <c r="K252" i="7" s="1"/>
  <c r="J255" i="7" a="1"/>
  <c r="J255" i="7" s="1"/>
  <c r="K256" i="7" a="1"/>
  <c r="K256" i="7" s="1"/>
  <c r="J259" i="7" a="1"/>
  <c r="J259" i="7" s="1"/>
  <c r="K260" i="7" a="1"/>
  <c r="K260" i="7" s="1"/>
  <c r="J263" i="7" a="1"/>
  <c r="J263" i="7" s="1"/>
  <c r="K264" i="7" a="1"/>
  <c r="K264" i="7" s="1"/>
  <c r="J267" i="7" a="1"/>
  <c r="J267" i="7" s="1"/>
  <c r="K268" i="7" a="1"/>
  <c r="K268" i="7" s="1"/>
  <c r="J271" i="7" a="1"/>
  <c r="J271" i="7" s="1"/>
  <c r="K272" i="7" a="1"/>
  <c r="K272" i="7" s="1"/>
  <c r="J275" i="7" a="1"/>
  <c r="J275" i="7" s="1"/>
  <c r="K276" i="7" a="1"/>
  <c r="K276" i="7" s="1"/>
  <c r="J279" i="7" a="1"/>
  <c r="J279" i="7" s="1"/>
  <c r="K280" i="7" a="1"/>
  <c r="K280" i="7" s="1"/>
  <c r="J283" i="7" a="1"/>
  <c r="J283" i="7" s="1"/>
  <c r="K284" i="7" a="1"/>
  <c r="K284" i="7" s="1"/>
  <c r="J287" i="7" a="1"/>
  <c r="J287" i="7" s="1"/>
  <c r="K288" i="7" a="1"/>
  <c r="K288" i="7" s="1"/>
  <c r="J291" i="7" a="1"/>
  <c r="J291" i="7" s="1"/>
  <c r="K292" i="7" a="1"/>
  <c r="K292" i="7" s="1"/>
  <c r="J295" i="7" a="1"/>
  <c r="J295" i="7" s="1"/>
  <c r="K296" i="7" a="1"/>
  <c r="K296" i="7" s="1"/>
  <c r="J299" i="7" a="1"/>
  <c r="J299" i="7" s="1"/>
  <c r="K300" i="7" a="1"/>
  <c r="K300" i="7" s="1"/>
  <c r="J303" i="7" a="1"/>
  <c r="J303" i="7" s="1"/>
  <c r="K304" i="7" a="1"/>
  <c r="K304" i="7" s="1"/>
  <c r="J307" i="7" a="1"/>
  <c r="J307" i="7" s="1"/>
  <c r="K308" i="7" a="1"/>
  <c r="K308" i="7" s="1"/>
  <c r="J311" i="7" a="1"/>
  <c r="J311" i="7" s="1"/>
  <c r="K312" i="7" a="1"/>
  <c r="K312" i="7" s="1"/>
  <c r="J315" i="7" a="1"/>
  <c r="J315" i="7" s="1"/>
  <c r="K316" i="7" a="1"/>
  <c r="K316" i="7" s="1"/>
  <c r="J319" i="7" a="1"/>
  <c r="J319" i="7" s="1"/>
  <c r="K320" i="7" a="1"/>
  <c r="K320" i="7" s="1"/>
  <c r="J323" i="7" a="1"/>
  <c r="J323" i="7" s="1"/>
  <c r="K324" i="7" a="1"/>
  <c r="K324" i="7" s="1"/>
  <c r="J327" i="7" a="1"/>
  <c r="J327" i="7" s="1"/>
  <c r="K328" i="7" a="1"/>
  <c r="K328" i="7" s="1"/>
  <c r="J331" i="7" a="1"/>
  <c r="J331" i="7" s="1"/>
  <c r="K5" i="7" a="1"/>
  <c r="K5" i="7" s="1"/>
  <c r="K9" i="7" a="1"/>
  <c r="K9" i="7" s="1"/>
  <c r="K13" i="7" a="1"/>
  <c r="K13" i="7" s="1"/>
  <c r="K17" i="7" a="1"/>
  <c r="K17" i="7" s="1"/>
  <c r="K21" i="7" a="1"/>
  <c r="K21" i="7" s="1"/>
  <c r="K25" i="7" a="1"/>
  <c r="K25" i="7" s="1"/>
  <c r="K352" i="7" a="1"/>
  <c r="K352" i="7" s="1"/>
  <c r="J353" i="7" a="1"/>
  <c r="J353" i="7" s="1"/>
  <c r="K356" i="7" a="1"/>
  <c r="K356" i="7" s="1"/>
  <c r="J357" i="7" a="1"/>
  <c r="J357" i="7" s="1"/>
  <c r="K360" i="7" a="1"/>
  <c r="K360" i="7" s="1"/>
  <c r="J361" i="7" a="1"/>
  <c r="J361" i="7" s="1"/>
  <c r="K364" i="7" a="1"/>
  <c r="K364" i="7" s="1"/>
  <c r="J365" i="7" a="1"/>
  <c r="J365" i="7" s="1"/>
  <c r="K368" i="7" a="1"/>
  <c r="K368" i="7" s="1"/>
  <c r="J369" i="7" a="1"/>
  <c r="J369" i="7" s="1"/>
  <c r="K372" i="7" a="1"/>
  <c r="K372" i="7" s="1"/>
  <c r="J373" i="7" a="1"/>
  <c r="J373" i="7" s="1"/>
  <c r="K376" i="7" a="1"/>
  <c r="K376" i="7" s="1"/>
  <c r="J377" i="7" a="1"/>
  <c r="J377" i="7" s="1"/>
  <c r="K380" i="7" a="1"/>
  <c r="K380" i="7" s="1"/>
  <c r="J381" i="7" a="1"/>
  <c r="J381" i="7" s="1"/>
  <c r="K384" i="7" a="1"/>
  <c r="K384" i="7" s="1"/>
  <c r="J385" i="7" a="1"/>
  <c r="J385" i="7" s="1"/>
  <c r="K388" i="7" a="1"/>
  <c r="K388" i="7" s="1"/>
  <c r="J389" i="7" a="1"/>
  <c r="J389" i="7" s="1"/>
  <c r="K392" i="7" a="1"/>
  <c r="K392" i="7" s="1"/>
  <c r="J393" i="7" a="1"/>
  <c r="J393" i="7" s="1"/>
  <c r="K396" i="7" a="1"/>
  <c r="K396" i="7" s="1"/>
  <c r="J397" i="7" a="1"/>
  <c r="J397" i="7" s="1"/>
  <c r="K400" i="7" a="1"/>
  <c r="K400" i="7" s="1"/>
  <c r="J401" i="7" a="1"/>
  <c r="J401" i="7" s="1"/>
  <c r="K404" i="7" a="1"/>
  <c r="K404" i="7" s="1"/>
  <c r="J405" i="7" a="1"/>
  <c r="J405" i="7" s="1"/>
  <c r="K408" i="7" a="1"/>
  <c r="K408" i="7" s="1"/>
  <c r="J409" i="7" a="1"/>
  <c r="J409" i="7" s="1"/>
  <c r="K412" i="7" a="1"/>
  <c r="K412" i="7" s="1"/>
  <c r="J413" i="7" a="1"/>
  <c r="J413" i="7" s="1"/>
  <c r="K416" i="7" a="1"/>
  <c r="K416" i="7" s="1"/>
  <c r="J417" i="7" a="1"/>
  <c r="J417" i="7" s="1"/>
  <c r="K420" i="7" a="1"/>
  <c r="K420" i="7" s="1"/>
  <c r="J421" i="7" a="1"/>
  <c r="J421" i="7" s="1"/>
  <c r="K424" i="7" a="1"/>
  <c r="K424" i="7" s="1"/>
  <c r="J425" i="7" a="1"/>
  <c r="J425" i="7" s="1"/>
  <c r="K428" i="7" a="1"/>
  <c r="K428" i="7" s="1"/>
  <c r="J429" i="7" a="1"/>
  <c r="J429" i="7" s="1"/>
  <c r="K432" i="7" a="1"/>
  <c r="K432" i="7" s="1"/>
  <c r="J433" i="7" a="1"/>
  <c r="J433" i="7" s="1"/>
  <c r="K436" i="7" a="1"/>
  <c r="K436" i="7" s="1"/>
  <c r="J437" i="7" a="1"/>
  <c r="J437" i="7" s="1"/>
  <c r="K440" i="7" a="1"/>
  <c r="K440" i="7" s="1"/>
  <c r="J441" i="7" a="1"/>
  <c r="J441" i="7" s="1"/>
  <c r="K444" i="7" a="1"/>
  <c r="K444" i="7" s="1"/>
  <c r="J445" i="7" a="1"/>
  <c r="J445" i="7" s="1"/>
  <c r="K448" i="7" a="1"/>
  <c r="K448" i="7" s="1"/>
  <c r="J449" i="7" a="1"/>
  <c r="J449" i="7" s="1"/>
  <c r="K452" i="7" a="1"/>
  <c r="K452" i="7" s="1"/>
  <c r="J453" i="7" a="1"/>
  <c r="J453" i="7" s="1"/>
  <c r="K456" i="7" a="1"/>
  <c r="K456" i="7" s="1"/>
  <c r="J457" i="7" a="1"/>
  <c r="J457" i="7" s="1"/>
  <c r="K460" i="7" a="1"/>
  <c r="K460" i="7" s="1"/>
  <c r="J461" i="7" a="1"/>
  <c r="J461" i="7" s="1"/>
  <c r="K464" i="7" a="1"/>
  <c r="K464" i="7" s="1"/>
  <c r="J465" i="7" a="1"/>
  <c r="J465" i="7" s="1"/>
  <c r="K468" i="7" a="1"/>
  <c r="K468" i="7" s="1"/>
  <c r="J469" i="7" a="1"/>
  <c r="J469" i="7" s="1"/>
  <c r="K472" i="7" a="1"/>
  <c r="K472" i="7" s="1"/>
  <c r="J473" i="7" a="1"/>
  <c r="J473" i="7" s="1"/>
  <c r="K476" i="7" a="1"/>
  <c r="K476" i="7" s="1"/>
  <c r="J477" i="7" a="1"/>
  <c r="J477" i="7" s="1"/>
  <c r="K480" i="7" a="1"/>
  <c r="K480" i="7" s="1"/>
  <c r="J481" i="7" a="1"/>
  <c r="J481" i="7" s="1"/>
  <c r="K484" i="7" a="1"/>
  <c r="K484" i="7" s="1"/>
  <c r="J485" i="7" a="1"/>
  <c r="J485" i="7" s="1"/>
  <c r="K488" i="7" a="1"/>
  <c r="K488" i="7" s="1"/>
  <c r="J489" i="7" a="1"/>
  <c r="J489" i="7" s="1"/>
  <c r="K492" i="7" a="1"/>
  <c r="K492" i="7" s="1"/>
  <c r="J493" i="7" a="1"/>
  <c r="J493" i="7" s="1"/>
  <c r="K496" i="7" a="1"/>
  <c r="K496" i="7" s="1"/>
  <c r="J497" i="7" a="1"/>
  <c r="J497" i="7" s="1"/>
  <c r="K500" i="7" a="1"/>
  <c r="K500" i="7" s="1"/>
  <c r="J501" i="7" a="1"/>
  <c r="J501" i="7" s="1"/>
  <c r="K504" i="7" a="1"/>
  <c r="K504" i="7" s="1"/>
  <c r="J505" i="7" a="1"/>
  <c r="J505" i="7" s="1"/>
  <c r="K508" i="7" a="1"/>
  <c r="K508" i="7" s="1"/>
  <c r="J509" i="7" a="1"/>
  <c r="J509" i="7" s="1"/>
  <c r="K512" i="7" a="1"/>
  <c r="K512" i="7" s="1"/>
  <c r="J513" i="7" a="1"/>
  <c r="J513" i="7" s="1"/>
  <c r="K516" i="7" a="1"/>
  <c r="K516" i="7" s="1"/>
  <c r="J517" i="7" a="1"/>
  <c r="J517" i="7" s="1"/>
  <c r="K520" i="7" a="1"/>
  <c r="K520" i="7" s="1"/>
  <c r="J521" i="7" a="1"/>
  <c r="J521" i="7" s="1"/>
  <c r="K524" i="7" a="1"/>
  <c r="K524" i="7" s="1"/>
  <c r="J525" i="7" a="1"/>
  <c r="J525" i="7" s="1"/>
  <c r="K528" i="7" a="1"/>
  <c r="K528" i="7" s="1"/>
  <c r="J529" i="7" a="1"/>
  <c r="J529" i="7" s="1"/>
  <c r="K532" i="7" a="1"/>
  <c r="K532" i="7" s="1"/>
  <c r="J533" i="7" a="1"/>
  <c r="J533" i="7" s="1"/>
  <c r="K536" i="7" a="1"/>
  <c r="K536" i="7" s="1"/>
  <c r="J537" i="7" a="1"/>
  <c r="J537" i="7" s="1"/>
  <c r="K540" i="7" a="1"/>
  <c r="K540" i="7" s="1"/>
  <c r="J541" i="7" a="1"/>
  <c r="J541" i="7" s="1"/>
  <c r="K544" i="7" a="1"/>
  <c r="K544" i="7" s="1"/>
  <c r="J545" i="7" a="1"/>
  <c r="J545" i="7" s="1"/>
  <c r="K548" i="7" a="1"/>
  <c r="K548" i="7" s="1"/>
  <c r="J549" i="7" a="1"/>
  <c r="J549" i="7" s="1"/>
  <c r="K552" i="7" a="1"/>
  <c r="K552" i="7" s="1"/>
  <c r="J553" i="7" a="1"/>
  <c r="J553" i="7" s="1"/>
  <c r="K556" i="7" a="1"/>
  <c r="K556" i="7" s="1"/>
  <c r="J557" i="7" a="1"/>
  <c r="J557" i="7" s="1"/>
  <c r="K560" i="7" a="1"/>
  <c r="K560" i="7" s="1"/>
  <c r="J561" i="7" a="1"/>
  <c r="J561" i="7" s="1"/>
  <c r="K564" i="7" a="1"/>
  <c r="K564" i="7" s="1"/>
  <c r="J565" i="7" a="1"/>
  <c r="J565" i="7" s="1"/>
  <c r="K568" i="7" a="1"/>
  <c r="K568" i="7" s="1"/>
  <c r="J569" i="7" a="1"/>
  <c r="J569" i="7" s="1"/>
  <c r="K572" i="7" a="1"/>
  <c r="K572" i="7" s="1"/>
  <c r="J573" i="7" a="1"/>
  <c r="J573" i="7" s="1"/>
  <c r="K576" i="7" a="1"/>
  <c r="K576" i="7" s="1"/>
  <c r="J577" i="7" a="1"/>
  <c r="J577" i="7" s="1"/>
  <c r="K580" i="7" a="1"/>
  <c r="K580" i="7" s="1"/>
  <c r="J581" i="7" a="1"/>
  <c r="J581" i="7" s="1"/>
  <c r="K584" i="7" a="1"/>
  <c r="K584" i="7" s="1"/>
  <c r="J585" i="7" a="1"/>
  <c r="J585" i="7" s="1"/>
  <c r="K588" i="7" a="1"/>
  <c r="K588" i="7" s="1"/>
  <c r="J589" i="7" a="1"/>
  <c r="J589" i="7" s="1"/>
  <c r="K592" i="7" a="1"/>
  <c r="K592" i="7" s="1"/>
  <c r="J593" i="7" a="1"/>
  <c r="J593" i="7" s="1"/>
  <c r="K596" i="7" a="1"/>
  <c r="K596" i="7" s="1"/>
  <c r="J597" i="7" a="1"/>
  <c r="J597" i="7" s="1"/>
  <c r="K600" i="7" a="1"/>
  <c r="K600" i="7" s="1"/>
  <c r="J601" i="7" a="1"/>
  <c r="J601" i="7" s="1"/>
  <c r="K604" i="7" a="1"/>
  <c r="K604" i="7" s="1"/>
  <c r="J605" i="7" a="1"/>
  <c r="J605" i="7" s="1"/>
  <c r="K608" i="7" a="1"/>
  <c r="K608" i="7" s="1"/>
  <c r="J609" i="7" a="1"/>
  <c r="J609" i="7" s="1"/>
  <c r="K612" i="7" a="1"/>
  <c r="K612" i="7" s="1"/>
  <c r="J613" i="7" a="1"/>
  <c r="J613" i="7" s="1"/>
  <c r="K616" i="7" a="1"/>
  <c r="K616" i="7" s="1"/>
  <c r="J617" i="7" a="1"/>
  <c r="J617" i="7" s="1"/>
  <c r="K620" i="7" a="1"/>
  <c r="K620" i="7" s="1"/>
  <c r="J621" i="7" a="1"/>
  <c r="J621" i="7" s="1"/>
  <c r="K624" i="7" a="1"/>
  <c r="K624" i="7" s="1"/>
  <c r="J625" i="7" a="1"/>
  <c r="J625" i="7" s="1"/>
  <c r="K628" i="7" a="1"/>
  <c r="K628" i="7" s="1"/>
  <c r="J629" i="7" a="1"/>
  <c r="J629" i="7" s="1"/>
  <c r="K632" i="7" a="1"/>
  <c r="K632" i="7" s="1"/>
  <c r="J633" i="7" a="1"/>
  <c r="J633" i="7" s="1"/>
  <c r="K636" i="7" a="1"/>
  <c r="K636" i="7" s="1"/>
  <c r="J637" i="7" a="1"/>
  <c r="J637" i="7" s="1"/>
  <c r="K640" i="7" a="1"/>
  <c r="K640" i="7" s="1"/>
  <c r="J641" i="7" a="1"/>
  <c r="J641" i="7" s="1"/>
  <c r="K644" i="7" a="1"/>
  <c r="K644" i="7" s="1"/>
  <c r="J645" i="7" a="1"/>
  <c r="J645" i="7" s="1"/>
  <c r="K648" i="7" a="1"/>
  <c r="K648" i="7" s="1"/>
  <c r="J649" i="7" a="1"/>
  <c r="J649" i="7" s="1"/>
  <c r="K652" i="7" a="1"/>
  <c r="K652" i="7" s="1"/>
  <c r="J653" i="7" a="1"/>
  <c r="J653" i="7" s="1"/>
  <c r="K656" i="7" a="1"/>
  <c r="K656" i="7" s="1"/>
  <c r="J657" i="7" a="1"/>
  <c r="J657" i="7" s="1"/>
  <c r="K660" i="7" a="1"/>
  <c r="K660" i="7" s="1"/>
  <c r="J661" i="7" a="1"/>
  <c r="J661" i="7" s="1"/>
  <c r="K664" i="7" a="1"/>
  <c r="K664" i="7" s="1"/>
  <c r="J665" i="7" a="1"/>
  <c r="J665" i="7" s="1"/>
  <c r="K668" i="7" a="1"/>
  <c r="K668" i="7" s="1"/>
  <c r="J669" i="7" a="1"/>
  <c r="J669" i="7" s="1"/>
  <c r="K672" i="7" a="1"/>
  <c r="K672" i="7" s="1"/>
  <c r="J673" i="7" a="1"/>
  <c r="J673" i="7" s="1"/>
  <c r="K676" i="7" a="1"/>
  <c r="K676" i="7" s="1"/>
  <c r="J677" i="7" a="1"/>
  <c r="J677" i="7" s="1"/>
  <c r="K680" i="7" a="1"/>
  <c r="K680" i="7" s="1"/>
  <c r="J681" i="7" a="1"/>
  <c r="J681" i="7" s="1"/>
  <c r="K684" i="7" a="1"/>
  <c r="K684" i="7" s="1"/>
  <c r="J685" i="7" a="1"/>
  <c r="J685" i="7" s="1"/>
  <c r="K688" i="7" a="1"/>
  <c r="K688" i="7" s="1"/>
  <c r="J689" i="7" a="1"/>
  <c r="J689" i="7" s="1"/>
  <c r="K692" i="7" a="1"/>
  <c r="K692" i="7" s="1"/>
  <c r="J693" i="7" a="1"/>
  <c r="J693" i="7" s="1"/>
  <c r="K696" i="7" a="1"/>
  <c r="K696" i="7" s="1"/>
  <c r="J697" i="7" a="1"/>
  <c r="J697" i="7" s="1"/>
  <c r="K700" i="7" a="1"/>
  <c r="K700" i="7" s="1"/>
  <c r="J701" i="7" a="1"/>
  <c r="J701" i="7" s="1"/>
  <c r="K704" i="7" a="1"/>
  <c r="K704" i="7" s="1"/>
  <c r="J705" i="7" a="1"/>
  <c r="J705" i="7" s="1"/>
  <c r="K708" i="7" a="1"/>
  <c r="K708" i="7" s="1"/>
  <c r="J709" i="7" a="1"/>
  <c r="J709" i="7" s="1"/>
  <c r="K712" i="7" a="1"/>
  <c r="K712" i="7" s="1"/>
  <c r="J713" i="7" a="1"/>
  <c r="J713" i="7" s="1"/>
  <c r="K716" i="7" a="1"/>
  <c r="K716" i="7" s="1"/>
  <c r="J717" i="7" a="1"/>
  <c r="J717" i="7" s="1"/>
  <c r="K720" i="7" a="1"/>
  <c r="K720" i="7" s="1"/>
  <c r="J721" i="7" a="1"/>
  <c r="J721" i="7" s="1"/>
  <c r="K724" i="7" a="1"/>
  <c r="K724" i="7" s="1"/>
  <c r="J725" i="7" a="1"/>
  <c r="J725" i="7" s="1"/>
  <c r="K728" i="7" a="1"/>
  <c r="K728" i="7" s="1"/>
  <c r="J729" i="7" a="1"/>
  <c r="J729" i="7" s="1"/>
  <c r="K732" i="7" a="1"/>
  <c r="K732" i="7" s="1"/>
  <c r="J733" i="7" a="1"/>
  <c r="J733" i="7" s="1"/>
  <c r="K736" i="7" a="1"/>
  <c r="K736" i="7" s="1"/>
  <c r="J737" i="7" a="1"/>
  <c r="J737" i="7" s="1"/>
  <c r="K740" i="7" a="1"/>
  <c r="K740" i="7" s="1"/>
  <c r="J741" i="7" a="1"/>
  <c r="J741" i="7" s="1"/>
  <c r="K744" i="7" a="1"/>
  <c r="K744" i="7" s="1"/>
  <c r="J745" i="7" a="1"/>
  <c r="J745" i="7" s="1"/>
  <c r="K748" i="7" a="1"/>
  <c r="K748" i="7" s="1"/>
  <c r="J749" i="7" a="1"/>
  <c r="J749" i="7" s="1"/>
  <c r="K752" i="7" a="1"/>
  <c r="K752" i="7" s="1"/>
  <c r="J753" i="7" a="1"/>
  <c r="J753" i="7" s="1"/>
  <c r="K756" i="7" a="1"/>
  <c r="K756" i="7" s="1"/>
  <c r="J757" i="7" a="1"/>
  <c r="J757" i="7" s="1"/>
  <c r="K760" i="7" a="1"/>
  <c r="K760" i="7" s="1"/>
  <c r="J761" i="7" a="1"/>
  <c r="J761" i="7" s="1"/>
  <c r="K764" i="7" a="1"/>
  <c r="K764" i="7" s="1"/>
  <c r="J765" i="7" a="1"/>
  <c r="J765" i="7" s="1"/>
  <c r="K768" i="7" a="1"/>
  <c r="K768" i="7" s="1"/>
  <c r="J769" i="7" a="1"/>
  <c r="J769" i="7" s="1"/>
  <c r="K772" i="7" a="1"/>
  <c r="K772" i="7" s="1"/>
  <c r="J773" i="7" a="1"/>
  <c r="J773" i="7" s="1"/>
  <c r="K776" i="7" a="1"/>
  <c r="K776" i="7" s="1"/>
  <c r="J777" i="7" a="1"/>
  <c r="J777" i="7" s="1"/>
  <c r="K780" i="7" a="1"/>
  <c r="K780" i="7" s="1"/>
  <c r="J781" i="7" a="1"/>
  <c r="J781" i="7" s="1"/>
  <c r="K784" i="7" a="1"/>
  <c r="K784" i="7" s="1"/>
  <c r="J785" i="7" a="1"/>
  <c r="J785" i="7" s="1"/>
  <c r="K788" i="7" a="1"/>
  <c r="K788" i="7" s="1"/>
  <c r="J789" i="7" a="1"/>
  <c r="J789" i="7" s="1"/>
  <c r="K792" i="7" a="1"/>
  <c r="K792" i="7" s="1"/>
  <c r="J793" i="7" a="1"/>
  <c r="J793" i="7" s="1"/>
  <c r="K796" i="7" a="1"/>
  <c r="K796" i="7" s="1"/>
  <c r="J797" i="7" a="1"/>
  <c r="J797" i="7" s="1"/>
  <c r="K800" i="7" a="1"/>
  <c r="K800" i="7" s="1"/>
  <c r="J801" i="7" a="1"/>
  <c r="J801" i="7" s="1"/>
  <c r="K804" i="7" a="1"/>
  <c r="K804" i="7" s="1"/>
  <c r="J805" i="7" a="1"/>
  <c r="J805" i="7" s="1"/>
  <c r="K808" i="7" a="1"/>
  <c r="K808" i="7" s="1"/>
  <c r="J809" i="7" a="1"/>
  <c r="J809" i="7" s="1"/>
  <c r="K812" i="7" a="1"/>
  <c r="K812" i="7" s="1"/>
  <c r="J813" i="7" a="1"/>
  <c r="J813" i="7" s="1"/>
  <c r="K816" i="7" a="1"/>
  <c r="K816" i="7" s="1"/>
  <c r="J817" i="7" a="1"/>
  <c r="J817" i="7" s="1"/>
  <c r="K820" i="7" a="1"/>
  <c r="K820" i="7" s="1"/>
  <c r="J821" i="7" a="1"/>
  <c r="J821" i="7" s="1"/>
  <c r="K824" i="7" a="1"/>
  <c r="K824" i="7" s="1"/>
  <c r="J825" i="7" a="1"/>
  <c r="J825" i="7" s="1"/>
  <c r="K828" i="7" a="1"/>
  <c r="K828" i="7" s="1"/>
  <c r="J829" i="7" a="1"/>
  <c r="J829" i="7" s="1"/>
  <c r="K832" i="7" a="1"/>
  <c r="K832" i="7" s="1"/>
  <c r="J833" i="7" a="1"/>
  <c r="J833" i="7" s="1"/>
  <c r="K836" i="7" a="1"/>
  <c r="K836" i="7" s="1"/>
  <c r="J837" i="7" a="1"/>
  <c r="J837" i="7" s="1"/>
  <c r="K840" i="7" a="1"/>
  <c r="K840" i="7" s="1"/>
  <c r="J841" i="7" a="1"/>
  <c r="J841" i="7" s="1"/>
  <c r="K844" i="7" a="1"/>
  <c r="K844" i="7" s="1"/>
  <c r="J845" i="7" a="1"/>
  <c r="J845" i="7" s="1"/>
  <c r="K848" i="7" a="1"/>
  <c r="K848" i="7" s="1"/>
  <c r="J849" i="7" a="1"/>
  <c r="J849" i="7" s="1"/>
  <c r="K852" i="7" a="1"/>
  <c r="K852" i="7" s="1"/>
  <c r="J853" i="7" a="1"/>
  <c r="J853" i="7" s="1"/>
  <c r="K856" i="7" a="1"/>
  <c r="K856" i="7" s="1"/>
  <c r="J857" i="7" a="1"/>
  <c r="J857" i="7" s="1"/>
  <c r="J32" i="7" a="1"/>
  <c r="J32" i="7" s="1"/>
  <c r="J36" i="7" a="1"/>
  <c r="J36" i="7" s="1"/>
  <c r="J40" i="7" a="1"/>
  <c r="J40" i="7" s="1"/>
  <c r="J44" i="7" a="1"/>
  <c r="J44" i="7" s="1"/>
  <c r="J48" i="7" a="1"/>
  <c r="J48" i="7" s="1"/>
  <c r="J52" i="7" a="1"/>
  <c r="J52" i="7" s="1"/>
  <c r="J56" i="7" a="1"/>
  <c r="J56" i="7" s="1"/>
  <c r="K59" i="7" a="1"/>
  <c r="K59" i="7" s="1"/>
  <c r="K63" i="7" a="1"/>
  <c r="K63" i="7" s="1"/>
  <c r="J68" i="7" a="1"/>
  <c r="J68" i="7" s="1"/>
  <c r="J72" i="7" a="1"/>
  <c r="J72" i="7" s="1"/>
  <c r="J76" i="7" a="1"/>
  <c r="J76" i="7" s="1"/>
  <c r="K79" i="7" a="1"/>
  <c r="K79" i="7" s="1"/>
  <c r="J86" i="7" a="1"/>
  <c r="J86" i="7" s="1"/>
  <c r="K87" i="7" a="1"/>
  <c r="K87" i="7" s="1"/>
  <c r="K91" i="7" a="1"/>
  <c r="K91" i="7" s="1"/>
  <c r="J96" i="7" a="1"/>
  <c r="J96" i="7" s="1"/>
  <c r="J100" i="7" a="1"/>
  <c r="J100" i="7" s="1"/>
  <c r="J106" i="7" a="1"/>
  <c r="J106" i="7" s="1"/>
  <c r="K109" i="7" a="1"/>
  <c r="K109" i="7" s="1"/>
  <c r="K113" i="7" a="1"/>
  <c r="K113" i="7" s="1"/>
  <c r="K115" i="7" a="1"/>
  <c r="K115" i="7" s="1"/>
  <c r="J120" i="7" a="1"/>
  <c r="J120" i="7" s="1"/>
  <c r="J124" i="7" a="1"/>
  <c r="J124" i="7" s="1"/>
  <c r="K127" i="7" a="1"/>
  <c r="K127" i="7" s="1"/>
  <c r="K131" i="7" a="1"/>
  <c r="K131" i="7" s="1"/>
  <c r="J136" i="7" a="1"/>
  <c r="J136" i="7" s="1"/>
  <c r="J140" i="7" a="1"/>
  <c r="J140" i="7" s="1"/>
  <c r="K143" i="7" a="1"/>
  <c r="K143" i="7" s="1"/>
  <c r="K147" i="7" a="1"/>
  <c r="K147" i="7" s="1"/>
  <c r="J152" i="7" a="1"/>
  <c r="J152" i="7" s="1"/>
  <c r="K155" i="7" a="1"/>
  <c r="K155" i="7" s="1"/>
  <c r="J160" i="7" a="1"/>
  <c r="J160" i="7" s="1"/>
  <c r="K163" i="7" a="1"/>
  <c r="K163" i="7" s="1"/>
  <c r="J168" i="7" a="1"/>
  <c r="J168" i="7" s="1"/>
  <c r="K171" i="7" a="1"/>
  <c r="K171" i="7" s="1"/>
  <c r="J176" i="7" a="1"/>
  <c r="J176" i="7" s="1"/>
  <c r="K179" i="7" a="1"/>
  <c r="K179" i="7" s="1"/>
  <c r="J184" i="7" a="1"/>
  <c r="J184" i="7" s="1"/>
  <c r="K187" i="7" a="1"/>
  <c r="K187" i="7" s="1"/>
  <c r="J192" i="7" a="1"/>
  <c r="J192" i="7" s="1"/>
  <c r="K195" i="7" a="1"/>
  <c r="K195" i="7" s="1"/>
  <c r="J200" i="7" a="1"/>
  <c r="J200" i="7" s="1"/>
  <c r="J206" i="7" a="1"/>
  <c r="J206" i="7" s="1"/>
  <c r="K209" i="7" a="1"/>
  <c r="K209" i="7" s="1"/>
  <c r="J214" i="7" a="1"/>
  <c r="J214" i="7" s="1"/>
  <c r="K217" i="7" a="1"/>
  <c r="K217" i="7" s="1"/>
  <c r="K219" i="7" a="1"/>
  <c r="K219" i="7" s="1"/>
  <c r="J224" i="7" a="1"/>
  <c r="J224" i="7" s="1"/>
  <c r="K227" i="7" a="1"/>
  <c r="K227" i="7" s="1"/>
  <c r="J232" i="7" a="1"/>
  <c r="J232" i="7" s="1"/>
  <c r="K235" i="7" a="1"/>
  <c r="K235" i="7" s="1"/>
  <c r="J240" i="7" a="1"/>
  <c r="J240" i="7" s="1"/>
  <c r="J246" i="7" a="1"/>
  <c r="J246" i="7" s="1"/>
  <c r="K249" i="7" a="1"/>
  <c r="K249" i="7" s="1"/>
  <c r="K251" i="7" a="1"/>
  <c r="K251" i="7" s="1"/>
  <c r="J256" i="7" a="1"/>
  <c r="J256" i="7" s="1"/>
  <c r="K259" i="7" a="1"/>
  <c r="K259" i="7" s="1"/>
  <c r="J264" i="7" a="1"/>
  <c r="J264" i="7" s="1"/>
  <c r="K267" i="7" a="1"/>
  <c r="K267" i="7" s="1"/>
  <c r="J272" i="7" a="1"/>
  <c r="J272" i="7" s="1"/>
  <c r="J278" i="7" a="1"/>
  <c r="J278" i="7" s="1"/>
  <c r="K281" i="7" a="1"/>
  <c r="K281" i="7" s="1"/>
  <c r="K283" i="7" a="1"/>
  <c r="K283" i="7" s="1"/>
  <c r="J288" i="7" a="1"/>
  <c r="J288" i="7" s="1"/>
  <c r="K291" i="7" a="1"/>
  <c r="K291" i="7" s="1"/>
  <c r="J296" i="7" a="1"/>
  <c r="J296" i="7" s="1"/>
  <c r="K299" i="7" a="1"/>
  <c r="K299" i="7" s="1"/>
  <c r="J304" i="7" a="1"/>
  <c r="J304" i="7" s="1"/>
  <c r="K307" i="7" a="1"/>
  <c r="K307" i="7" s="1"/>
  <c r="J312" i="7" a="1"/>
  <c r="J312" i="7" s="1"/>
  <c r="K315" i="7" a="1"/>
  <c r="K315" i="7" s="1"/>
  <c r="J320" i="7" a="1"/>
  <c r="J320" i="7" s="1"/>
  <c r="K323" i="7" a="1"/>
  <c r="K323" i="7" s="1"/>
  <c r="J328" i="7" a="1"/>
  <c r="J328" i="7" s="1"/>
  <c r="K329" i="7" a="1"/>
  <c r="K329" i="7" s="1"/>
  <c r="J332" i="7" a="1"/>
  <c r="J332" i="7" s="1"/>
  <c r="K333" i="7" a="1"/>
  <c r="K333" i="7" s="1"/>
  <c r="J336" i="7" a="1"/>
  <c r="J336" i="7" s="1"/>
  <c r="K337" i="7" a="1"/>
  <c r="K337" i="7" s="1"/>
  <c r="J340" i="7" a="1"/>
  <c r="J340" i="7" s="1"/>
  <c r="K341" i="7" a="1"/>
  <c r="K341" i="7" s="1"/>
  <c r="J344" i="7" a="1"/>
  <c r="J344" i="7" s="1"/>
  <c r="K345" i="7" a="1"/>
  <c r="K345" i="7" s="1"/>
  <c r="J348" i="7" a="1"/>
  <c r="J348" i="7" s="1"/>
  <c r="K349" i="7" a="1"/>
  <c r="K349" i="7" s="1"/>
  <c r="J354" i="7" a="1"/>
  <c r="J354" i="7" s="1"/>
  <c r="K357" i="7" a="1"/>
  <c r="K357" i="7" s="1"/>
  <c r="J362" i="7" a="1"/>
  <c r="J362" i="7" s="1"/>
  <c r="K365" i="7" a="1"/>
  <c r="K365" i="7" s="1"/>
  <c r="J370" i="7" a="1"/>
  <c r="J370" i="7" s="1"/>
  <c r="K373" i="7" a="1"/>
  <c r="K373" i="7" s="1"/>
  <c r="J378" i="7" a="1"/>
  <c r="J378" i="7" s="1"/>
  <c r="K381" i="7" a="1"/>
  <c r="K381" i="7" s="1"/>
  <c r="J386" i="7" a="1"/>
  <c r="J386" i="7" s="1"/>
  <c r="K389" i="7" a="1"/>
  <c r="K389" i="7" s="1"/>
  <c r="J394" i="7" a="1"/>
  <c r="J394" i="7" s="1"/>
  <c r="K397" i="7" a="1"/>
  <c r="K397" i="7" s="1"/>
  <c r="J402" i="7" a="1"/>
  <c r="J402" i="7" s="1"/>
  <c r="K405" i="7" a="1"/>
  <c r="K405" i="7" s="1"/>
  <c r="J410" i="7" a="1"/>
  <c r="J410" i="7" s="1"/>
  <c r="K413" i="7" a="1"/>
  <c r="K413" i="7" s="1"/>
  <c r="J418" i="7" a="1"/>
  <c r="J418" i="7" s="1"/>
  <c r="K421" i="7" a="1"/>
  <c r="K421" i="7" s="1"/>
  <c r="J426" i="7" a="1"/>
  <c r="J426" i="7" s="1"/>
  <c r="K429" i="7" a="1"/>
  <c r="K429" i="7" s="1"/>
  <c r="J434" i="7" a="1"/>
  <c r="J434" i="7" s="1"/>
  <c r="K437" i="7" a="1"/>
  <c r="K437" i="7" s="1"/>
  <c r="J442" i="7" a="1"/>
  <c r="J442" i="7" s="1"/>
  <c r="K445" i="7" a="1"/>
  <c r="K445" i="7" s="1"/>
  <c r="J450" i="7" a="1"/>
  <c r="J450" i="7" s="1"/>
  <c r="J454" i="7" a="1"/>
  <c r="J454" i="7" s="1"/>
  <c r="K457" i="7" a="1"/>
  <c r="K457" i="7" s="1"/>
  <c r="K461" i="7" a="1"/>
  <c r="K461" i="7" s="1"/>
  <c r="J466" i="7" a="1"/>
  <c r="J466" i="7" s="1"/>
  <c r="J470" i="7" a="1"/>
  <c r="J470" i="7" s="1"/>
  <c r="K473" i="7" a="1"/>
  <c r="K473" i="7" s="1"/>
  <c r="J478" i="7" a="1"/>
  <c r="J478" i="7" s="1"/>
  <c r="K481" i="7" a="1"/>
  <c r="K481" i="7" s="1"/>
  <c r="J486" i="7" a="1"/>
  <c r="J486" i="7" s="1"/>
  <c r="K489" i="7" a="1"/>
  <c r="K489" i="7" s="1"/>
  <c r="K493" i="7" a="1"/>
  <c r="K493" i="7" s="1"/>
  <c r="J498" i="7" a="1"/>
  <c r="J498" i="7" s="1"/>
  <c r="K501" i="7" a="1"/>
  <c r="K501" i="7" s="1"/>
  <c r="J506" i="7" a="1"/>
  <c r="J506" i="7" s="1"/>
  <c r="J510" i="7" a="1"/>
  <c r="J510" i="7" s="1"/>
  <c r="K513" i="7" a="1"/>
  <c r="K513" i="7" s="1"/>
  <c r="J518" i="7" a="1"/>
  <c r="J518" i="7" s="1"/>
  <c r="K521" i="7" a="1"/>
  <c r="K521" i="7" s="1"/>
  <c r="K525" i="7" a="1"/>
  <c r="K525" i="7" s="1"/>
  <c r="J530" i="7" a="1"/>
  <c r="J530" i="7" s="1"/>
  <c r="K533" i="7" a="1"/>
  <c r="K533" i="7" s="1"/>
  <c r="J538" i="7" a="1"/>
  <c r="J538" i="7" s="1"/>
  <c r="J542" i="7" a="1"/>
  <c r="J542" i="7" s="1"/>
  <c r="K545" i="7" a="1"/>
  <c r="K545" i="7" s="1"/>
  <c r="J550" i="7" a="1"/>
  <c r="J550" i="7" s="1"/>
  <c r="K553" i="7" a="1"/>
  <c r="K553" i="7" s="1"/>
  <c r="K557" i="7" a="1"/>
  <c r="K557" i="7" s="1"/>
  <c r="J562" i="7" a="1"/>
  <c r="J562" i="7" s="1"/>
  <c r="J566" i="7" a="1"/>
  <c r="J566" i="7" s="1"/>
  <c r="K569" i="7" a="1"/>
  <c r="K569" i="7" s="1"/>
  <c r="J574" i="7" a="1"/>
  <c r="J574" i="7" s="1"/>
  <c r="K577" i="7" a="1"/>
  <c r="K577" i="7" s="1"/>
  <c r="J582" i="7" a="1"/>
  <c r="J582" i="7" s="1"/>
  <c r="K585" i="7" a="1"/>
  <c r="K585" i="7" s="1"/>
  <c r="J590" i="7" a="1"/>
  <c r="J590" i="7" s="1"/>
  <c r="J594" i="7" a="1"/>
  <c r="J594" i="7" s="1"/>
  <c r="J598" i="7" a="1"/>
  <c r="J598" i="7" s="1"/>
  <c r="K601" i="7" a="1"/>
  <c r="K601" i="7" s="1"/>
  <c r="J602" i="7" a="1"/>
  <c r="J602" i="7" s="1"/>
  <c r="K605" i="7" a="1"/>
  <c r="K605" i="7" s="1"/>
  <c r="J606" i="7" a="1"/>
  <c r="J606" i="7" s="1"/>
  <c r="K609" i="7" a="1"/>
  <c r="K609" i="7" s="1"/>
  <c r="J610" i="7" a="1"/>
  <c r="J610" i="7" s="1"/>
  <c r="K613" i="7" a="1"/>
  <c r="K613" i="7" s="1"/>
  <c r="J614" i="7" a="1"/>
  <c r="J614" i="7" s="1"/>
  <c r="K617" i="7" a="1"/>
  <c r="K617" i="7" s="1"/>
  <c r="J618" i="7" a="1"/>
  <c r="J618" i="7" s="1"/>
  <c r="K621" i="7" a="1"/>
  <c r="K621" i="7" s="1"/>
  <c r="J622" i="7" a="1"/>
  <c r="J622" i="7" s="1"/>
  <c r="K625" i="7" a="1"/>
  <c r="K625" i="7" s="1"/>
  <c r="J626" i="7" a="1"/>
  <c r="J626" i="7" s="1"/>
  <c r="K629" i="7" a="1"/>
  <c r="K629" i="7" s="1"/>
  <c r="J630" i="7" a="1"/>
  <c r="J630" i="7" s="1"/>
  <c r="K633" i="7" a="1"/>
  <c r="K633" i="7" s="1"/>
  <c r="J634" i="7" a="1"/>
  <c r="J634" i="7" s="1"/>
  <c r="K637" i="7" a="1"/>
  <c r="K637" i="7" s="1"/>
  <c r="J638" i="7" a="1"/>
  <c r="J638" i="7" s="1"/>
  <c r="K641" i="7" a="1"/>
  <c r="K641" i="7" s="1"/>
  <c r="J642" i="7" a="1"/>
  <c r="J642" i="7" s="1"/>
  <c r="K645" i="7" a="1"/>
  <c r="K645" i="7" s="1"/>
  <c r="J646" i="7" a="1"/>
  <c r="J646" i="7" s="1"/>
  <c r="K649" i="7" a="1"/>
  <c r="K649" i="7" s="1"/>
  <c r="J650" i="7" a="1"/>
  <c r="J650" i="7" s="1"/>
  <c r="K653" i="7" a="1"/>
  <c r="K653" i="7" s="1"/>
  <c r="J654" i="7" a="1"/>
  <c r="J654" i="7" s="1"/>
  <c r="K657" i="7" a="1"/>
  <c r="K657" i="7" s="1"/>
  <c r="J658" i="7" a="1"/>
  <c r="J658" i="7" s="1"/>
  <c r="K661" i="7" a="1"/>
  <c r="K661" i="7" s="1"/>
  <c r="J662" i="7" a="1"/>
  <c r="J662" i="7" s="1"/>
  <c r="K665" i="7" a="1"/>
  <c r="K665" i="7" s="1"/>
  <c r="J666" i="7" a="1"/>
  <c r="J666" i="7" s="1"/>
  <c r="K669" i="7" a="1"/>
  <c r="K669" i="7" s="1"/>
  <c r="J670" i="7" a="1"/>
  <c r="J670" i="7" s="1"/>
  <c r="K673" i="7" a="1"/>
  <c r="K673" i="7" s="1"/>
  <c r="J674" i="7" a="1"/>
  <c r="J674" i="7" s="1"/>
  <c r="K677" i="7" a="1"/>
  <c r="K677" i="7" s="1"/>
  <c r="J678" i="7" a="1"/>
  <c r="J678" i="7" s="1"/>
  <c r="K681" i="7" a="1"/>
  <c r="K681" i="7" s="1"/>
  <c r="J682" i="7" a="1"/>
  <c r="J682" i="7" s="1"/>
  <c r="K685" i="7" a="1"/>
  <c r="K685" i="7" s="1"/>
  <c r="J686" i="7" a="1"/>
  <c r="J686" i="7" s="1"/>
  <c r="K689" i="7" a="1"/>
  <c r="K689" i="7" s="1"/>
  <c r="J690" i="7" a="1"/>
  <c r="J690" i="7" s="1"/>
  <c r="K693" i="7" a="1"/>
  <c r="K693" i="7" s="1"/>
  <c r="J694" i="7" a="1"/>
  <c r="J694" i="7" s="1"/>
  <c r="K697" i="7" a="1"/>
  <c r="K697" i="7" s="1"/>
  <c r="J698" i="7" a="1"/>
  <c r="J698" i="7" s="1"/>
  <c r="K701" i="7" a="1"/>
  <c r="K701" i="7" s="1"/>
  <c r="J702" i="7" a="1"/>
  <c r="J702" i="7" s="1"/>
  <c r="K705" i="7" a="1"/>
  <c r="K705" i="7" s="1"/>
  <c r="J706" i="7" a="1"/>
  <c r="J706" i="7" s="1"/>
  <c r="K709" i="7" a="1"/>
  <c r="K709" i="7" s="1"/>
  <c r="J710" i="7" a="1"/>
  <c r="J710" i="7" s="1"/>
  <c r="K713" i="7" a="1"/>
  <c r="K713" i="7" s="1"/>
  <c r="J714" i="7" a="1"/>
  <c r="J714" i="7" s="1"/>
  <c r="K717" i="7" a="1"/>
  <c r="K717" i="7" s="1"/>
  <c r="J718" i="7" a="1"/>
  <c r="J718" i="7" s="1"/>
  <c r="K721" i="7" a="1"/>
  <c r="K721" i="7" s="1"/>
  <c r="J722" i="7" a="1"/>
  <c r="J722" i="7" s="1"/>
  <c r="K725" i="7" a="1"/>
  <c r="K725" i="7" s="1"/>
  <c r="J726" i="7" a="1"/>
  <c r="J726" i="7" s="1"/>
  <c r="K729" i="7" a="1"/>
  <c r="K729" i="7" s="1"/>
  <c r="J730" i="7" a="1"/>
  <c r="J730" i="7" s="1"/>
  <c r="K733" i="7" a="1"/>
  <c r="K733" i="7" s="1"/>
  <c r="J734" i="7" a="1"/>
  <c r="J734" i="7" s="1"/>
  <c r="K737" i="7" a="1"/>
  <c r="K737" i="7" s="1"/>
  <c r="J738" i="7" a="1"/>
  <c r="J738" i="7" s="1"/>
  <c r="K741" i="7" a="1"/>
  <c r="K741" i="7" s="1"/>
  <c r="J742" i="7" a="1"/>
  <c r="J742" i="7" s="1"/>
  <c r="K745" i="7" a="1"/>
  <c r="K745" i="7" s="1"/>
  <c r="J746" i="7" a="1"/>
  <c r="J746" i="7" s="1"/>
  <c r="K749" i="7" a="1"/>
  <c r="K749" i="7" s="1"/>
  <c r="J750" i="7" a="1"/>
  <c r="J750" i="7" s="1"/>
  <c r="K753" i="7" a="1"/>
  <c r="K753" i="7" s="1"/>
  <c r="J754" i="7" a="1"/>
  <c r="J754" i="7" s="1"/>
  <c r="K757" i="7" a="1"/>
  <c r="K757" i="7" s="1"/>
  <c r="J758" i="7" a="1"/>
  <c r="J758" i="7" s="1"/>
  <c r="K761" i="7" a="1"/>
  <c r="K761" i="7" s="1"/>
  <c r="J762" i="7" a="1"/>
  <c r="J762" i="7" s="1"/>
  <c r="K765" i="7" a="1"/>
  <c r="K765" i="7" s="1"/>
  <c r="J766" i="7" a="1"/>
  <c r="J766" i="7" s="1"/>
  <c r="K769" i="7" a="1"/>
  <c r="K769" i="7" s="1"/>
  <c r="J770" i="7" a="1"/>
  <c r="J770" i="7" s="1"/>
  <c r="K773" i="7" a="1"/>
  <c r="K773" i="7" s="1"/>
  <c r="J774" i="7" a="1"/>
  <c r="J774" i="7" s="1"/>
  <c r="K777" i="7" a="1"/>
  <c r="K777" i="7" s="1"/>
  <c r="J778" i="7" a="1"/>
  <c r="J778" i="7" s="1"/>
  <c r="K781" i="7" a="1"/>
  <c r="K781" i="7" s="1"/>
  <c r="J782" i="7" a="1"/>
  <c r="J782" i="7" s="1"/>
  <c r="K785" i="7" a="1"/>
  <c r="K785" i="7" s="1"/>
  <c r="J786" i="7" a="1"/>
  <c r="J786" i="7" s="1"/>
  <c r="K789" i="7" a="1"/>
  <c r="K789" i="7" s="1"/>
  <c r="J790" i="7" a="1"/>
  <c r="J790" i="7" s="1"/>
  <c r="K793" i="7" a="1"/>
  <c r="K793" i="7" s="1"/>
  <c r="J794" i="7" a="1"/>
  <c r="J794" i="7" s="1"/>
  <c r="K797" i="7" a="1"/>
  <c r="K797" i="7" s="1"/>
  <c r="J798" i="7" a="1"/>
  <c r="J798" i="7" s="1"/>
  <c r="K801" i="7" a="1"/>
  <c r="K801" i="7" s="1"/>
  <c r="J802" i="7" a="1"/>
  <c r="J802" i="7" s="1"/>
  <c r="K805" i="7" a="1"/>
  <c r="K805" i="7" s="1"/>
  <c r="J806" i="7" a="1"/>
  <c r="J806" i="7" s="1"/>
  <c r="K809" i="7" a="1"/>
  <c r="K809" i="7" s="1"/>
  <c r="J810" i="7" a="1"/>
  <c r="J810" i="7" s="1"/>
  <c r="K813" i="7" a="1"/>
  <c r="K813" i="7" s="1"/>
  <c r="J814" i="7" a="1"/>
  <c r="J814" i="7" s="1"/>
  <c r="K817" i="7" a="1"/>
  <c r="K817" i="7" s="1"/>
  <c r="J818" i="7" a="1"/>
  <c r="J818" i="7" s="1"/>
  <c r="K821" i="7" a="1"/>
  <c r="K821" i="7" s="1"/>
  <c r="J822" i="7" a="1"/>
  <c r="J822" i="7" s="1"/>
  <c r="K825" i="7" a="1"/>
  <c r="K825" i="7" s="1"/>
  <c r="J826" i="7" a="1"/>
  <c r="J826" i="7" s="1"/>
  <c r="K829" i="7" a="1"/>
  <c r="K829" i="7" s="1"/>
  <c r="J830" i="7" a="1"/>
  <c r="J830" i="7" s="1"/>
  <c r="K833" i="7" a="1"/>
  <c r="K833" i="7" s="1"/>
  <c r="J834" i="7" a="1"/>
  <c r="J834" i="7" s="1"/>
  <c r="K837" i="7" a="1"/>
  <c r="K837" i="7" s="1"/>
  <c r="J838" i="7" a="1"/>
  <c r="J838" i="7" s="1"/>
  <c r="K841" i="7" a="1"/>
  <c r="K841" i="7" s="1"/>
  <c r="J842" i="7" a="1"/>
  <c r="J842" i="7" s="1"/>
  <c r="K845" i="7" a="1"/>
  <c r="K845" i="7" s="1"/>
  <c r="J846" i="7" a="1"/>
  <c r="J846" i="7" s="1"/>
  <c r="K849" i="7" a="1"/>
  <c r="K849" i="7" s="1"/>
  <c r="J850" i="7" a="1"/>
  <c r="J850" i="7" s="1"/>
  <c r="K853" i="7" a="1"/>
  <c r="K853" i="7" s="1"/>
  <c r="K857" i="7" a="1"/>
  <c r="K857" i="7" s="1"/>
  <c r="K858" i="7" a="1"/>
  <c r="K858" i="7" s="1"/>
  <c r="K859" i="7" a="1"/>
  <c r="K859" i="7" s="1"/>
  <c r="K860" i="7" a="1"/>
  <c r="K860" i="7" s="1"/>
  <c r="K861" i="7" a="1"/>
  <c r="K861" i="7" s="1"/>
  <c r="K862" i="7" a="1"/>
  <c r="K862" i="7" s="1"/>
  <c r="K863" i="7" a="1"/>
  <c r="K863" i="7" s="1"/>
  <c r="K864" i="7" a="1"/>
  <c r="K864" i="7" s="1"/>
  <c r="K865" i="7" a="1"/>
  <c r="K865" i="7" s="1"/>
  <c r="K16" i="7" a="1"/>
  <c r="K16" i="7" s="1"/>
  <c r="K29" i="7" a="1"/>
  <c r="K29" i="7" s="1"/>
  <c r="J34" i="7" a="1"/>
  <c r="J34" i="7" s="1"/>
  <c r="J38" i="7" a="1"/>
  <c r="J38" i="7" s="1"/>
  <c r="J42" i="7" a="1"/>
  <c r="J42" i="7" s="1"/>
  <c r="J46" i="7" a="1"/>
  <c r="J46" i="7" s="1"/>
  <c r="K49" i="7" a="1"/>
  <c r="K49" i="7" s="1"/>
  <c r="K53" i="7" a="1"/>
  <c r="K53" i="7" s="1"/>
  <c r="J58" i="7" a="1"/>
  <c r="J58" i="7" s="1"/>
  <c r="K61" i="7" a="1"/>
  <c r="K61" i="7" s="1"/>
  <c r="K65" i="7" a="1"/>
  <c r="K65" i="7" s="1"/>
  <c r="J70" i="7" a="1"/>
  <c r="J70" i="7" s="1"/>
  <c r="K73" i="7" a="1"/>
  <c r="K73" i="7" s="1"/>
  <c r="K77" i="7" a="1"/>
  <c r="K77" i="7" s="1"/>
  <c r="J82" i="7" a="1"/>
  <c r="J82" i="7" s="1"/>
  <c r="K85" i="7" a="1"/>
  <c r="K85" i="7" s="1"/>
  <c r="K89" i="7" a="1"/>
  <c r="K89" i="7" s="1"/>
  <c r="J94" i="7" a="1"/>
  <c r="J94" i="7" s="1"/>
  <c r="J98" i="7" a="1"/>
  <c r="J98" i="7" s="1"/>
  <c r="K101" i="7" a="1"/>
  <c r="K101" i="7" s="1"/>
  <c r="K105" i="7" a="1"/>
  <c r="K105" i="7" s="1"/>
  <c r="J110" i="7" a="1"/>
  <c r="J110" i="7" s="1"/>
  <c r="J114" i="7" a="1"/>
  <c r="J114" i="7" s="1"/>
  <c r="K117" i="7" a="1"/>
  <c r="K117" i="7" s="1"/>
  <c r="K121" i="7" a="1"/>
  <c r="K121" i="7" s="1"/>
  <c r="J126" i="7" a="1"/>
  <c r="J126" i="7" s="1"/>
  <c r="J130" i="7" a="1"/>
  <c r="J130" i="7" s="1"/>
  <c r="K133" i="7" a="1"/>
  <c r="K133" i="7" s="1"/>
  <c r="K135" i="7" a="1"/>
  <c r="K135" i="7" s="1"/>
  <c r="K139" i="7" a="1"/>
  <c r="K139" i="7" s="1"/>
  <c r="J144" i="7" a="1"/>
  <c r="J144" i="7" s="1"/>
  <c r="J148" i="7" a="1"/>
  <c r="J148" i="7" s="1"/>
  <c r="J154" i="7" a="1"/>
  <c r="J154" i="7" s="1"/>
  <c r="K157" i="7" a="1"/>
  <c r="K157" i="7" s="1"/>
  <c r="K159" i="7" a="1"/>
  <c r="K159" i="7" s="1"/>
  <c r="J164" i="7" a="1"/>
  <c r="J164" i="7" s="1"/>
  <c r="K167" i="7" a="1"/>
  <c r="K167" i="7" s="1"/>
  <c r="J172" i="7" a="1"/>
  <c r="J172" i="7" s="1"/>
  <c r="K175" i="7" a="1"/>
  <c r="K175" i="7" s="1"/>
  <c r="J180" i="7" a="1"/>
  <c r="J180" i="7" s="1"/>
  <c r="K183" i="7" a="1"/>
  <c r="K183" i="7" s="1"/>
  <c r="J188" i="7" a="1"/>
  <c r="J188" i="7" s="1"/>
  <c r="K191" i="7" a="1"/>
  <c r="K191" i="7" s="1"/>
  <c r="J196" i="7" a="1"/>
  <c r="J196" i="7" s="1"/>
  <c r="K199" i="7" a="1"/>
  <c r="K199" i="7" s="1"/>
  <c r="J204" i="7" a="1"/>
  <c r="J204" i="7" s="1"/>
  <c r="J208" i="7" a="1"/>
  <c r="J208" i="7" s="1"/>
  <c r="K211" i="7" a="1"/>
  <c r="K211" i="7" s="1"/>
  <c r="J216" i="7" a="1"/>
  <c r="J216" i="7" s="1"/>
  <c r="J222" i="7" a="1"/>
  <c r="J222" i="7" s="1"/>
  <c r="K225" i="7" a="1"/>
  <c r="K225" i="7" s="1"/>
  <c r="J230" i="7" a="1"/>
  <c r="J230" i="7" s="1"/>
  <c r="K233" i="7" a="1"/>
  <c r="K233" i="7" s="1"/>
  <c r="J238" i="7" a="1"/>
  <c r="J238" i="7" s="1"/>
  <c r="K241" i="7" a="1"/>
  <c r="K241" i="7" s="1"/>
  <c r="K243" i="7" a="1"/>
  <c r="K243" i="7" s="1"/>
  <c r="J248" i="7" a="1"/>
  <c r="J248" i="7" s="1"/>
  <c r="J254" i="7" a="1"/>
  <c r="J254" i="7" s="1"/>
  <c r="K257" i="7" a="1"/>
  <c r="K257" i="7" s="1"/>
  <c r="J262" i="7" a="1"/>
  <c r="J262" i="7" s="1"/>
  <c r="K265" i="7" a="1"/>
  <c r="K265" i="7" s="1"/>
  <c r="J270" i="7" a="1"/>
  <c r="J270" i="7" s="1"/>
  <c r="K273" i="7" a="1"/>
  <c r="K273" i="7" s="1"/>
  <c r="K275" i="7" a="1"/>
  <c r="K275" i="7" s="1"/>
  <c r="K279" i="7" a="1"/>
  <c r="K279" i="7" s="1"/>
  <c r="J284" i="7" a="1"/>
  <c r="J284" i="7" s="1"/>
  <c r="K287" i="7" a="1"/>
  <c r="K287" i="7" s="1"/>
  <c r="J292" i="7" a="1"/>
  <c r="J292" i="7" s="1"/>
  <c r="K295" i="7" a="1"/>
  <c r="K295" i="7" s="1"/>
  <c r="J300" i="7" a="1"/>
  <c r="J300" i="7" s="1"/>
  <c r="K303" i="7" a="1"/>
  <c r="K303" i="7" s="1"/>
  <c r="J308" i="7" a="1"/>
  <c r="J308" i="7" s="1"/>
  <c r="K311" i="7" a="1"/>
  <c r="K311" i="7" s="1"/>
  <c r="J316" i="7" a="1"/>
  <c r="J316" i="7" s="1"/>
  <c r="J324" i="7" a="1"/>
  <c r="J324" i="7" s="1"/>
  <c r="K327" i="7" a="1"/>
  <c r="K327" i="7" s="1"/>
  <c r="J330" i="7" a="1"/>
  <c r="J330" i="7" s="1"/>
  <c r="K331" i="7" a="1"/>
  <c r="K331" i="7" s="1"/>
  <c r="J334" i="7" a="1"/>
  <c r="J334" i="7" s="1"/>
  <c r="K335" i="7" a="1"/>
  <c r="K335" i="7" s="1"/>
  <c r="J338" i="7" a="1"/>
  <c r="J338" i="7" s="1"/>
  <c r="K339" i="7" a="1"/>
  <c r="K339" i="7" s="1"/>
  <c r="J342" i="7" a="1"/>
  <c r="J342" i="7" s="1"/>
  <c r="K343" i="7" a="1"/>
  <c r="K343" i="7" s="1"/>
  <c r="J346" i="7" a="1"/>
  <c r="J346" i="7" s="1"/>
  <c r="K347" i="7" a="1"/>
  <c r="K347" i="7" s="1"/>
  <c r="J350" i="7" a="1"/>
  <c r="J350" i="7" s="1"/>
  <c r="K353" i="7" a="1"/>
  <c r="K353" i="7" s="1"/>
  <c r="J358" i="7" a="1"/>
  <c r="J358" i="7" s="1"/>
  <c r="K361" i="7" a="1"/>
  <c r="K361" i="7" s="1"/>
  <c r="J366" i="7" a="1"/>
  <c r="J366" i="7" s="1"/>
  <c r="K369" i="7" a="1"/>
  <c r="K369" i="7" s="1"/>
  <c r="J374" i="7" a="1"/>
  <c r="J374" i="7" s="1"/>
  <c r="K377" i="7" a="1"/>
  <c r="K377" i="7" s="1"/>
  <c r="J382" i="7" a="1"/>
  <c r="J382" i="7" s="1"/>
  <c r="K385" i="7" a="1"/>
  <c r="K385" i="7" s="1"/>
  <c r="J390" i="7" a="1"/>
  <c r="J390" i="7" s="1"/>
  <c r="K393" i="7" a="1"/>
  <c r="K393" i="7" s="1"/>
  <c r="J398" i="7" a="1"/>
  <c r="J398" i="7" s="1"/>
  <c r="K401" i="7" a="1"/>
  <c r="K401" i="7" s="1"/>
  <c r="J406" i="7" a="1"/>
  <c r="J406" i="7" s="1"/>
  <c r="K409" i="7" a="1"/>
  <c r="K409" i="7" s="1"/>
  <c r="J414" i="7" a="1"/>
  <c r="J414" i="7" s="1"/>
  <c r="K417" i="7" a="1"/>
  <c r="K417" i="7" s="1"/>
  <c r="J422" i="7" a="1"/>
  <c r="J422" i="7" s="1"/>
  <c r="K425" i="7" a="1"/>
  <c r="K425" i="7" s="1"/>
  <c r="J430" i="7" a="1"/>
  <c r="J430" i="7" s="1"/>
  <c r="K433" i="7" a="1"/>
  <c r="K433" i="7" s="1"/>
  <c r="J438" i="7" a="1"/>
  <c r="J438" i="7" s="1"/>
  <c r="K441" i="7" a="1"/>
  <c r="K441" i="7" s="1"/>
  <c r="J446" i="7" a="1"/>
  <c r="J446" i="7" s="1"/>
  <c r="K449" i="7" a="1"/>
  <c r="K449" i="7" s="1"/>
  <c r="K453" i="7" a="1"/>
  <c r="K453" i="7" s="1"/>
  <c r="J458" i="7" a="1"/>
  <c r="J458" i="7" s="1"/>
  <c r="J462" i="7" a="1"/>
  <c r="J462" i="7" s="1"/>
  <c r="K465" i="7" a="1"/>
  <c r="K465" i="7" s="1"/>
  <c r="K469" i="7" a="1"/>
  <c r="K469" i="7" s="1"/>
  <c r="J474" i="7" a="1"/>
  <c r="J474" i="7" s="1"/>
  <c r="K477" i="7" a="1"/>
  <c r="K477" i="7" s="1"/>
  <c r="J482" i="7" a="1"/>
  <c r="J482" i="7" s="1"/>
  <c r="K485" i="7" a="1"/>
  <c r="K485" i="7" s="1"/>
  <c r="J490" i="7" a="1"/>
  <c r="J490" i="7" s="1"/>
  <c r="J494" i="7" a="1"/>
  <c r="J494" i="7" s="1"/>
  <c r="K497" i="7" a="1"/>
  <c r="K497" i="7" s="1"/>
  <c r="J502" i="7" a="1"/>
  <c r="J502" i="7" s="1"/>
  <c r="K505" i="7" a="1"/>
  <c r="K505" i="7" s="1"/>
  <c r="K509" i="7" a="1"/>
  <c r="K509" i="7" s="1"/>
  <c r="J514" i="7" a="1"/>
  <c r="J514" i="7" s="1"/>
  <c r="K517" i="7" a="1"/>
  <c r="K517" i="7" s="1"/>
  <c r="J522" i="7" a="1"/>
  <c r="J522" i="7" s="1"/>
  <c r="J526" i="7" a="1"/>
  <c r="J526" i="7" s="1"/>
  <c r="K529" i="7" a="1"/>
  <c r="K529" i="7" s="1"/>
  <c r="J534" i="7" a="1"/>
  <c r="J534" i="7" s="1"/>
  <c r="K537" i="7" a="1"/>
  <c r="K537" i="7" s="1"/>
  <c r="K541" i="7" a="1"/>
  <c r="K541" i="7" s="1"/>
  <c r="J546" i="7" a="1"/>
  <c r="J546" i="7" s="1"/>
  <c r="K549" i="7" a="1"/>
  <c r="K549" i="7" s="1"/>
  <c r="J554" i="7" a="1"/>
  <c r="J554" i="7" s="1"/>
  <c r="J558" i="7" a="1"/>
  <c r="J558" i="7" s="1"/>
  <c r="K561" i="7" a="1"/>
  <c r="K561" i="7" s="1"/>
  <c r="K565" i="7" a="1"/>
  <c r="K565" i="7" s="1"/>
  <c r="J570" i="7" a="1"/>
  <c r="J570" i="7" s="1"/>
  <c r="K573" i="7" a="1"/>
  <c r="K573" i="7" s="1"/>
  <c r="J578" i="7" a="1"/>
  <c r="J578" i="7" s="1"/>
  <c r="K581" i="7" a="1"/>
  <c r="K581" i="7" s="1"/>
  <c r="K589" i="7" a="1"/>
  <c r="K589" i="7" s="1"/>
  <c r="K593" i="7" a="1"/>
  <c r="K593" i="7" s="1"/>
  <c r="K597" i="7" a="1"/>
  <c r="K597" i="7" s="1"/>
  <c r="J1718" i="7" a="1"/>
  <c r="J1718" i="7" s="1"/>
  <c r="K3" i="7" a="1"/>
  <c r="K3" i="7" s="1"/>
  <c r="K7" i="7" a="1"/>
  <c r="K7" i="7" s="1"/>
  <c r="K11" i="7" a="1"/>
  <c r="K11" i="7" s="1"/>
  <c r="K15" i="7" a="1"/>
  <c r="K15" i="7" s="1"/>
  <c r="K19" i="7" a="1"/>
  <c r="K19" i="7" s="1"/>
  <c r="K23" i="7" a="1"/>
  <c r="K23" i="7" s="1"/>
  <c r="K27" i="7" a="1"/>
  <c r="K27" i="7" s="1"/>
  <c r="J862" i="7" a="1"/>
  <c r="J862" i="7" s="1"/>
  <c r="J861" i="7" a="1"/>
  <c r="J861" i="7" s="1"/>
  <c r="J860" i="7" a="1"/>
  <c r="J860" i="7" s="1"/>
  <c r="J859" i="7" a="1"/>
  <c r="J859" i="7" s="1"/>
  <c r="J858" i="7" a="1"/>
  <c r="J858" i="7" s="1"/>
  <c r="K28" i="7" a="1"/>
  <c r="K28" i="7" s="1"/>
  <c r="K350" i="7" a="1"/>
  <c r="K350" i="7" s="1"/>
  <c r="J351" i="7" a="1"/>
  <c r="J351" i="7" s="1"/>
  <c r="K354" i="7" a="1"/>
  <c r="K354" i="7" s="1"/>
  <c r="J355" i="7" a="1"/>
  <c r="J355" i="7" s="1"/>
  <c r="K358" i="7" a="1"/>
  <c r="K358" i="7" s="1"/>
  <c r="J359" i="7" a="1"/>
  <c r="J359" i="7" s="1"/>
  <c r="K362" i="7" a="1"/>
  <c r="K362" i="7" s="1"/>
  <c r="J363" i="7" a="1"/>
  <c r="J363" i="7" s="1"/>
  <c r="K366" i="7" a="1"/>
  <c r="K366" i="7" s="1"/>
  <c r="J367" i="7" a="1"/>
  <c r="J367" i="7" s="1"/>
  <c r="K370" i="7" a="1"/>
  <c r="K370" i="7" s="1"/>
  <c r="J371" i="7" a="1"/>
  <c r="J371" i="7" s="1"/>
  <c r="K374" i="7" a="1"/>
  <c r="K374" i="7" s="1"/>
  <c r="J375" i="7" a="1"/>
  <c r="J375" i="7" s="1"/>
  <c r="K378" i="7" a="1"/>
  <c r="K378" i="7" s="1"/>
  <c r="J379" i="7" a="1"/>
  <c r="J379" i="7" s="1"/>
  <c r="K382" i="7" a="1"/>
  <c r="K382" i="7" s="1"/>
  <c r="J383" i="7" a="1"/>
  <c r="J383" i="7" s="1"/>
  <c r="K386" i="7" a="1"/>
  <c r="K386" i="7" s="1"/>
  <c r="J387" i="7" a="1"/>
  <c r="J387" i="7" s="1"/>
  <c r="K390" i="7" a="1"/>
  <c r="K390" i="7" s="1"/>
  <c r="J391" i="7" a="1"/>
  <c r="J391" i="7" s="1"/>
  <c r="K394" i="7" a="1"/>
  <c r="K394" i="7" s="1"/>
  <c r="J395" i="7" a="1"/>
  <c r="J395" i="7" s="1"/>
  <c r="K398" i="7" a="1"/>
  <c r="K398" i="7" s="1"/>
  <c r="J399" i="7" a="1"/>
  <c r="J399" i="7" s="1"/>
  <c r="K402" i="7" a="1"/>
  <c r="K402" i="7" s="1"/>
  <c r="J403" i="7" a="1"/>
  <c r="J403" i="7" s="1"/>
  <c r="K406" i="7" a="1"/>
  <c r="K406" i="7" s="1"/>
  <c r="J407" i="7" a="1"/>
  <c r="J407" i="7" s="1"/>
  <c r="K410" i="7" a="1"/>
  <c r="K410" i="7" s="1"/>
  <c r="J411" i="7" a="1"/>
  <c r="J411" i="7" s="1"/>
  <c r="K414" i="7" a="1"/>
  <c r="K414" i="7" s="1"/>
  <c r="J415" i="7" a="1"/>
  <c r="J415" i="7" s="1"/>
  <c r="K418" i="7" a="1"/>
  <c r="K418" i="7" s="1"/>
  <c r="J419" i="7" a="1"/>
  <c r="J419" i="7" s="1"/>
  <c r="K422" i="7" a="1"/>
  <c r="K422" i="7" s="1"/>
  <c r="J423" i="7" a="1"/>
  <c r="J423" i="7" s="1"/>
  <c r="K426" i="7" a="1"/>
  <c r="K426" i="7" s="1"/>
  <c r="J427" i="7" a="1"/>
  <c r="J427" i="7" s="1"/>
  <c r="K430" i="7" a="1"/>
  <c r="K430" i="7" s="1"/>
  <c r="J431" i="7" a="1"/>
  <c r="J431" i="7" s="1"/>
  <c r="K434" i="7" a="1"/>
  <c r="K434" i="7" s="1"/>
  <c r="J435" i="7" a="1"/>
  <c r="J435" i="7" s="1"/>
  <c r="K438" i="7" a="1"/>
  <c r="K438" i="7" s="1"/>
  <c r="J439" i="7" a="1"/>
  <c r="J439" i="7" s="1"/>
  <c r="K442" i="7" a="1"/>
  <c r="K442" i="7" s="1"/>
  <c r="J443" i="7" a="1"/>
  <c r="J443" i="7" s="1"/>
  <c r="K446" i="7" a="1"/>
  <c r="K446" i="7" s="1"/>
  <c r="J447" i="7" a="1"/>
  <c r="J447" i="7" s="1"/>
  <c r="K450" i="7" a="1"/>
  <c r="K450" i="7" s="1"/>
  <c r="J451" i="7" a="1"/>
  <c r="J451" i="7" s="1"/>
  <c r="K454" i="7" a="1"/>
  <c r="K454" i="7" s="1"/>
  <c r="J455" i="7" a="1"/>
  <c r="J455" i="7" s="1"/>
  <c r="K458" i="7" a="1"/>
  <c r="K458" i="7" s="1"/>
  <c r="J459" i="7" a="1"/>
  <c r="J459" i="7" s="1"/>
  <c r="K462" i="7" a="1"/>
  <c r="K462" i="7" s="1"/>
  <c r="J463" i="7" a="1"/>
  <c r="J463" i="7" s="1"/>
  <c r="K466" i="7" a="1"/>
  <c r="K466" i="7" s="1"/>
  <c r="J467" i="7" a="1"/>
  <c r="J467" i="7" s="1"/>
  <c r="K470" i="7" a="1"/>
  <c r="K470" i="7" s="1"/>
  <c r="J471" i="7" a="1"/>
  <c r="J471" i="7" s="1"/>
  <c r="K474" i="7" a="1"/>
  <c r="K474" i="7" s="1"/>
  <c r="J475" i="7" a="1"/>
  <c r="J475" i="7" s="1"/>
  <c r="K478" i="7" a="1"/>
  <c r="K478" i="7" s="1"/>
  <c r="J479" i="7" a="1"/>
  <c r="J479" i="7" s="1"/>
  <c r="K482" i="7" a="1"/>
  <c r="K482" i="7" s="1"/>
  <c r="J483" i="7" a="1"/>
  <c r="J483" i="7" s="1"/>
  <c r="K486" i="7" a="1"/>
  <c r="K486" i="7" s="1"/>
  <c r="J487" i="7" a="1"/>
  <c r="J487" i="7" s="1"/>
  <c r="K490" i="7" a="1"/>
  <c r="K490" i="7" s="1"/>
  <c r="J491" i="7" a="1"/>
  <c r="J491" i="7" s="1"/>
  <c r="K494" i="7" a="1"/>
  <c r="K494" i="7" s="1"/>
  <c r="J495" i="7" a="1"/>
  <c r="J495" i="7" s="1"/>
  <c r="K498" i="7" a="1"/>
  <c r="K498" i="7" s="1"/>
  <c r="J499" i="7" a="1"/>
  <c r="J499" i="7" s="1"/>
  <c r="K502" i="7" a="1"/>
  <c r="K502" i="7" s="1"/>
  <c r="J503" i="7" a="1"/>
  <c r="J503" i="7" s="1"/>
  <c r="K506" i="7" a="1"/>
  <c r="K506" i="7" s="1"/>
  <c r="J507" i="7" a="1"/>
  <c r="J507" i="7" s="1"/>
  <c r="K510" i="7" a="1"/>
  <c r="K510" i="7" s="1"/>
  <c r="J511" i="7" a="1"/>
  <c r="J511" i="7" s="1"/>
  <c r="K514" i="7" a="1"/>
  <c r="K514" i="7" s="1"/>
  <c r="J515" i="7" a="1"/>
  <c r="J515" i="7" s="1"/>
  <c r="K518" i="7" a="1"/>
  <c r="K518" i="7" s="1"/>
  <c r="J519" i="7" a="1"/>
  <c r="J519" i="7" s="1"/>
  <c r="K522" i="7" a="1"/>
  <c r="K522" i="7" s="1"/>
  <c r="J523" i="7" a="1"/>
  <c r="J523" i="7" s="1"/>
  <c r="K526" i="7" a="1"/>
  <c r="K526" i="7" s="1"/>
  <c r="J527" i="7" a="1"/>
  <c r="J527" i="7" s="1"/>
  <c r="K530" i="7" a="1"/>
  <c r="K530" i="7" s="1"/>
  <c r="J531" i="7" a="1"/>
  <c r="J531" i="7" s="1"/>
  <c r="K534" i="7" a="1"/>
  <c r="K534" i="7" s="1"/>
  <c r="J535" i="7" a="1"/>
  <c r="J535" i="7" s="1"/>
  <c r="K538" i="7" a="1"/>
  <c r="K538" i="7" s="1"/>
  <c r="J539" i="7" a="1"/>
  <c r="J539" i="7" s="1"/>
  <c r="K542" i="7" a="1"/>
  <c r="K542" i="7" s="1"/>
  <c r="J543" i="7" a="1"/>
  <c r="J543" i="7" s="1"/>
  <c r="K546" i="7" a="1"/>
  <c r="K546" i="7" s="1"/>
  <c r="J547" i="7" a="1"/>
  <c r="J547" i="7" s="1"/>
  <c r="K550" i="7" a="1"/>
  <c r="K550" i="7" s="1"/>
  <c r="J551" i="7" a="1"/>
  <c r="J551" i="7" s="1"/>
  <c r="K554" i="7" a="1"/>
  <c r="K554" i="7" s="1"/>
  <c r="J555" i="7" a="1"/>
  <c r="J555" i="7" s="1"/>
  <c r="K558" i="7" a="1"/>
  <c r="K558" i="7" s="1"/>
  <c r="J559" i="7" a="1"/>
  <c r="J559" i="7" s="1"/>
  <c r="K562" i="7" a="1"/>
  <c r="K562" i="7" s="1"/>
  <c r="J563" i="7" a="1"/>
  <c r="J563" i="7" s="1"/>
  <c r="K566" i="7" a="1"/>
  <c r="K566" i="7" s="1"/>
  <c r="J567" i="7" a="1"/>
  <c r="J567" i="7" s="1"/>
  <c r="K570" i="7" a="1"/>
  <c r="K570" i="7" s="1"/>
  <c r="J571" i="7" a="1"/>
  <c r="J571" i="7" s="1"/>
  <c r="K574" i="7" a="1"/>
  <c r="K574" i="7" s="1"/>
  <c r="J575" i="7" a="1"/>
  <c r="J575" i="7" s="1"/>
  <c r="K578" i="7" a="1"/>
  <c r="K578" i="7" s="1"/>
  <c r="J579" i="7" a="1"/>
  <c r="J579" i="7" s="1"/>
  <c r="K582" i="7" a="1"/>
  <c r="K582" i="7" s="1"/>
  <c r="J583" i="7" a="1"/>
  <c r="J583" i="7" s="1"/>
  <c r="K586" i="7" a="1"/>
  <c r="K586" i="7" s="1"/>
  <c r="J587" i="7" a="1"/>
  <c r="J587" i="7" s="1"/>
  <c r="K590" i="7" a="1"/>
  <c r="K590" i="7" s="1"/>
  <c r="J591" i="7" a="1"/>
  <c r="J591" i="7" s="1"/>
  <c r="K594" i="7" a="1"/>
  <c r="K594" i="7" s="1"/>
  <c r="J595" i="7" a="1"/>
  <c r="J595" i="7" s="1"/>
  <c r="K598" i="7" a="1"/>
  <c r="K598" i="7" s="1"/>
  <c r="J599" i="7" a="1"/>
  <c r="J599" i="7" s="1"/>
  <c r="K602" i="7" a="1"/>
  <c r="K602" i="7" s="1"/>
  <c r="J603" i="7" a="1"/>
  <c r="J603" i="7" s="1"/>
  <c r="K606" i="7" a="1"/>
  <c r="K606" i="7" s="1"/>
  <c r="J607" i="7" a="1"/>
  <c r="J607" i="7" s="1"/>
  <c r="K610" i="7" a="1"/>
  <c r="K610" i="7" s="1"/>
  <c r="J611" i="7" a="1"/>
  <c r="J611" i="7" s="1"/>
  <c r="K614" i="7" a="1"/>
  <c r="K614" i="7" s="1"/>
  <c r="J615" i="7" a="1"/>
  <c r="J615" i="7" s="1"/>
  <c r="K618" i="7" a="1"/>
  <c r="K618" i="7" s="1"/>
  <c r="J619" i="7" a="1"/>
  <c r="J619" i="7" s="1"/>
  <c r="K622" i="7" a="1"/>
  <c r="K622" i="7" s="1"/>
  <c r="J623" i="7" a="1"/>
  <c r="J623" i="7" s="1"/>
  <c r="K626" i="7" a="1"/>
  <c r="K626" i="7" s="1"/>
  <c r="J627" i="7" a="1"/>
  <c r="J627" i="7" s="1"/>
  <c r="K630" i="7" a="1"/>
  <c r="K630" i="7" s="1"/>
  <c r="J631" i="7" a="1"/>
  <c r="J631" i="7" s="1"/>
  <c r="K634" i="7" a="1"/>
  <c r="K634" i="7" s="1"/>
  <c r="J635" i="7" a="1"/>
  <c r="J635" i="7" s="1"/>
  <c r="K638" i="7" a="1"/>
  <c r="K638" i="7" s="1"/>
  <c r="J639" i="7" a="1"/>
  <c r="J639" i="7" s="1"/>
  <c r="K642" i="7" a="1"/>
  <c r="K642" i="7" s="1"/>
  <c r="J643" i="7" a="1"/>
  <c r="J643" i="7" s="1"/>
  <c r="K646" i="7" a="1"/>
  <c r="K646" i="7" s="1"/>
  <c r="J647" i="7" a="1"/>
  <c r="J647" i="7" s="1"/>
  <c r="K650" i="7" a="1"/>
  <c r="K650" i="7" s="1"/>
  <c r="J651" i="7" a="1"/>
  <c r="J651" i="7" s="1"/>
  <c r="K654" i="7" a="1"/>
  <c r="K654" i="7" s="1"/>
  <c r="J655" i="7" a="1"/>
  <c r="J655" i="7" s="1"/>
  <c r="K658" i="7" a="1"/>
  <c r="K658" i="7" s="1"/>
  <c r="J659" i="7" a="1"/>
  <c r="J659" i="7" s="1"/>
  <c r="K662" i="7" a="1"/>
  <c r="K662" i="7" s="1"/>
  <c r="J663" i="7" a="1"/>
  <c r="J663" i="7" s="1"/>
  <c r="K666" i="7" a="1"/>
  <c r="K666" i="7" s="1"/>
  <c r="J667" i="7" a="1"/>
  <c r="J667" i="7" s="1"/>
  <c r="K670" i="7" a="1"/>
  <c r="K670" i="7" s="1"/>
  <c r="J671" i="7" a="1"/>
  <c r="J671" i="7" s="1"/>
  <c r="K674" i="7" a="1"/>
  <c r="K674" i="7" s="1"/>
  <c r="J675" i="7" a="1"/>
  <c r="J675" i="7" s="1"/>
  <c r="K678" i="7" a="1"/>
  <c r="K678" i="7" s="1"/>
  <c r="J679" i="7" a="1"/>
  <c r="J679" i="7" s="1"/>
  <c r="K682" i="7" a="1"/>
  <c r="K682" i="7" s="1"/>
  <c r="J683" i="7" a="1"/>
  <c r="J683" i="7" s="1"/>
  <c r="K686" i="7" a="1"/>
  <c r="K686" i="7" s="1"/>
  <c r="J687" i="7" a="1"/>
  <c r="J687" i="7" s="1"/>
  <c r="K690" i="7" a="1"/>
  <c r="K690" i="7" s="1"/>
  <c r="J691" i="7" a="1"/>
  <c r="J691" i="7" s="1"/>
  <c r="K694" i="7" a="1"/>
  <c r="K694" i="7" s="1"/>
  <c r="J695" i="7" a="1"/>
  <c r="J695" i="7" s="1"/>
  <c r="K698" i="7" a="1"/>
  <c r="K698" i="7" s="1"/>
  <c r="J699" i="7" a="1"/>
  <c r="J699" i="7" s="1"/>
  <c r="K702" i="7" a="1"/>
  <c r="K702" i="7" s="1"/>
  <c r="J703" i="7" a="1"/>
  <c r="J703" i="7" s="1"/>
  <c r="K706" i="7" a="1"/>
  <c r="K706" i="7" s="1"/>
  <c r="J707" i="7" a="1"/>
  <c r="J707" i="7" s="1"/>
  <c r="K710" i="7" a="1"/>
  <c r="K710" i="7" s="1"/>
  <c r="J711" i="7" a="1"/>
  <c r="J711" i="7" s="1"/>
  <c r="K714" i="7" a="1"/>
  <c r="K714" i="7" s="1"/>
  <c r="J715" i="7" a="1"/>
  <c r="J715" i="7" s="1"/>
  <c r="K718" i="7" a="1"/>
  <c r="K718" i="7" s="1"/>
  <c r="J719" i="7" a="1"/>
  <c r="J719" i="7" s="1"/>
  <c r="K722" i="7" a="1"/>
  <c r="K722" i="7" s="1"/>
  <c r="J723" i="7" a="1"/>
  <c r="J723" i="7" s="1"/>
  <c r="K726" i="7" a="1"/>
  <c r="K726" i="7" s="1"/>
  <c r="J727" i="7" a="1"/>
  <c r="J727" i="7" s="1"/>
  <c r="K730" i="7" a="1"/>
  <c r="K730" i="7" s="1"/>
  <c r="J731" i="7" a="1"/>
  <c r="J731" i="7" s="1"/>
  <c r="K734" i="7" a="1"/>
  <c r="K734" i="7" s="1"/>
  <c r="J735" i="7" a="1"/>
  <c r="J735" i="7" s="1"/>
  <c r="K738" i="7" a="1"/>
  <c r="K738" i="7" s="1"/>
  <c r="J739" i="7" a="1"/>
  <c r="J739" i="7" s="1"/>
  <c r="K742" i="7" a="1"/>
  <c r="K742" i="7" s="1"/>
  <c r="J743" i="7" a="1"/>
  <c r="J743" i="7" s="1"/>
  <c r="K746" i="7" a="1"/>
  <c r="K746" i="7" s="1"/>
  <c r="J747" i="7" a="1"/>
  <c r="J747" i="7" s="1"/>
  <c r="K750" i="7" a="1"/>
  <c r="K750" i="7" s="1"/>
  <c r="J751" i="7" a="1"/>
  <c r="J751" i="7" s="1"/>
  <c r="K754" i="7" a="1"/>
  <c r="K754" i="7" s="1"/>
  <c r="J755" i="7" a="1"/>
  <c r="J755" i="7" s="1"/>
  <c r="K758" i="7" a="1"/>
  <c r="K758" i="7" s="1"/>
  <c r="J759" i="7" a="1"/>
  <c r="J759" i="7" s="1"/>
  <c r="K762" i="7" a="1"/>
  <c r="K762" i="7" s="1"/>
  <c r="J763" i="7" a="1"/>
  <c r="J763" i="7" s="1"/>
  <c r="K766" i="7" a="1"/>
  <c r="K766" i="7" s="1"/>
  <c r="J767" i="7" a="1"/>
  <c r="J767" i="7" s="1"/>
  <c r="K770" i="7" a="1"/>
  <c r="K770" i="7" s="1"/>
  <c r="J771" i="7" a="1"/>
  <c r="J771" i="7" s="1"/>
  <c r="K774" i="7" a="1"/>
  <c r="K774" i="7" s="1"/>
  <c r="J775" i="7" a="1"/>
  <c r="J775" i="7" s="1"/>
  <c r="K778" i="7" a="1"/>
  <c r="K778" i="7" s="1"/>
  <c r="J779" i="7" a="1"/>
  <c r="J779" i="7" s="1"/>
  <c r="K782" i="7" a="1"/>
  <c r="K782" i="7" s="1"/>
  <c r="J783" i="7" a="1"/>
  <c r="J783" i="7" s="1"/>
  <c r="K786" i="7" a="1"/>
  <c r="K786" i="7" s="1"/>
  <c r="J787" i="7" a="1"/>
  <c r="J787" i="7" s="1"/>
  <c r="K790" i="7" a="1"/>
  <c r="K790" i="7" s="1"/>
  <c r="J791" i="7" a="1"/>
  <c r="J791" i="7" s="1"/>
  <c r="K794" i="7" a="1"/>
  <c r="K794" i="7" s="1"/>
  <c r="J795" i="7" a="1"/>
  <c r="J795" i="7" s="1"/>
  <c r="K798" i="7" a="1"/>
  <c r="K798" i="7" s="1"/>
  <c r="J799" i="7" a="1"/>
  <c r="J799" i="7" s="1"/>
  <c r="K802" i="7" a="1"/>
  <c r="K802" i="7" s="1"/>
  <c r="J803" i="7" a="1"/>
  <c r="J803" i="7" s="1"/>
  <c r="K806" i="7" a="1"/>
  <c r="K806" i="7" s="1"/>
  <c r="J807" i="7" a="1"/>
  <c r="J807" i="7" s="1"/>
  <c r="K810" i="7" a="1"/>
  <c r="K810" i="7" s="1"/>
  <c r="J811" i="7" a="1"/>
  <c r="J811" i="7" s="1"/>
  <c r="K814" i="7" a="1"/>
  <c r="K814" i="7" s="1"/>
  <c r="J815" i="7" a="1"/>
  <c r="J815" i="7" s="1"/>
  <c r="K818" i="7" a="1"/>
  <c r="K818" i="7" s="1"/>
  <c r="J819" i="7" a="1"/>
  <c r="J819" i="7" s="1"/>
  <c r="K822" i="7" a="1"/>
  <c r="K822" i="7" s="1"/>
  <c r="J823" i="7" a="1"/>
  <c r="J823" i="7" s="1"/>
  <c r="K826" i="7" a="1"/>
  <c r="K826" i="7" s="1"/>
  <c r="J827" i="7" a="1"/>
  <c r="J827" i="7" s="1"/>
  <c r="K830" i="7" a="1"/>
  <c r="K830" i="7" s="1"/>
  <c r="J831" i="7" a="1"/>
  <c r="J831" i="7" s="1"/>
  <c r="K834" i="7" a="1"/>
  <c r="K834" i="7" s="1"/>
  <c r="J835" i="7" a="1"/>
  <c r="J835" i="7" s="1"/>
  <c r="K838" i="7" a="1"/>
  <c r="K838" i="7" s="1"/>
  <c r="J839" i="7" a="1"/>
  <c r="J839" i="7" s="1"/>
  <c r="K842" i="7" a="1"/>
  <c r="K842" i="7" s="1"/>
  <c r="J843" i="7" a="1"/>
  <c r="J843" i="7" s="1"/>
  <c r="K846" i="7" a="1"/>
  <c r="K846" i="7" s="1"/>
  <c r="J847" i="7" a="1"/>
  <c r="J847" i="7" s="1"/>
  <c r="K850" i="7" a="1"/>
  <c r="K850" i="7" s="1"/>
  <c r="J851" i="7" a="1"/>
  <c r="J851" i="7" s="1"/>
  <c r="K854" i="7" a="1"/>
  <c r="K854" i="7" s="1"/>
  <c r="J855" i="7" a="1"/>
  <c r="J855" i="7" s="1"/>
  <c r="J1710" i="7" a="1"/>
  <c r="J1710" i="7" s="1"/>
  <c r="J1714" i="7" a="1"/>
  <c r="J1714" i="7" s="1"/>
  <c r="J3769" i="7" a="1"/>
  <c r="J3769" i="7" s="1"/>
  <c r="J3765" i="7" a="1"/>
  <c r="J3765" i="7" s="1"/>
  <c r="J3761" i="7" a="1"/>
  <c r="J3761" i="7" s="1"/>
  <c r="J3757" i="7" a="1"/>
  <c r="J3757" i="7" s="1"/>
  <c r="J3768" i="7" a="1"/>
  <c r="J3768" i="7" s="1"/>
  <c r="J3764" i="7" a="1"/>
  <c r="J3764" i="7" s="1"/>
  <c r="J3760" i="7" a="1"/>
  <c r="J3760" i="7" s="1"/>
  <c r="J3756" i="7" a="1"/>
  <c r="J3756" i="7" s="1"/>
  <c r="J3754" i="7" a="1"/>
  <c r="J3754" i="7" s="1"/>
  <c r="J3752" i="7" a="1"/>
  <c r="J3752" i="7" s="1"/>
  <c r="J3750" i="7" a="1"/>
  <c r="J3750" i="7" s="1"/>
  <c r="J3748" i="7" a="1"/>
  <c r="J3748" i="7" s="1"/>
  <c r="J3746" i="7" a="1"/>
  <c r="J3746" i="7" s="1"/>
  <c r="J3744" i="7" a="1"/>
  <c r="J3744" i="7" s="1"/>
  <c r="J3742" i="7" a="1"/>
  <c r="J3742" i="7" s="1"/>
  <c r="J3740" i="7" a="1"/>
  <c r="J3740" i="7" s="1"/>
  <c r="J3738" i="7" a="1"/>
  <c r="J3738" i="7" s="1"/>
  <c r="J3736" i="7" a="1"/>
  <c r="J3736" i="7" s="1"/>
  <c r="J3734" i="7" a="1"/>
  <c r="J3734" i="7" s="1"/>
  <c r="J3732" i="7" a="1"/>
  <c r="J3732" i="7" s="1"/>
  <c r="J3730" i="7" a="1"/>
  <c r="J3730" i="7" s="1"/>
  <c r="J3728" i="7" a="1"/>
  <c r="J3728" i="7" s="1"/>
  <c r="J3726" i="7" a="1"/>
  <c r="J3726" i="7" s="1"/>
  <c r="J3724" i="7" a="1"/>
  <c r="J3724" i="7" s="1"/>
  <c r="J3722" i="7" a="1"/>
  <c r="J3722" i="7" s="1"/>
  <c r="J3720" i="7" a="1"/>
  <c r="J3720" i="7" s="1"/>
  <c r="J3718" i="7" a="1"/>
  <c r="J3718" i="7" s="1"/>
  <c r="J3716" i="7" a="1"/>
  <c r="J3716" i="7" s="1"/>
  <c r="J3714" i="7" a="1"/>
  <c r="J3714" i="7" s="1"/>
  <c r="J3712" i="7" a="1"/>
  <c r="J3712" i="7" s="1"/>
  <c r="J3710" i="7" a="1"/>
  <c r="J3710" i="7" s="1"/>
  <c r="J3708" i="7" a="1"/>
  <c r="J3708" i="7" s="1"/>
  <c r="J3706" i="7" a="1"/>
  <c r="J3706" i="7" s="1"/>
  <c r="J3704" i="7" a="1"/>
  <c r="J3704" i="7" s="1"/>
  <c r="J3702" i="7" a="1"/>
  <c r="J3702" i="7" s="1"/>
  <c r="J3700" i="7" a="1"/>
  <c r="J3700" i="7" s="1"/>
  <c r="J3698" i="7" a="1"/>
  <c r="J3698" i="7" s="1"/>
  <c r="J3696" i="7" a="1"/>
  <c r="J3696" i="7" s="1"/>
  <c r="J3694" i="7" a="1"/>
  <c r="J3694" i="7" s="1"/>
  <c r="J3692" i="7" a="1"/>
  <c r="J3692" i="7" s="1"/>
  <c r="J3690" i="7" a="1"/>
  <c r="J3690" i="7" s="1"/>
  <c r="J3688" i="7" a="1"/>
  <c r="J3688" i="7" s="1"/>
  <c r="J3686" i="7" a="1"/>
  <c r="J3686" i="7" s="1"/>
  <c r="J3684" i="7" a="1"/>
  <c r="J3684" i="7" s="1"/>
  <c r="J3682" i="7" a="1"/>
  <c r="J3682" i="7" s="1"/>
  <c r="J3680" i="7" a="1"/>
  <c r="J3680" i="7" s="1"/>
  <c r="J3678" i="7" a="1"/>
  <c r="J3678" i="7" s="1"/>
  <c r="J3676" i="7" a="1"/>
  <c r="J3676" i="7" s="1"/>
  <c r="J3674" i="7" a="1"/>
  <c r="J3674" i="7" s="1"/>
  <c r="J3672" i="7" a="1"/>
  <c r="J3672" i="7" s="1"/>
  <c r="J3670" i="7" a="1"/>
  <c r="J3670" i="7" s="1"/>
  <c r="J3668" i="7" a="1"/>
  <c r="J3668" i="7" s="1"/>
  <c r="J3666" i="7" a="1"/>
  <c r="J3666" i="7" s="1"/>
  <c r="J3664" i="7" a="1"/>
  <c r="J3664" i="7" s="1"/>
  <c r="J3662" i="7" a="1"/>
  <c r="J3662" i="7" s="1"/>
  <c r="J3660" i="7" a="1"/>
  <c r="J3660" i="7" s="1"/>
  <c r="J3658" i="7" a="1"/>
  <c r="J3658" i="7" s="1"/>
  <c r="J3656" i="7" a="1"/>
  <c r="J3656" i="7" s="1"/>
  <c r="J3654" i="7" a="1"/>
  <c r="J3654" i="7" s="1"/>
  <c r="J3652" i="7" a="1"/>
  <c r="J3652" i="7" s="1"/>
  <c r="J3650" i="7" a="1"/>
  <c r="J3650" i="7" s="1"/>
  <c r="J3648" i="7" a="1"/>
  <c r="J3648" i="7" s="1"/>
  <c r="J3646" i="7" a="1"/>
  <c r="J3646" i="7" s="1"/>
  <c r="J3644" i="7" a="1"/>
  <c r="J3644" i="7" s="1"/>
  <c r="J3642" i="7" a="1"/>
  <c r="J3642" i="7" s="1"/>
  <c r="J3767" i="7" a="1"/>
  <c r="J3767" i="7" s="1"/>
  <c r="J3763" i="7" a="1"/>
  <c r="J3763" i="7" s="1"/>
  <c r="J3759" i="7" a="1"/>
  <c r="J3759" i="7" s="1"/>
  <c r="J3640" i="7" a="1"/>
  <c r="J3640" i="7" s="1"/>
  <c r="J3639" i="7" a="1"/>
  <c r="J3639" i="7" s="1"/>
  <c r="J3638" i="7" a="1"/>
  <c r="J3638" i="7" s="1"/>
  <c r="J3637" i="7" a="1"/>
  <c r="J3637" i="7" s="1"/>
  <c r="J3636" i="7" a="1"/>
  <c r="J3636" i="7" s="1"/>
  <c r="J3635" i="7" a="1"/>
  <c r="J3635" i="7" s="1"/>
  <c r="J3634" i="7" a="1"/>
  <c r="J3634" i="7" s="1"/>
  <c r="J3633" i="7" a="1"/>
  <c r="J3633" i="7" s="1"/>
  <c r="J3632" i="7" a="1"/>
  <c r="J3632" i="7" s="1"/>
  <c r="J3631" i="7" a="1"/>
  <c r="J3631" i="7" s="1"/>
  <c r="J3630" i="7" a="1"/>
  <c r="J3630" i="7" s="1"/>
  <c r="J3629" i="7" a="1"/>
  <c r="J3629" i="7" s="1"/>
  <c r="J3628" i="7" a="1"/>
  <c r="J3628" i="7" s="1"/>
  <c r="J3627" i="7" a="1"/>
  <c r="J3627" i="7" s="1"/>
  <c r="J3626" i="7" a="1"/>
  <c r="J3626" i="7" s="1"/>
  <c r="J3625" i="7" a="1"/>
  <c r="J3625" i="7" s="1"/>
  <c r="J3624" i="7" a="1"/>
  <c r="J3624" i="7" s="1"/>
  <c r="J3623" i="7" a="1"/>
  <c r="J3623" i="7" s="1"/>
  <c r="J3622" i="7" a="1"/>
  <c r="J3622" i="7" s="1"/>
  <c r="J3621" i="7" a="1"/>
  <c r="J3621" i="7" s="1"/>
  <c r="J3620" i="7" a="1"/>
  <c r="J3620" i="7" s="1"/>
  <c r="J3619" i="7" a="1"/>
  <c r="J3619" i="7" s="1"/>
  <c r="J3618" i="7" a="1"/>
  <c r="J3618" i="7" s="1"/>
  <c r="J3617" i="7" a="1"/>
  <c r="J3617" i="7" s="1"/>
  <c r="J3616" i="7" a="1"/>
  <c r="J3616" i="7" s="1"/>
  <c r="J3615" i="7" a="1"/>
  <c r="J3615" i="7" s="1"/>
  <c r="J3614" i="7" a="1"/>
  <c r="J3614" i="7" s="1"/>
  <c r="J3613" i="7" a="1"/>
  <c r="J3613" i="7" s="1"/>
  <c r="J3612" i="7" a="1"/>
  <c r="J3612" i="7" s="1"/>
  <c r="J3611" i="7" a="1"/>
  <c r="J3611" i="7" s="1"/>
  <c r="J3610" i="7" a="1"/>
  <c r="J3610" i="7" s="1"/>
  <c r="J3609" i="7" a="1"/>
  <c r="J3609" i="7" s="1"/>
  <c r="J3608" i="7" a="1"/>
  <c r="J3608" i="7" s="1"/>
  <c r="J3607" i="7" a="1"/>
  <c r="J3607" i="7" s="1"/>
  <c r="J3606" i="7" a="1"/>
  <c r="J3606" i="7" s="1"/>
  <c r="J3605" i="7" a="1"/>
  <c r="J3605" i="7" s="1"/>
  <c r="J3604" i="7" a="1"/>
  <c r="J3604" i="7" s="1"/>
  <c r="J3603" i="7" a="1"/>
  <c r="J3603" i="7" s="1"/>
  <c r="J3602" i="7" a="1"/>
  <c r="J3602" i="7" s="1"/>
  <c r="J3601" i="7" a="1"/>
  <c r="J3601" i="7" s="1"/>
  <c r="J3600" i="7" a="1"/>
  <c r="J3600" i="7" s="1"/>
  <c r="J3599" i="7" a="1"/>
  <c r="J3599" i="7" s="1"/>
  <c r="J3598" i="7" a="1"/>
  <c r="J3598" i="7" s="1"/>
  <c r="J3597" i="7" a="1"/>
  <c r="J3597" i="7" s="1"/>
  <c r="J3596" i="7" a="1"/>
  <c r="J3596" i="7" s="1"/>
  <c r="J3595" i="7" a="1"/>
  <c r="J3595" i="7" s="1"/>
  <c r="J3594" i="7" a="1"/>
  <c r="J3594" i="7" s="1"/>
  <c r="J3593" i="7" a="1"/>
  <c r="J3593" i="7" s="1"/>
  <c r="J3592" i="7" a="1"/>
  <c r="J3592" i="7" s="1"/>
  <c r="J3591" i="7" a="1"/>
  <c r="J3591" i="7" s="1"/>
  <c r="J3590" i="7" a="1"/>
  <c r="J3590" i="7" s="1"/>
  <c r="J3589" i="7" a="1"/>
  <c r="J3589" i="7" s="1"/>
  <c r="J3588" i="7" a="1"/>
  <c r="J3588" i="7" s="1"/>
  <c r="J3587" i="7" a="1"/>
  <c r="J3587" i="7" s="1"/>
  <c r="J3586" i="7" a="1"/>
  <c r="J3586" i="7" s="1"/>
  <c r="J3585" i="7" a="1"/>
  <c r="J3585" i="7" s="1"/>
  <c r="J3584" i="7" a="1"/>
  <c r="J3584" i="7" s="1"/>
  <c r="J3583" i="7" a="1"/>
  <c r="J3583" i="7" s="1"/>
  <c r="J3582" i="7" a="1"/>
  <c r="J3582" i="7" s="1"/>
  <c r="J3581" i="7" a="1"/>
  <c r="J3581" i="7" s="1"/>
  <c r="J3580" i="7" a="1"/>
  <c r="J3580" i="7" s="1"/>
  <c r="J3579" i="7" a="1"/>
  <c r="J3579" i="7" s="1"/>
  <c r="J3578" i="7" a="1"/>
  <c r="J3578" i="7" s="1"/>
  <c r="J3577" i="7" a="1"/>
  <c r="J3577" i="7" s="1"/>
  <c r="J3576" i="7" a="1"/>
  <c r="J3576" i="7" s="1"/>
  <c r="J3575" i="7" a="1"/>
  <c r="J3575" i="7" s="1"/>
  <c r="J3574" i="7" a="1"/>
  <c r="J3574" i="7" s="1"/>
  <c r="J3573" i="7" a="1"/>
  <c r="J3573" i="7" s="1"/>
  <c r="J3572" i="7" a="1"/>
  <c r="J3572" i="7" s="1"/>
  <c r="J3571" i="7" a="1"/>
  <c r="J3571" i="7" s="1"/>
  <c r="J3570" i="7" a="1"/>
  <c r="J3570" i="7" s="1"/>
  <c r="J3569" i="7" a="1"/>
  <c r="J3569" i="7" s="1"/>
  <c r="J3568" i="7" a="1"/>
  <c r="J3568" i="7" s="1"/>
  <c r="J3567" i="7" a="1"/>
  <c r="J3567" i="7" s="1"/>
  <c r="J3566" i="7" a="1"/>
  <c r="J3566" i="7" s="1"/>
  <c r="J3565" i="7" a="1"/>
  <c r="J3565" i="7" s="1"/>
  <c r="J3564" i="7" a="1"/>
  <c r="J3564" i="7" s="1"/>
  <c r="J3563" i="7" a="1"/>
  <c r="J3563" i="7" s="1"/>
  <c r="J3562" i="7" a="1"/>
  <c r="J3562" i="7" s="1"/>
  <c r="J3561" i="7" a="1"/>
  <c r="J3561" i="7" s="1"/>
  <c r="J3560" i="7" a="1"/>
  <c r="J3560" i="7" s="1"/>
  <c r="J3559" i="7" a="1"/>
  <c r="J3559" i="7" s="1"/>
  <c r="J3558" i="7" a="1"/>
  <c r="J3558" i="7" s="1"/>
  <c r="J3557" i="7" a="1"/>
  <c r="J3557" i="7" s="1"/>
  <c r="J3556" i="7" a="1"/>
  <c r="J3556" i="7" s="1"/>
  <c r="J3555" i="7" a="1"/>
  <c r="J3555" i="7" s="1"/>
  <c r="J3554" i="7" a="1"/>
  <c r="J3554" i="7" s="1"/>
  <c r="J3553" i="7" a="1"/>
  <c r="J3553" i="7" s="1"/>
  <c r="J3552" i="7" a="1"/>
  <c r="J3552" i="7" s="1"/>
  <c r="J3551" i="7" a="1"/>
  <c r="J3551" i="7" s="1"/>
  <c r="J3550" i="7" a="1"/>
  <c r="J3550" i="7" s="1"/>
  <c r="J3549" i="7" a="1"/>
  <c r="J3549" i="7" s="1"/>
  <c r="J3548" i="7" a="1"/>
  <c r="J3548" i="7" s="1"/>
  <c r="J3547" i="7" a="1"/>
  <c r="J3547" i="7" s="1"/>
  <c r="J3546" i="7" a="1"/>
  <c r="J3546" i="7" s="1"/>
  <c r="J3545" i="7" a="1"/>
  <c r="J3545" i="7" s="1"/>
  <c r="J3544" i="7" a="1"/>
  <c r="J3544" i="7" s="1"/>
  <c r="J3543" i="7" a="1"/>
  <c r="J3543" i="7" s="1"/>
  <c r="J3542" i="7" a="1"/>
  <c r="J3542" i="7" s="1"/>
  <c r="J3541" i="7" a="1"/>
  <c r="J3541" i="7" s="1"/>
  <c r="J3540" i="7" a="1"/>
  <c r="J3540" i="7" s="1"/>
  <c r="J3539" i="7" a="1"/>
  <c r="J3539" i="7" s="1"/>
  <c r="J3538" i="7" a="1"/>
  <c r="J3538" i="7" s="1"/>
  <c r="J3537" i="7" a="1"/>
  <c r="J3537" i="7" s="1"/>
  <c r="J3536" i="7" a="1"/>
  <c r="J3536" i="7" s="1"/>
  <c r="J3535" i="7" a="1"/>
  <c r="J3535" i="7" s="1"/>
  <c r="J3534" i="7" a="1"/>
  <c r="J3534" i="7" s="1"/>
  <c r="J3533" i="7" a="1"/>
  <c r="J3533" i="7" s="1"/>
  <c r="J3532" i="7" a="1"/>
  <c r="J3532" i="7" s="1"/>
  <c r="J3531" i="7" a="1"/>
  <c r="J3531" i="7" s="1"/>
  <c r="J3530" i="7" a="1"/>
  <c r="J3530" i="7" s="1"/>
  <c r="J3529" i="7" a="1"/>
  <c r="J3529" i="7" s="1"/>
  <c r="J3528" i="7" a="1"/>
  <c r="J3528" i="7" s="1"/>
  <c r="J3527" i="7" a="1"/>
  <c r="J3527" i="7" s="1"/>
  <c r="J3526" i="7" a="1"/>
  <c r="J3526" i="7" s="1"/>
  <c r="J3766" i="7" a="1"/>
  <c r="J3766" i="7" s="1"/>
  <c r="J3762" i="7" a="1"/>
  <c r="J3762" i="7" s="1"/>
  <c r="J3758" i="7" a="1"/>
  <c r="J3758" i="7" s="1"/>
  <c r="J3755" i="7" a="1"/>
  <c r="J3755" i="7" s="1"/>
  <c r="J3753" i="7" a="1"/>
  <c r="J3753" i="7" s="1"/>
  <c r="J3751" i="7" a="1"/>
  <c r="J3751" i="7" s="1"/>
  <c r="J3749" i="7" a="1"/>
  <c r="J3749" i="7" s="1"/>
  <c r="J3747" i="7" a="1"/>
  <c r="J3747" i="7" s="1"/>
  <c r="J3745" i="7" a="1"/>
  <c r="J3745" i="7" s="1"/>
  <c r="J3743" i="7" a="1"/>
  <c r="J3743" i="7" s="1"/>
  <c r="J3741" i="7" a="1"/>
  <c r="J3741" i="7" s="1"/>
  <c r="J3739" i="7" a="1"/>
  <c r="J3739" i="7" s="1"/>
  <c r="J3737" i="7" a="1"/>
  <c r="J3737" i="7" s="1"/>
  <c r="J3735" i="7" a="1"/>
  <c r="J3735" i="7" s="1"/>
  <c r="J3733" i="7" a="1"/>
  <c r="J3733" i="7" s="1"/>
  <c r="J3731" i="7" a="1"/>
  <c r="J3731" i="7" s="1"/>
  <c r="J3729" i="7" a="1"/>
  <c r="J3729" i="7" s="1"/>
  <c r="J3727" i="7" a="1"/>
  <c r="J3727" i="7" s="1"/>
  <c r="J3725" i="7" a="1"/>
  <c r="J3725" i="7" s="1"/>
  <c r="J3723" i="7" a="1"/>
  <c r="J3723" i="7" s="1"/>
  <c r="J3721" i="7" a="1"/>
  <c r="J3721" i="7" s="1"/>
  <c r="J3719" i="7" a="1"/>
  <c r="J3719" i="7" s="1"/>
  <c r="J3717" i="7" a="1"/>
  <c r="J3717" i="7" s="1"/>
  <c r="J3715" i="7" a="1"/>
  <c r="J3715" i="7" s="1"/>
  <c r="J3713" i="7" a="1"/>
  <c r="J3713" i="7" s="1"/>
  <c r="J3711" i="7" a="1"/>
  <c r="J3711" i="7" s="1"/>
  <c r="J3709" i="7" a="1"/>
  <c r="J3709" i="7" s="1"/>
  <c r="J3707" i="7" a="1"/>
  <c r="J3707" i="7" s="1"/>
  <c r="J3705" i="7" a="1"/>
  <c r="J3705" i="7" s="1"/>
  <c r="J3703" i="7" a="1"/>
  <c r="J3703" i="7" s="1"/>
  <c r="J3701" i="7" a="1"/>
  <c r="J3701" i="7" s="1"/>
  <c r="J3699" i="7" a="1"/>
  <c r="J3699" i="7" s="1"/>
  <c r="J3697" i="7" a="1"/>
  <c r="J3697" i="7" s="1"/>
  <c r="J3695" i="7" a="1"/>
  <c r="J3695" i="7" s="1"/>
  <c r="J3693" i="7" a="1"/>
  <c r="J3693" i="7" s="1"/>
  <c r="J3691" i="7" a="1"/>
  <c r="J3691" i="7" s="1"/>
  <c r="J3689" i="7" a="1"/>
  <c r="J3689" i="7" s="1"/>
  <c r="J3687" i="7" a="1"/>
  <c r="J3687" i="7" s="1"/>
  <c r="J3685" i="7" a="1"/>
  <c r="J3685" i="7" s="1"/>
  <c r="J3683" i="7" a="1"/>
  <c r="J3683" i="7" s="1"/>
  <c r="J3681" i="7" a="1"/>
  <c r="J3681" i="7" s="1"/>
  <c r="J3679" i="7" a="1"/>
  <c r="J3679" i="7" s="1"/>
  <c r="J3677" i="7" a="1"/>
  <c r="J3677" i="7" s="1"/>
  <c r="J3675" i="7" a="1"/>
  <c r="J3675" i="7" s="1"/>
  <c r="J3673" i="7" a="1"/>
  <c r="J3673" i="7" s="1"/>
  <c r="J3671" i="7" a="1"/>
  <c r="J3671" i="7" s="1"/>
  <c r="J3669" i="7" a="1"/>
  <c r="J3669" i="7" s="1"/>
  <c r="J3667" i="7" a="1"/>
  <c r="J3667" i="7" s="1"/>
  <c r="J3665" i="7" a="1"/>
  <c r="J3665" i="7" s="1"/>
  <c r="J3663" i="7" a="1"/>
  <c r="J3663" i="7" s="1"/>
  <c r="J3661" i="7" a="1"/>
  <c r="J3661" i="7" s="1"/>
  <c r="J3659" i="7" a="1"/>
  <c r="J3659" i="7" s="1"/>
  <c r="J3657" i="7" a="1"/>
  <c r="J3657" i="7" s="1"/>
  <c r="J3655" i="7" a="1"/>
  <c r="J3655" i="7" s="1"/>
  <c r="J3653" i="7" a="1"/>
  <c r="J3653" i="7" s="1"/>
  <c r="J3651" i="7" a="1"/>
  <c r="J3651" i="7" s="1"/>
  <c r="J3649" i="7" a="1"/>
  <c r="J3649" i="7" s="1"/>
  <c r="J3647" i="7" a="1"/>
  <c r="J3647" i="7" s="1"/>
  <c r="J3645" i="7" a="1"/>
  <c r="J3645" i="7" s="1"/>
  <c r="J3643" i="7" a="1"/>
  <c r="J3643" i="7" s="1"/>
  <c r="J3641" i="7" a="1"/>
  <c r="J3641" i="7" s="1"/>
  <c r="J3524" i="7" a="1"/>
  <c r="J3524" i="7" s="1"/>
  <c r="J3525" i="7" a="1"/>
  <c r="J3525" i="7" s="1"/>
  <c r="J3521" i="7" a="1"/>
  <c r="J3521" i="7" s="1"/>
  <c r="J3517" i="7" a="1"/>
  <c r="J3517" i="7" s="1"/>
  <c r="J3513" i="7" a="1"/>
  <c r="J3513" i="7" s="1"/>
  <c r="J3509" i="7" a="1"/>
  <c r="J3509" i="7" s="1"/>
  <c r="J3505" i="7" a="1"/>
  <c r="J3505" i="7" s="1"/>
  <c r="J3501" i="7" a="1"/>
  <c r="J3501" i="7" s="1"/>
  <c r="J3497" i="7" a="1"/>
  <c r="J3497" i="7" s="1"/>
  <c r="J3493" i="7" a="1"/>
  <c r="J3493" i="7" s="1"/>
  <c r="J3489" i="7" a="1"/>
  <c r="J3489" i="7" s="1"/>
  <c r="J3485" i="7" a="1"/>
  <c r="J3485" i="7" s="1"/>
  <c r="J3481" i="7" a="1"/>
  <c r="J3481" i="7" s="1"/>
  <c r="J3477" i="7" a="1"/>
  <c r="J3477" i="7" s="1"/>
  <c r="J3473" i="7" a="1"/>
  <c r="J3473" i="7" s="1"/>
  <c r="J3469" i="7" a="1"/>
  <c r="J3469" i="7" s="1"/>
  <c r="J3465" i="7" a="1"/>
  <c r="J3465" i="7" s="1"/>
  <c r="J3461" i="7" a="1"/>
  <c r="J3461" i="7" s="1"/>
  <c r="J3457" i="7" a="1"/>
  <c r="J3457" i="7" s="1"/>
  <c r="J3453" i="7" a="1"/>
  <c r="J3453" i="7" s="1"/>
  <c r="J3449" i="7" a="1"/>
  <c r="J3449" i="7" s="1"/>
  <c r="J3445" i="7" a="1"/>
  <c r="J3445" i="7" s="1"/>
  <c r="J3441" i="7" a="1"/>
  <c r="J3441" i="7" s="1"/>
  <c r="J3437" i="7" a="1"/>
  <c r="J3437" i="7" s="1"/>
  <c r="J3433" i="7" a="1"/>
  <c r="J3433" i="7" s="1"/>
  <c r="J3429" i="7" a="1"/>
  <c r="J3429" i="7" s="1"/>
  <c r="J3425" i="7" a="1"/>
  <c r="J3425" i="7" s="1"/>
  <c r="J3421" i="7" a="1"/>
  <c r="J3421" i="7" s="1"/>
  <c r="J3417" i="7" a="1"/>
  <c r="J3417" i="7" s="1"/>
  <c r="J3413" i="7" a="1"/>
  <c r="J3413" i="7" s="1"/>
  <c r="J3409" i="7" a="1"/>
  <c r="J3409" i="7" s="1"/>
  <c r="J3405" i="7" a="1"/>
  <c r="J3405" i="7" s="1"/>
  <c r="J3401" i="7" a="1"/>
  <c r="J3401" i="7" s="1"/>
  <c r="J3397" i="7" a="1"/>
  <c r="J3397" i="7" s="1"/>
  <c r="J3393" i="7" a="1"/>
  <c r="J3393" i="7" s="1"/>
  <c r="J3389" i="7" a="1"/>
  <c r="J3389" i="7" s="1"/>
  <c r="J3385" i="7" a="1"/>
  <c r="J3385" i="7" s="1"/>
  <c r="J3381" i="7" a="1"/>
  <c r="J3381" i="7" s="1"/>
  <c r="J3377" i="7" a="1"/>
  <c r="J3377" i="7" s="1"/>
  <c r="J3373" i="7" a="1"/>
  <c r="J3373" i="7" s="1"/>
  <c r="J3369" i="7" a="1"/>
  <c r="J3369" i="7" s="1"/>
  <c r="J3365" i="7" a="1"/>
  <c r="J3365" i="7" s="1"/>
  <c r="J3361" i="7" a="1"/>
  <c r="J3361" i="7" s="1"/>
  <c r="J3357" i="7" a="1"/>
  <c r="J3357" i="7" s="1"/>
  <c r="J3353" i="7" a="1"/>
  <c r="J3353" i="7" s="1"/>
  <c r="J3349" i="7" a="1"/>
  <c r="J3349" i="7" s="1"/>
  <c r="J3345" i="7" a="1"/>
  <c r="J3345" i="7" s="1"/>
  <c r="J3341" i="7" a="1"/>
  <c r="J3341" i="7" s="1"/>
  <c r="J3337" i="7" a="1"/>
  <c r="J3337" i="7" s="1"/>
  <c r="J3333" i="7" a="1"/>
  <c r="J3333" i="7" s="1"/>
  <c r="J3329" i="7" a="1"/>
  <c r="J3329" i="7" s="1"/>
  <c r="J3325" i="7" a="1"/>
  <c r="J3325" i="7" s="1"/>
  <c r="J3321" i="7" a="1"/>
  <c r="J3321" i="7" s="1"/>
  <c r="J3317" i="7" a="1"/>
  <c r="J3317" i="7" s="1"/>
  <c r="J3313" i="7" a="1"/>
  <c r="J3313" i="7" s="1"/>
  <c r="J3309" i="7" a="1"/>
  <c r="J3309" i="7" s="1"/>
  <c r="J3305" i="7" a="1"/>
  <c r="J3305" i="7" s="1"/>
  <c r="J3301" i="7" a="1"/>
  <c r="J3301" i="7" s="1"/>
  <c r="J3297" i="7" a="1"/>
  <c r="J3297" i="7" s="1"/>
  <c r="J3293" i="7" a="1"/>
  <c r="J3293" i="7" s="1"/>
  <c r="J3289" i="7" a="1"/>
  <c r="J3289" i="7" s="1"/>
  <c r="J3285" i="7" a="1"/>
  <c r="J3285" i="7" s="1"/>
  <c r="J3281" i="7" a="1"/>
  <c r="J3281" i="7" s="1"/>
  <c r="J3277" i="7" a="1"/>
  <c r="J3277" i="7" s="1"/>
  <c r="J3273" i="7" a="1"/>
  <c r="J3273" i="7" s="1"/>
  <c r="J3269" i="7" a="1"/>
  <c r="J3269" i="7" s="1"/>
  <c r="J3265" i="7" a="1"/>
  <c r="J3265" i="7" s="1"/>
  <c r="J3520" i="7" a="1"/>
  <c r="J3520" i="7" s="1"/>
  <c r="J3516" i="7" a="1"/>
  <c r="J3516" i="7" s="1"/>
  <c r="J3512" i="7" a="1"/>
  <c r="J3512" i="7" s="1"/>
  <c r="J3508" i="7" a="1"/>
  <c r="J3508" i="7" s="1"/>
  <c r="J3504" i="7" a="1"/>
  <c r="J3504" i="7" s="1"/>
  <c r="J3500" i="7" a="1"/>
  <c r="J3500" i="7" s="1"/>
  <c r="J3496" i="7" a="1"/>
  <c r="J3496" i="7" s="1"/>
  <c r="J3492" i="7" a="1"/>
  <c r="J3492" i="7" s="1"/>
  <c r="J3488" i="7" a="1"/>
  <c r="J3488" i="7" s="1"/>
  <c r="J3484" i="7" a="1"/>
  <c r="J3484" i="7" s="1"/>
  <c r="J3480" i="7" a="1"/>
  <c r="J3480" i="7" s="1"/>
  <c r="J3476" i="7" a="1"/>
  <c r="J3476" i="7" s="1"/>
  <c r="J3472" i="7" a="1"/>
  <c r="J3472" i="7" s="1"/>
  <c r="J3468" i="7" a="1"/>
  <c r="J3468" i="7" s="1"/>
  <c r="J3464" i="7" a="1"/>
  <c r="J3464" i="7" s="1"/>
  <c r="J3460" i="7" a="1"/>
  <c r="J3460" i="7" s="1"/>
  <c r="J3456" i="7" a="1"/>
  <c r="J3456" i="7" s="1"/>
  <c r="J3452" i="7" a="1"/>
  <c r="J3452" i="7" s="1"/>
  <c r="J3448" i="7" a="1"/>
  <c r="J3448" i="7" s="1"/>
  <c r="J3444" i="7" a="1"/>
  <c r="J3444" i="7" s="1"/>
  <c r="J3440" i="7" a="1"/>
  <c r="J3440" i="7" s="1"/>
  <c r="J3436" i="7" a="1"/>
  <c r="J3436" i="7" s="1"/>
  <c r="J3432" i="7" a="1"/>
  <c r="J3432" i="7" s="1"/>
  <c r="J3428" i="7" a="1"/>
  <c r="J3428" i="7" s="1"/>
  <c r="J3424" i="7" a="1"/>
  <c r="J3424" i="7" s="1"/>
  <c r="J3420" i="7" a="1"/>
  <c r="J3420" i="7" s="1"/>
  <c r="J3416" i="7" a="1"/>
  <c r="J3416" i="7" s="1"/>
  <c r="J3412" i="7" a="1"/>
  <c r="J3412" i="7" s="1"/>
  <c r="J3408" i="7" a="1"/>
  <c r="J3408" i="7" s="1"/>
  <c r="J3404" i="7" a="1"/>
  <c r="J3404" i="7" s="1"/>
  <c r="J3400" i="7" a="1"/>
  <c r="J3400" i="7" s="1"/>
  <c r="J3396" i="7" a="1"/>
  <c r="J3396" i="7" s="1"/>
  <c r="J3392" i="7" a="1"/>
  <c r="J3392" i="7" s="1"/>
  <c r="J3388" i="7" a="1"/>
  <c r="J3388" i="7" s="1"/>
  <c r="J3384" i="7" a="1"/>
  <c r="J3384" i="7" s="1"/>
  <c r="J3380" i="7" a="1"/>
  <c r="J3380" i="7" s="1"/>
  <c r="J3376" i="7" a="1"/>
  <c r="J3376" i="7" s="1"/>
  <c r="J3372" i="7" a="1"/>
  <c r="J3372" i="7" s="1"/>
  <c r="J3368" i="7" a="1"/>
  <c r="J3368" i="7" s="1"/>
  <c r="J3364" i="7" a="1"/>
  <c r="J3364" i="7" s="1"/>
  <c r="J3360" i="7" a="1"/>
  <c r="J3360" i="7" s="1"/>
  <c r="J3356" i="7" a="1"/>
  <c r="J3356" i="7" s="1"/>
  <c r="J3352" i="7" a="1"/>
  <c r="J3352" i="7" s="1"/>
  <c r="J3348" i="7" a="1"/>
  <c r="J3348" i="7" s="1"/>
  <c r="J3344" i="7" a="1"/>
  <c r="J3344" i="7" s="1"/>
  <c r="J3340" i="7" a="1"/>
  <c r="J3340" i="7" s="1"/>
  <c r="J3336" i="7" a="1"/>
  <c r="J3336" i="7" s="1"/>
  <c r="J3332" i="7" a="1"/>
  <c r="J3332" i="7" s="1"/>
  <c r="J3328" i="7" a="1"/>
  <c r="J3328" i="7" s="1"/>
  <c r="J3324" i="7" a="1"/>
  <c r="J3324" i="7" s="1"/>
  <c r="J3320" i="7" a="1"/>
  <c r="J3320" i="7" s="1"/>
  <c r="J3316" i="7" a="1"/>
  <c r="J3316" i="7" s="1"/>
  <c r="J3312" i="7" a="1"/>
  <c r="J3312" i="7" s="1"/>
  <c r="J3308" i="7" a="1"/>
  <c r="J3308" i="7" s="1"/>
  <c r="J3304" i="7" a="1"/>
  <c r="J3304" i="7" s="1"/>
  <c r="J3300" i="7" a="1"/>
  <c r="J3300" i="7" s="1"/>
  <c r="J3296" i="7" a="1"/>
  <c r="J3296" i="7" s="1"/>
  <c r="J3292" i="7" a="1"/>
  <c r="J3292" i="7" s="1"/>
  <c r="J3288" i="7" a="1"/>
  <c r="J3288" i="7" s="1"/>
  <c r="J3284" i="7" a="1"/>
  <c r="J3284" i="7" s="1"/>
  <c r="J3280" i="7" a="1"/>
  <c r="J3280" i="7" s="1"/>
  <c r="J3276" i="7" a="1"/>
  <c r="J3276" i="7" s="1"/>
  <c r="J3272" i="7" a="1"/>
  <c r="J3272" i="7" s="1"/>
  <c r="J3268" i="7" a="1"/>
  <c r="J3268" i="7" s="1"/>
  <c r="J3264" i="7" a="1"/>
  <c r="J3264" i="7" s="1"/>
  <c r="J3262" i="7" a="1"/>
  <c r="J3262" i="7" s="1"/>
  <c r="J3523" i="7" a="1"/>
  <c r="J3523" i="7" s="1"/>
  <c r="J3519" i="7" a="1"/>
  <c r="J3519" i="7" s="1"/>
  <c r="J3515" i="7" a="1"/>
  <c r="J3515" i="7" s="1"/>
  <c r="J3511" i="7" a="1"/>
  <c r="J3511" i="7" s="1"/>
  <c r="J3507" i="7" a="1"/>
  <c r="J3507" i="7" s="1"/>
  <c r="J3503" i="7" a="1"/>
  <c r="J3503" i="7" s="1"/>
  <c r="J3499" i="7" a="1"/>
  <c r="J3499" i="7" s="1"/>
  <c r="J3495" i="7" a="1"/>
  <c r="J3495" i="7" s="1"/>
  <c r="J3491" i="7" a="1"/>
  <c r="J3491" i="7" s="1"/>
  <c r="J3487" i="7" a="1"/>
  <c r="J3487" i="7" s="1"/>
  <c r="J3483" i="7" a="1"/>
  <c r="J3483" i="7" s="1"/>
  <c r="J3479" i="7" a="1"/>
  <c r="J3479" i="7" s="1"/>
  <c r="J3475" i="7" a="1"/>
  <c r="J3475" i="7" s="1"/>
  <c r="J3471" i="7" a="1"/>
  <c r="J3471" i="7" s="1"/>
  <c r="J3467" i="7" a="1"/>
  <c r="J3467" i="7" s="1"/>
  <c r="J3463" i="7" a="1"/>
  <c r="J3463" i="7" s="1"/>
  <c r="J3459" i="7" a="1"/>
  <c r="J3459" i="7" s="1"/>
  <c r="J3455" i="7" a="1"/>
  <c r="J3455" i="7" s="1"/>
  <c r="J3451" i="7" a="1"/>
  <c r="J3451" i="7" s="1"/>
  <c r="J3447" i="7" a="1"/>
  <c r="J3447" i="7" s="1"/>
  <c r="J3443" i="7" a="1"/>
  <c r="J3443" i="7" s="1"/>
  <c r="J3439" i="7" a="1"/>
  <c r="J3439" i="7" s="1"/>
  <c r="J3435" i="7" a="1"/>
  <c r="J3435" i="7" s="1"/>
  <c r="J3431" i="7" a="1"/>
  <c r="J3431" i="7" s="1"/>
  <c r="J3427" i="7" a="1"/>
  <c r="J3427" i="7" s="1"/>
  <c r="J3423" i="7" a="1"/>
  <c r="J3423" i="7" s="1"/>
  <c r="J3419" i="7" a="1"/>
  <c r="J3419" i="7" s="1"/>
  <c r="J3415" i="7" a="1"/>
  <c r="J3415" i="7" s="1"/>
  <c r="J3411" i="7" a="1"/>
  <c r="J3411" i="7" s="1"/>
  <c r="J3407" i="7" a="1"/>
  <c r="J3407" i="7" s="1"/>
  <c r="J3403" i="7" a="1"/>
  <c r="J3403" i="7" s="1"/>
  <c r="J3399" i="7" a="1"/>
  <c r="J3399" i="7" s="1"/>
  <c r="J3395" i="7" a="1"/>
  <c r="J3395" i="7" s="1"/>
  <c r="J3391" i="7" a="1"/>
  <c r="J3391" i="7" s="1"/>
  <c r="J3387" i="7" a="1"/>
  <c r="J3387" i="7" s="1"/>
  <c r="J3383" i="7" a="1"/>
  <c r="J3383" i="7" s="1"/>
  <c r="J3379" i="7" a="1"/>
  <c r="J3379" i="7" s="1"/>
  <c r="J3375" i="7" a="1"/>
  <c r="J3375" i="7" s="1"/>
  <c r="J3371" i="7" a="1"/>
  <c r="J3371" i="7" s="1"/>
  <c r="J3367" i="7" a="1"/>
  <c r="J3367" i="7" s="1"/>
  <c r="J3363" i="7" a="1"/>
  <c r="J3363" i="7" s="1"/>
  <c r="J3359" i="7" a="1"/>
  <c r="J3359" i="7" s="1"/>
  <c r="J3355" i="7" a="1"/>
  <c r="J3355" i="7" s="1"/>
  <c r="J3351" i="7" a="1"/>
  <c r="J3351" i="7" s="1"/>
  <c r="J3347" i="7" a="1"/>
  <c r="J3347" i="7" s="1"/>
  <c r="J3343" i="7" a="1"/>
  <c r="J3343" i="7" s="1"/>
  <c r="J3339" i="7" a="1"/>
  <c r="J3339" i="7" s="1"/>
  <c r="J3335" i="7" a="1"/>
  <c r="J3335" i="7" s="1"/>
  <c r="J3331" i="7" a="1"/>
  <c r="J3331" i="7" s="1"/>
  <c r="J3327" i="7" a="1"/>
  <c r="J3327" i="7" s="1"/>
  <c r="J3323" i="7" a="1"/>
  <c r="J3323" i="7" s="1"/>
  <c r="J3319" i="7" a="1"/>
  <c r="J3319" i="7" s="1"/>
  <c r="J3315" i="7" a="1"/>
  <c r="J3315" i="7" s="1"/>
  <c r="J3311" i="7" a="1"/>
  <c r="J3311" i="7" s="1"/>
  <c r="J3307" i="7" a="1"/>
  <c r="J3307" i="7" s="1"/>
  <c r="J3303" i="7" a="1"/>
  <c r="J3303" i="7" s="1"/>
  <c r="J3299" i="7" a="1"/>
  <c r="J3299" i="7" s="1"/>
  <c r="J3295" i="7" a="1"/>
  <c r="J3295" i="7" s="1"/>
  <c r="J3291" i="7" a="1"/>
  <c r="J3291" i="7" s="1"/>
  <c r="J3287" i="7" a="1"/>
  <c r="J3287" i="7" s="1"/>
  <c r="J3283" i="7" a="1"/>
  <c r="J3283" i="7" s="1"/>
  <c r="J3279" i="7" a="1"/>
  <c r="J3279" i="7" s="1"/>
  <c r="J3275" i="7" a="1"/>
  <c r="J3275" i="7" s="1"/>
  <c r="J3271" i="7" a="1"/>
  <c r="J3271" i="7" s="1"/>
  <c r="J3267" i="7" a="1"/>
  <c r="J3267" i="7" s="1"/>
  <c r="J3522" i="7" a="1"/>
  <c r="J3522" i="7" s="1"/>
  <c r="J3518" i="7" a="1"/>
  <c r="J3518" i="7" s="1"/>
  <c r="J3514" i="7" a="1"/>
  <c r="J3514" i="7" s="1"/>
  <c r="J3510" i="7" a="1"/>
  <c r="J3510" i="7" s="1"/>
  <c r="J3506" i="7" a="1"/>
  <c r="J3506" i="7" s="1"/>
  <c r="J3502" i="7" a="1"/>
  <c r="J3502" i="7" s="1"/>
  <c r="J3498" i="7" a="1"/>
  <c r="J3498" i="7" s="1"/>
  <c r="J3494" i="7" a="1"/>
  <c r="J3494" i="7" s="1"/>
  <c r="J3490" i="7" a="1"/>
  <c r="J3490" i="7" s="1"/>
  <c r="J3486" i="7" a="1"/>
  <c r="J3486" i="7" s="1"/>
  <c r="J3482" i="7" a="1"/>
  <c r="J3482" i="7" s="1"/>
  <c r="J3478" i="7" a="1"/>
  <c r="J3478" i="7" s="1"/>
  <c r="J3474" i="7" a="1"/>
  <c r="J3474" i="7" s="1"/>
  <c r="J3470" i="7" a="1"/>
  <c r="J3470" i="7" s="1"/>
  <c r="J3466" i="7" a="1"/>
  <c r="J3466" i="7" s="1"/>
  <c r="J3462" i="7" a="1"/>
  <c r="J3462" i="7" s="1"/>
  <c r="J3458" i="7" a="1"/>
  <c r="J3458" i="7" s="1"/>
  <c r="J3454" i="7" a="1"/>
  <c r="J3454" i="7" s="1"/>
  <c r="J3450" i="7" a="1"/>
  <c r="J3450" i="7" s="1"/>
  <c r="J3446" i="7" a="1"/>
  <c r="J3446" i="7" s="1"/>
  <c r="J3442" i="7" a="1"/>
  <c r="J3442" i="7" s="1"/>
  <c r="J3438" i="7" a="1"/>
  <c r="J3438" i="7" s="1"/>
  <c r="J3434" i="7" a="1"/>
  <c r="J3434" i="7" s="1"/>
  <c r="J3430" i="7" a="1"/>
  <c r="J3430" i="7" s="1"/>
  <c r="J3426" i="7" a="1"/>
  <c r="J3426" i="7" s="1"/>
  <c r="J3422" i="7" a="1"/>
  <c r="J3422" i="7" s="1"/>
  <c r="J3418" i="7" a="1"/>
  <c r="J3418" i="7" s="1"/>
  <c r="J3414" i="7" a="1"/>
  <c r="J3414" i="7" s="1"/>
  <c r="J3410" i="7" a="1"/>
  <c r="J3410" i="7" s="1"/>
  <c r="J3406" i="7" a="1"/>
  <c r="J3406" i="7" s="1"/>
  <c r="J3402" i="7" a="1"/>
  <c r="J3402" i="7" s="1"/>
  <c r="J3398" i="7" a="1"/>
  <c r="J3398" i="7" s="1"/>
  <c r="J3394" i="7" a="1"/>
  <c r="J3394" i="7" s="1"/>
  <c r="J3390" i="7" a="1"/>
  <c r="J3390" i="7" s="1"/>
  <c r="J3386" i="7" a="1"/>
  <c r="J3386" i="7" s="1"/>
  <c r="J3382" i="7" a="1"/>
  <c r="J3382" i="7" s="1"/>
  <c r="J3378" i="7" a="1"/>
  <c r="J3378" i="7" s="1"/>
  <c r="J3374" i="7" a="1"/>
  <c r="J3374" i="7" s="1"/>
  <c r="J3370" i="7" a="1"/>
  <c r="J3370" i="7" s="1"/>
  <c r="J3366" i="7" a="1"/>
  <c r="J3366" i="7" s="1"/>
  <c r="J3362" i="7" a="1"/>
  <c r="J3362" i="7" s="1"/>
  <c r="J3358" i="7" a="1"/>
  <c r="J3358" i="7" s="1"/>
  <c r="J3354" i="7" a="1"/>
  <c r="J3354" i="7" s="1"/>
  <c r="J3350" i="7" a="1"/>
  <c r="J3350" i="7" s="1"/>
  <c r="J3346" i="7" a="1"/>
  <c r="J3346" i="7" s="1"/>
  <c r="J3342" i="7" a="1"/>
  <c r="J3342" i="7" s="1"/>
  <c r="J3338" i="7" a="1"/>
  <c r="J3338" i="7" s="1"/>
  <c r="J3334" i="7" a="1"/>
  <c r="J3334" i="7" s="1"/>
  <c r="J3330" i="7" a="1"/>
  <c r="J3330" i="7" s="1"/>
  <c r="J3326" i="7" a="1"/>
  <c r="J3326" i="7" s="1"/>
  <c r="J3322" i="7" a="1"/>
  <c r="J3322" i="7" s="1"/>
  <c r="J3318" i="7" a="1"/>
  <c r="J3318" i="7" s="1"/>
  <c r="J3314" i="7" a="1"/>
  <c r="J3314" i="7" s="1"/>
  <c r="J3310" i="7" a="1"/>
  <c r="J3310" i="7" s="1"/>
  <c r="J3306" i="7" a="1"/>
  <c r="J3306" i="7" s="1"/>
  <c r="J3302" i="7" a="1"/>
  <c r="J3302" i="7" s="1"/>
  <c r="J3298" i="7" a="1"/>
  <c r="J3298" i="7" s="1"/>
  <c r="J3294" i="7" a="1"/>
  <c r="J3294" i="7" s="1"/>
  <c r="J3290" i="7" a="1"/>
  <c r="J3290" i="7" s="1"/>
  <c r="J3286" i="7" a="1"/>
  <c r="J3286" i="7" s="1"/>
  <c r="J3282" i="7" a="1"/>
  <c r="J3282" i="7" s="1"/>
  <c r="J3278" i="7" a="1"/>
  <c r="J3278" i="7" s="1"/>
  <c r="J3274" i="7" a="1"/>
  <c r="J3274" i="7" s="1"/>
  <c r="J3270" i="7" a="1"/>
  <c r="J3270" i="7" s="1"/>
  <c r="J3266" i="7" a="1"/>
  <c r="J3266" i="7" s="1"/>
  <c r="J3259" i="7" a="1"/>
  <c r="J3259" i="7" s="1"/>
  <c r="J3255" i="7" a="1"/>
  <c r="J3255" i="7" s="1"/>
  <c r="J3251" i="7" a="1"/>
  <c r="J3251" i="7" s="1"/>
  <c r="J3247" i="7" a="1"/>
  <c r="J3247" i="7" s="1"/>
  <c r="J3243" i="7" a="1"/>
  <c r="J3243" i="7" s="1"/>
  <c r="J3239" i="7" a="1"/>
  <c r="J3239" i="7" s="1"/>
  <c r="J3235" i="7" a="1"/>
  <c r="J3235" i="7" s="1"/>
  <c r="J3231" i="7" a="1"/>
  <c r="J3231" i="7" s="1"/>
  <c r="J3227" i="7" a="1"/>
  <c r="J3227" i="7" s="1"/>
  <c r="J3223" i="7" a="1"/>
  <c r="J3223" i="7" s="1"/>
  <c r="J3219" i="7" a="1"/>
  <c r="J3219" i="7" s="1"/>
  <c r="J3215" i="7" a="1"/>
  <c r="J3215" i="7" s="1"/>
  <c r="J3212" i="7" a="1"/>
  <c r="J3212" i="7" s="1"/>
  <c r="J3209" i="7" a="1"/>
  <c r="J3209" i="7" s="1"/>
  <c r="J3204" i="7" a="1"/>
  <c r="J3204" i="7" s="1"/>
  <c r="J3201" i="7" a="1"/>
  <c r="J3201" i="7" s="1"/>
  <c r="J3196" i="7" a="1"/>
  <c r="J3196" i="7" s="1"/>
  <c r="J3193" i="7" a="1"/>
  <c r="J3193" i="7" s="1"/>
  <c r="J3189" i="7" a="1"/>
  <c r="J3189" i="7" s="1"/>
  <c r="J3185" i="7" a="1"/>
  <c r="J3185" i="7" s="1"/>
  <c r="J3181" i="7" a="1"/>
  <c r="J3181" i="7" s="1"/>
  <c r="J3177" i="7" a="1"/>
  <c r="J3177" i="7" s="1"/>
  <c r="J3173" i="7" a="1"/>
  <c r="J3173" i="7" s="1"/>
  <c r="J3169" i="7" a="1"/>
  <c r="J3169" i="7" s="1"/>
  <c r="J3165" i="7" a="1"/>
  <c r="J3165" i="7" s="1"/>
  <c r="J3161" i="7" a="1"/>
  <c r="J3161" i="7" s="1"/>
  <c r="J3157" i="7" a="1"/>
  <c r="J3157" i="7" s="1"/>
  <c r="J3153" i="7" a="1"/>
  <c r="J3153" i="7" s="1"/>
  <c r="J3149" i="7" a="1"/>
  <c r="J3149" i="7" s="1"/>
  <c r="J3145" i="7" a="1"/>
  <c r="J3145" i="7" s="1"/>
  <c r="J3141" i="7" a="1"/>
  <c r="J3141" i="7" s="1"/>
  <c r="J3137" i="7" a="1"/>
  <c r="J3137" i="7" s="1"/>
  <c r="J3133" i="7" a="1"/>
  <c r="J3133" i="7" s="1"/>
  <c r="J3129" i="7" a="1"/>
  <c r="J3129" i="7" s="1"/>
  <c r="J3125" i="7" a="1"/>
  <c r="J3125" i="7" s="1"/>
  <c r="J3121" i="7" a="1"/>
  <c r="J3121" i="7" s="1"/>
  <c r="J3117" i="7" a="1"/>
  <c r="J3117" i="7" s="1"/>
  <c r="J3113" i="7" a="1"/>
  <c r="J3113" i="7" s="1"/>
  <c r="J3109" i="7" a="1"/>
  <c r="J3109" i="7" s="1"/>
  <c r="J3105" i="7" a="1"/>
  <c r="J3105" i="7" s="1"/>
  <c r="J3101" i="7" a="1"/>
  <c r="J3101" i="7" s="1"/>
  <c r="J3097" i="7" a="1"/>
  <c r="J3097" i="7" s="1"/>
  <c r="J3093" i="7" a="1"/>
  <c r="J3093" i="7" s="1"/>
  <c r="J3089" i="7" a="1"/>
  <c r="J3089" i="7" s="1"/>
  <c r="J3085" i="7" a="1"/>
  <c r="J3085" i="7" s="1"/>
  <c r="J3081" i="7" a="1"/>
  <c r="J3081" i="7" s="1"/>
  <c r="J3077" i="7" a="1"/>
  <c r="J3077" i="7" s="1"/>
  <c r="J3073" i="7" a="1"/>
  <c r="J3073" i="7" s="1"/>
  <c r="J3069" i="7" a="1"/>
  <c r="J3069" i="7" s="1"/>
  <c r="J3065" i="7" a="1"/>
  <c r="J3065" i="7" s="1"/>
  <c r="J3061" i="7" a="1"/>
  <c r="J3061" i="7" s="1"/>
  <c r="J3057" i="7" a="1"/>
  <c r="J3057" i="7" s="1"/>
  <c r="J3053" i="7" a="1"/>
  <c r="J3053" i="7" s="1"/>
  <c r="J3049" i="7" a="1"/>
  <c r="J3049" i="7" s="1"/>
  <c r="J3045" i="7" a="1"/>
  <c r="J3045" i="7" s="1"/>
  <c r="J3041" i="7" a="1"/>
  <c r="J3041" i="7" s="1"/>
  <c r="J3037" i="7" a="1"/>
  <c r="J3037" i="7" s="1"/>
  <c r="J3033" i="7" a="1"/>
  <c r="J3033" i="7" s="1"/>
  <c r="J3029" i="7" a="1"/>
  <c r="J3029" i="7" s="1"/>
  <c r="J3025" i="7" a="1"/>
  <c r="J3025" i="7" s="1"/>
  <c r="J3021" i="7" a="1"/>
  <c r="J3021" i="7" s="1"/>
  <c r="J3263" i="7" a="1"/>
  <c r="J3263" i="7" s="1"/>
  <c r="J3258" i="7" a="1"/>
  <c r="J3258" i="7" s="1"/>
  <c r="J3254" i="7" a="1"/>
  <c r="J3254" i="7" s="1"/>
  <c r="J3250" i="7" a="1"/>
  <c r="J3250" i="7" s="1"/>
  <c r="J3246" i="7" a="1"/>
  <c r="J3246" i="7" s="1"/>
  <c r="J3242" i="7" a="1"/>
  <c r="J3242" i="7" s="1"/>
  <c r="J3238" i="7" a="1"/>
  <c r="J3238" i="7" s="1"/>
  <c r="J3234" i="7" a="1"/>
  <c r="J3234" i="7" s="1"/>
  <c r="J3230" i="7" a="1"/>
  <c r="J3230" i="7" s="1"/>
  <c r="J3226" i="7" a="1"/>
  <c r="J3226" i="7" s="1"/>
  <c r="J3222" i="7" a="1"/>
  <c r="J3222" i="7" s="1"/>
  <c r="J3218" i="7" a="1"/>
  <c r="J3218" i="7" s="1"/>
  <c r="J3214" i="7" a="1"/>
  <c r="J3214" i="7" s="1"/>
  <c r="J3211" i="7" a="1"/>
  <c r="J3211" i="7" s="1"/>
  <c r="J3206" i="7" a="1"/>
  <c r="J3206" i="7" s="1"/>
  <c r="J3203" i="7" a="1"/>
  <c r="J3203" i="7" s="1"/>
  <c r="J3198" i="7" a="1"/>
  <c r="J3198" i="7" s="1"/>
  <c r="J3195" i="7" a="1"/>
  <c r="J3195" i="7" s="1"/>
  <c r="J3190" i="7" a="1"/>
  <c r="J3190" i="7" s="1"/>
  <c r="J3186" i="7" a="1"/>
  <c r="J3186" i="7" s="1"/>
  <c r="J3182" i="7" a="1"/>
  <c r="J3182" i="7" s="1"/>
  <c r="J3178" i="7" a="1"/>
  <c r="J3178" i="7" s="1"/>
  <c r="J3174" i="7" a="1"/>
  <c r="J3174" i="7" s="1"/>
  <c r="J3170" i="7" a="1"/>
  <c r="J3170" i="7" s="1"/>
  <c r="J3166" i="7" a="1"/>
  <c r="J3166" i="7" s="1"/>
  <c r="J3162" i="7" a="1"/>
  <c r="J3162" i="7" s="1"/>
  <c r="J3158" i="7" a="1"/>
  <c r="J3158" i="7" s="1"/>
  <c r="J3154" i="7" a="1"/>
  <c r="J3154" i="7" s="1"/>
  <c r="J3150" i="7" a="1"/>
  <c r="J3150" i="7" s="1"/>
  <c r="J3146" i="7" a="1"/>
  <c r="J3146" i="7" s="1"/>
  <c r="J3142" i="7" a="1"/>
  <c r="J3142" i="7" s="1"/>
  <c r="J3138" i="7" a="1"/>
  <c r="J3138" i="7" s="1"/>
  <c r="J3134" i="7" a="1"/>
  <c r="J3134" i="7" s="1"/>
  <c r="J3130" i="7" a="1"/>
  <c r="J3130" i="7" s="1"/>
  <c r="J3126" i="7" a="1"/>
  <c r="J3126" i="7" s="1"/>
  <c r="J3122" i="7" a="1"/>
  <c r="J3122" i="7" s="1"/>
  <c r="J3118" i="7" a="1"/>
  <c r="J3118" i="7" s="1"/>
  <c r="J3114" i="7" a="1"/>
  <c r="J3114" i="7" s="1"/>
  <c r="J3110" i="7" a="1"/>
  <c r="J3110" i="7" s="1"/>
  <c r="J3106" i="7" a="1"/>
  <c r="J3106" i="7" s="1"/>
  <c r="J3102" i="7" a="1"/>
  <c r="J3102" i="7" s="1"/>
  <c r="J3098" i="7" a="1"/>
  <c r="J3098" i="7" s="1"/>
  <c r="J3094" i="7" a="1"/>
  <c r="J3094" i="7" s="1"/>
  <c r="J3090" i="7" a="1"/>
  <c r="J3090" i="7" s="1"/>
  <c r="J3086" i="7" a="1"/>
  <c r="J3086" i="7" s="1"/>
  <c r="J3082" i="7" a="1"/>
  <c r="J3082" i="7" s="1"/>
  <c r="J3078" i="7" a="1"/>
  <c r="J3078" i="7" s="1"/>
  <c r="J3074" i="7" a="1"/>
  <c r="J3074" i="7" s="1"/>
  <c r="J3070" i="7" a="1"/>
  <c r="J3070" i="7" s="1"/>
  <c r="J3066" i="7" a="1"/>
  <c r="J3066" i="7" s="1"/>
  <c r="J3062" i="7" a="1"/>
  <c r="J3062" i="7" s="1"/>
  <c r="J3058" i="7" a="1"/>
  <c r="J3058" i="7" s="1"/>
  <c r="J3054" i="7" a="1"/>
  <c r="J3054" i="7" s="1"/>
  <c r="J3050" i="7" a="1"/>
  <c r="J3050" i="7" s="1"/>
  <c r="J3046" i="7" a="1"/>
  <c r="J3046" i="7" s="1"/>
  <c r="J3042" i="7" a="1"/>
  <c r="J3042" i="7" s="1"/>
  <c r="J3038" i="7" a="1"/>
  <c r="J3038" i="7" s="1"/>
  <c r="J3034" i="7" a="1"/>
  <c r="J3034" i="7" s="1"/>
  <c r="J3030" i="7" a="1"/>
  <c r="J3030" i="7" s="1"/>
  <c r="J3026" i="7" a="1"/>
  <c r="J3026" i="7" s="1"/>
  <c r="J3022" i="7" a="1"/>
  <c r="J3022" i="7" s="1"/>
  <c r="J3261" i="7" a="1"/>
  <c r="J3261" i="7" s="1"/>
  <c r="J3257" i="7" a="1"/>
  <c r="J3257" i="7" s="1"/>
  <c r="J3253" i="7" a="1"/>
  <c r="J3253" i="7" s="1"/>
  <c r="J3249" i="7" a="1"/>
  <c r="J3249" i="7" s="1"/>
  <c r="J3245" i="7" a="1"/>
  <c r="J3245" i="7" s="1"/>
  <c r="J3241" i="7" a="1"/>
  <c r="J3241" i="7" s="1"/>
  <c r="J3237" i="7" a="1"/>
  <c r="J3237" i="7" s="1"/>
  <c r="J3233" i="7" a="1"/>
  <c r="J3233" i="7" s="1"/>
  <c r="J3229" i="7" a="1"/>
  <c r="J3229" i="7" s="1"/>
  <c r="J3225" i="7" a="1"/>
  <c r="J3225" i="7" s="1"/>
  <c r="J3221" i="7" a="1"/>
  <c r="J3221" i="7" s="1"/>
  <c r="J3217" i="7" a="1"/>
  <c r="J3217" i="7" s="1"/>
  <c r="J3213" i="7" a="1"/>
  <c r="J3213" i="7" s="1"/>
  <c r="J3208" i="7" a="1"/>
  <c r="J3208" i="7" s="1"/>
  <c r="J3205" i="7" a="1"/>
  <c r="J3205" i="7" s="1"/>
  <c r="J3200" i="7" a="1"/>
  <c r="J3200" i="7" s="1"/>
  <c r="J3197" i="7" a="1"/>
  <c r="J3197" i="7" s="1"/>
  <c r="J3191" i="7" a="1"/>
  <c r="J3191" i="7" s="1"/>
  <c r="J3187" i="7" a="1"/>
  <c r="J3187" i="7" s="1"/>
  <c r="J3183" i="7" a="1"/>
  <c r="J3183" i="7" s="1"/>
  <c r="J3179" i="7" a="1"/>
  <c r="J3179" i="7" s="1"/>
  <c r="J3175" i="7" a="1"/>
  <c r="J3175" i="7" s="1"/>
  <c r="J3171" i="7" a="1"/>
  <c r="J3171" i="7" s="1"/>
  <c r="J3167" i="7" a="1"/>
  <c r="J3167" i="7" s="1"/>
  <c r="J3163" i="7" a="1"/>
  <c r="J3163" i="7" s="1"/>
  <c r="J3159" i="7" a="1"/>
  <c r="J3159" i="7" s="1"/>
  <c r="J3155" i="7" a="1"/>
  <c r="J3155" i="7" s="1"/>
  <c r="J3151" i="7" a="1"/>
  <c r="J3151" i="7" s="1"/>
  <c r="J3147" i="7" a="1"/>
  <c r="J3147" i="7" s="1"/>
  <c r="J3143" i="7" a="1"/>
  <c r="J3143" i="7" s="1"/>
  <c r="J3139" i="7" a="1"/>
  <c r="J3139" i="7" s="1"/>
  <c r="J3135" i="7" a="1"/>
  <c r="J3135" i="7" s="1"/>
  <c r="J3131" i="7" a="1"/>
  <c r="J3131" i="7" s="1"/>
  <c r="J3127" i="7" a="1"/>
  <c r="J3127" i="7" s="1"/>
  <c r="J3123" i="7" a="1"/>
  <c r="J3123" i="7" s="1"/>
  <c r="J3119" i="7" a="1"/>
  <c r="J3119" i="7" s="1"/>
  <c r="J3115" i="7" a="1"/>
  <c r="J3115" i="7" s="1"/>
  <c r="J3111" i="7" a="1"/>
  <c r="J3111" i="7" s="1"/>
  <c r="J3107" i="7" a="1"/>
  <c r="J3107" i="7" s="1"/>
  <c r="J3103" i="7" a="1"/>
  <c r="J3103" i="7" s="1"/>
  <c r="J3099" i="7" a="1"/>
  <c r="J3099" i="7" s="1"/>
  <c r="J3095" i="7" a="1"/>
  <c r="J3095" i="7" s="1"/>
  <c r="J3091" i="7" a="1"/>
  <c r="J3091" i="7" s="1"/>
  <c r="J3087" i="7" a="1"/>
  <c r="J3087" i="7" s="1"/>
  <c r="J3083" i="7" a="1"/>
  <c r="J3083" i="7" s="1"/>
  <c r="J3079" i="7" a="1"/>
  <c r="J3079" i="7" s="1"/>
  <c r="J3075" i="7" a="1"/>
  <c r="J3075" i="7" s="1"/>
  <c r="J3071" i="7" a="1"/>
  <c r="J3071" i="7" s="1"/>
  <c r="J3067" i="7" a="1"/>
  <c r="J3067" i="7" s="1"/>
  <c r="J3063" i="7" a="1"/>
  <c r="J3063" i="7" s="1"/>
  <c r="J3059" i="7" a="1"/>
  <c r="J3059" i="7" s="1"/>
  <c r="J3055" i="7" a="1"/>
  <c r="J3055" i="7" s="1"/>
  <c r="J3051" i="7" a="1"/>
  <c r="J3051" i="7" s="1"/>
  <c r="J3047" i="7" a="1"/>
  <c r="J3047" i="7" s="1"/>
  <c r="J3043" i="7" a="1"/>
  <c r="J3043" i="7" s="1"/>
  <c r="J3039" i="7" a="1"/>
  <c r="J3039" i="7" s="1"/>
  <c r="J3035" i="7" a="1"/>
  <c r="J3035" i="7" s="1"/>
  <c r="J3031" i="7" a="1"/>
  <c r="J3031" i="7" s="1"/>
  <c r="J3027" i="7" a="1"/>
  <c r="J3027" i="7" s="1"/>
  <c r="J3023" i="7" a="1"/>
  <c r="J3023" i="7" s="1"/>
  <c r="J3019" i="7" a="1"/>
  <c r="J3019" i="7" s="1"/>
  <c r="J3018" i="7" a="1"/>
  <c r="J3018" i="7" s="1"/>
  <c r="J3017" i="7" a="1"/>
  <c r="J3017" i="7" s="1"/>
  <c r="J3016" i="7" a="1"/>
  <c r="J3016" i="7" s="1"/>
  <c r="J3015" i="7" a="1"/>
  <c r="J3015" i="7" s="1"/>
  <c r="J3260" i="7" a="1"/>
  <c r="J3260" i="7" s="1"/>
  <c r="J3256" i="7" a="1"/>
  <c r="J3256" i="7" s="1"/>
  <c r="J3252" i="7" a="1"/>
  <c r="J3252" i="7" s="1"/>
  <c r="J3248" i="7" a="1"/>
  <c r="J3248" i="7" s="1"/>
  <c r="J3244" i="7" a="1"/>
  <c r="J3244" i="7" s="1"/>
  <c r="J3240" i="7" a="1"/>
  <c r="J3240" i="7" s="1"/>
  <c r="J3236" i="7" a="1"/>
  <c r="J3236" i="7" s="1"/>
  <c r="J3232" i="7" a="1"/>
  <c r="J3232" i="7" s="1"/>
  <c r="J3228" i="7" a="1"/>
  <c r="J3228" i="7" s="1"/>
  <c r="J3224" i="7" a="1"/>
  <c r="J3224" i="7" s="1"/>
  <c r="J3220" i="7" a="1"/>
  <c r="J3220" i="7" s="1"/>
  <c r="J3216" i="7" a="1"/>
  <c r="J3216" i="7" s="1"/>
  <c r="J3210" i="7" a="1"/>
  <c r="J3210" i="7" s="1"/>
  <c r="J3207" i="7" a="1"/>
  <c r="J3207" i="7" s="1"/>
  <c r="J3202" i="7" a="1"/>
  <c r="J3202" i="7" s="1"/>
  <c r="J3199" i="7" a="1"/>
  <c r="J3199" i="7" s="1"/>
  <c r="J3194" i="7" a="1"/>
  <c r="J3194" i="7" s="1"/>
  <c r="J3192" i="7" a="1"/>
  <c r="J3192" i="7" s="1"/>
  <c r="J3188" i="7" a="1"/>
  <c r="J3188" i="7" s="1"/>
  <c r="J3184" i="7" a="1"/>
  <c r="J3184" i="7" s="1"/>
  <c r="J3180" i="7" a="1"/>
  <c r="J3180" i="7" s="1"/>
  <c r="J3176" i="7" a="1"/>
  <c r="J3176" i="7" s="1"/>
  <c r="J3172" i="7" a="1"/>
  <c r="J3172" i="7" s="1"/>
  <c r="J3168" i="7" a="1"/>
  <c r="J3168" i="7" s="1"/>
  <c r="J3164" i="7" a="1"/>
  <c r="J3164" i="7" s="1"/>
  <c r="J3160" i="7" a="1"/>
  <c r="J3160" i="7" s="1"/>
  <c r="J3156" i="7" a="1"/>
  <c r="J3156" i="7" s="1"/>
  <c r="J3152" i="7" a="1"/>
  <c r="J3152" i="7" s="1"/>
  <c r="J3148" i="7" a="1"/>
  <c r="J3148" i="7" s="1"/>
  <c r="J3144" i="7" a="1"/>
  <c r="J3144" i="7" s="1"/>
  <c r="J3140" i="7" a="1"/>
  <c r="J3140" i="7" s="1"/>
  <c r="J3136" i="7" a="1"/>
  <c r="J3136" i="7" s="1"/>
  <c r="J3132" i="7" a="1"/>
  <c r="J3132" i="7" s="1"/>
  <c r="J3128" i="7" a="1"/>
  <c r="J3128" i="7" s="1"/>
  <c r="J3124" i="7" a="1"/>
  <c r="J3124" i="7" s="1"/>
  <c r="J3120" i="7" a="1"/>
  <c r="J3120" i="7" s="1"/>
  <c r="J3116" i="7" a="1"/>
  <c r="J3116" i="7" s="1"/>
  <c r="J3112" i="7" a="1"/>
  <c r="J3112" i="7" s="1"/>
  <c r="J3108" i="7" a="1"/>
  <c r="J3108" i="7" s="1"/>
  <c r="J3104" i="7" a="1"/>
  <c r="J3104" i="7" s="1"/>
  <c r="J3100" i="7" a="1"/>
  <c r="J3100" i="7" s="1"/>
  <c r="J3096" i="7" a="1"/>
  <c r="J3096" i="7" s="1"/>
  <c r="J3092" i="7" a="1"/>
  <c r="J3092" i="7" s="1"/>
  <c r="J3088" i="7" a="1"/>
  <c r="J3088" i="7" s="1"/>
  <c r="J3084" i="7" a="1"/>
  <c r="J3084" i="7" s="1"/>
  <c r="J3080" i="7" a="1"/>
  <c r="J3080" i="7" s="1"/>
  <c r="J3076" i="7" a="1"/>
  <c r="J3076" i="7" s="1"/>
  <c r="J3060" i="7" a="1"/>
  <c r="J3060" i="7" s="1"/>
  <c r="J3044" i="7" a="1"/>
  <c r="J3044" i="7" s="1"/>
  <c r="J3028" i="7" a="1"/>
  <c r="J3028" i="7" s="1"/>
  <c r="J3013" i="7" a="1"/>
  <c r="J3013" i="7" s="1"/>
  <c r="J3009" i="7" a="1"/>
  <c r="J3009" i="7" s="1"/>
  <c r="J3005" i="7" a="1"/>
  <c r="J3005" i="7" s="1"/>
  <c r="J3001" i="7" a="1"/>
  <c r="J3001" i="7" s="1"/>
  <c r="J2997" i="7" a="1"/>
  <c r="J2997" i="7" s="1"/>
  <c r="J2993" i="7" a="1"/>
  <c r="J2993" i="7" s="1"/>
  <c r="J2989" i="7" a="1"/>
  <c r="J2989" i="7" s="1"/>
  <c r="J2985" i="7" a="1"/>
  <c r="J2985" i="7" s="1"/>
  <c r="J2981" i="7" a="1"/>
  <c r="J2981" i="7" s="1"/>
  <c r="J2977" i="7" a="1"/>
  <c r="J2977" i="7" s="1"/>
  <c r="J2973" i="7" a="1"/>
  <c r="J2973" i="7" s="1"/>
  <c r="J2969" i="7" a="1"/>
  <c r="J2969" i="7" s="1"/>
  <c r="J2965" i="7" a="1"/>
  <c r="J2965" i="7" s="1"/>
  <c r="J2961" i="7" a="1"/>
  <c r="J2961" i="7" s="1"/>
  <c r="J2957" i="7" a="1"/>
  <c r="J2957" i="7" s="1"/>
  <c r="J2953" i="7" a="1"/>
  <c r="J2953" i="7" s="1"/>
  <c r="J2949" i="7" a="1"/>
  <c r="J2949" i="7" s="1"/>
  <c r="J2945" i="7" a="1"/>
  <c r="J2945" i="7" s="1"/>
  <c r="J2941" i="7" a="1"/>
  <c r="J2941" i="7" s="1"/>
  <c r="J2937" i="7" a="1"/>
  <c r="J2937" i="7" s="1"/>
  <c r="J2933" i="7" a="1"/>
  <c r="J2933" i="7" s="1"/>
  <c r="J2929" i="7" a="1"/>
  <c r="J2929" i="7" s="1"/>
  <c r="J2925" i="7" a="1"/>
  <c r="J2925" i="7" s="1"/>
  <c r="J2921" i="7" a="1"/>
  <c r="J2921" i="7" s="1"/>
  <c r="J2917" i="7" a="1"/>
  <c r="J2917" i="7" s="1"/>
  <c r="J2913" i="7" a="1"/>
  <c r="J2913" i="7" s="1"/>
  <c r="J2909" i="7" a="1"/>
  <c r="J2909" i="7" s="1"/>
  <c r="J2905" i="7" a="1"/>
  <c r="J2905" i="7" s="1"/>
  <c r="J2901" i="7" a="1"/>
  <c r="J2901" i="7" s="1"/>
  <c r="J2897" i="7" a="1"/>
  <c r="J2897" i="7" s="1"/>
  <c r="J2893" i="7" a="1"/>
  <c r="J2893" i="7" s="1"/>
  <c r="J2889" i="7" a="1"/>
  <c r="J2889" i="7" s="1"/>
  <c r="J2885" i="7" a="1"/>
  <c r="J2885" i="7" s="1"/>
  <c r="J2881" i="7" a="1"/>
  <c r="J2881" i="7" s="1"/>
  <c r="J2877" i="7" a="1"/>
  <c r="J2877" i="7" s="1"/>
  <c r="J2873" i="7" a="1"/>
  <c r="J2873" i="7" s="1"/>
  <c r="J2869" i="7" a="1"/>
  <c r="J2869" i="7" s="1"/>
  <c r="J2865" i="7" a="1"/>
  <c r="J2865" i="7" s="1"/>
  <c r="J2861" i="7" a="1"/>
  <c r="J2861" i="7" s="1"/>
  <c r="J2857" i="7" a="1"/>
  <c r="J2857" i="7" s="1"/>
  <c r="J2853" i="7" a="1"/>
  <c r="J2853" i="7" s="1"/>
  <c r="J2849" i="7" a="1"/>
  <c r="J2849" i="7" s="1"/>
  <c r="J3072" i="7" a="1"/>
  <c r="J3072" i="7" s="1"/>
  <c r="J3056" i="7" a="1"/>
  <c r="J3056" i="7" s="1"/>
  <c r="J3040" i="7" a="1"/>
  <c r="J3040" i="7" s="1"/>
  <c r="J3024" i="7" a="1"/>
  <c r="J3024" i="7" s="1"/>
  <c r="J3014" i="7" a="1"/>
  <c r="J3014" i="7" s="1"/>
  <c r="J3010" i="7" a="1"/>
  <c r="J3010" i="7" s="1"/>
  <c r="J3006" i="7" a="1"/>
  <c r="J3006" i="7" s="1"/>
  <c r="J3002" i="7" a="1"/>
  <c r="J3002" i="7" s="1"/>
  <c r="J2998" i="7" a="1"/>
  <c r="J2998" i="7" s="1"/>
  <c r="J2994" i="7" a="1"/>
  <c r="J2994" i="7" s="1"/>
  <c r="J2990" i="7" a="1"/>
  <c r="J2990" i="7" s="1"/>
  <c r="J2986" i="7" a="1"/>
  <c r="J2986" i="7" s="1"/>
  <c r="J2982" i="7" a="1"/>
  <c r="J2982" i="7" s="1"/>
  <c r="J2978" i="7" a="1"/>
  <c r="J2978" i="7" s="1"/>
  <c r="J2974" i="7" a="1"/>
  <c r="J2974" i="7" s="1"/>
  <c r="J2970" i="7" a="1"/>
  <c r="J2970" i="7" s="1"/>
  <c r="J2966" i="7" a="1"/>
  <c r="J2966" i="7" s="1"/>
  <c r="J2962" i="7" a="1"/>
  <c r="J2962" i="7" s="1"/>
  <c r="J2958" i="7" a="1"/>
  <c r="J2958" i="7" s="1"/>
  <c r="J2954" i="7" a="1"/>
  <c r="J2954" i="7" s="1"/>
  <c r="J2950" i="7" a="1"/>
  <c r="J2950" i="7" s="1"/>
  <c r="J2946" i="7" a="1"/>
  <c r="J2946" i="7" s="1"/>
  <c r="J2942" i="7" a="1"/>
  <c r="J2942" i="7" s="1"/>
  <c r="J2938" i="7" a="1"/>
  <c r="J2938" i="7" s="1"/>
  <c r="J2934" i="7" a="1"/>
  <c r="J2934" i="7" s="1"/>
  <c r="J2930" i="7" a="1"/>
  <c r="J2930" i="7" s="1"/>
  <c r="J2926" i="7" a="1"/>
  <c r="J2926" i="7" s="1"/>
  <c r="J2922" i="7" a="1"/>
  <c r="J2922" i="7" s="1"/>
  <c r="J2918" i="7" a="1"/>
  <c r="J2918" i="7" s="1"/>
  <c r="J2914" i="7" a="1"/>
  <c r="J2914" i="7" s="1"/>
  <c r="J2910" i="7" a="1"/>
  <c r="J2910" i="7" s="1"/>
  <c r="J2906" i="7" a="1"/>
  <c r="J2906" i="7" s="1"/>
  <c r="J2902" i="7" a="1"/>
  <c r="J2902" i="7" s="1"/>
  <c r="J2898" i="7" a="1"/>
  <c r="J2898" i="7" s="1"/>
  <c r="J2894" i="7" a="1"/>
  <c r="J2894" i="7" s="1"/>
  <c r="J2890" i="7" a="1"/>
  <c r="J2890" i="7" s="1"/>
  <c r="J2886" i="7" a="1"/>
  <c r="J2886" i="7" s="1"/>
  <c r="J2882" i="7" a="1"/>
  <c r="J2882" i="7" s="1"/>
  <c r="J2878" i="7" a="1"/>
  <c r="J2878" i="7" s="1"/>
  <c r="J2874" i="7" a="1"/>
  <c r="J2874" i="7" s="1"/>
  <c r="J2870" i="7" a="1"/>
  <c r="J2870" i="7" s="1"/>
  <c r="J2866" i="7" a="1"/>
  <c r="J2866" i="7" s="1"/>
  <c r="J2862" i="7" a="1"/>
  <c r="J2862" i="7" s="1"/>
  <c r="J2858" i="7" a="1"/>
  <c r="J2858" i="7" s="1"/>
  <c r="J2854" i="7" a="1"/>
  <c r="J2854" i="7" s="1"/>
  <c r="J2850" i="7" a="1"/>
  <c r="J2850" i="7" s="1"/>
  <c r="J3068" i="7" a="1"/>
  <c r="J3068" i="7" s="1"/>
  <c r="J3052" i="7" a="1"/>
  <c r="J3052" i="7" s="1"/>
  <c r="J3036" i="7" a="1"/>
  <c r="J3036" i="7" s="1"/>
  <c r="J3020" i="7" a="1"/>
  <c r="J3020" i="7" s="1"/>
  <c r="J3011" i="7" a="1"/>
  <c r="J3011" i="7" s="1"/>
  <c r="J3007" i="7" a="1"/>
  <c r="J3007" i="7" s="1"/>
  <c r="J3003" i="7" a="1"/>
  <c r="J3003" i="7" s="1"/>
  <c r="J2999" i="7" a="1"/>
  <c r="J2999" i="7" s="1"/>
  <c r="J2995" i="7" a="1"/>
  <c r="J2995" i="7" s="1"/>
  <c r="J2991" i="7" a="1"/>
  <c r="J2991" i="7" s="1"/>
  <c r="J2987" i="7" a="1"/>
  <c r="J2987" i="7" s="1"/>
  <c r="J2983" i="7" a="1"/>
  <c r="J2983" i="7" s="1"/>
  <c r="J2979" i="7" a="1"/>
  <c r="J2979" i="7" s="1"/>
  <c r="J2975" i="7" a="1"/>
  <c r="J2975" i="7" s="1"/>
  <c r="J2971" i="7" a="1"/>
  <c r="J2971" i="7" s="1"/>
  <c r="J2967" i="7" a="1"/>
  <c r="J2967" i="7" s="1"/>
  <c r="J2963" i="7" a="1"/>
  <c r="J2963" i="7" s="1"/>
  <c r="J2959" i="7" a="1"/>
  <c r="J2959" i="7" s="1"/>
  <c r="J2955" i="7" a="1"/>
  <c r="J2955" i="7" s="1"/>
  <c r="J2951" i="7" a="1"/>
  <c r="J2951" i="7" s="1"/>
  <c r="J2947" i="7" a="1"/>
  <c r="J2947" i="7" s="1"/>
  <c r="J2943" i="7" a="1"/>
  <c r="J2943" i="7" s="1"/>
  <c r="J2939" i="7" a="1"/>
  <c r="J2939" i="7" s="1"/>
  <c r="J2935" i="7" a="1"/>
  <c r="J2935" i="7" s="1"/>
  <c r="J2931" i="7" a="1"/>
  <c r="J2931" i="7" s="1"/>
  <c r="J2927" i="7" a="1"/>
  <c r="J2927" i="7" s="1"/>
  <c r="J2923" i="7" a="1"/>
  <c r="J2923" i="7" s="1"/>
  <c r="J2919" i="7" a="1"/>
  <c r="J2919" i="7" s="1"/>
  <c r="J2915" i="7" a="1"/>
  <c r="J2915" i="7" s="1"/>
  <c r="J2911" i="7" a="1"/>
  <c r="J2911" i="7" s="1"/>
  <c r="J2907" i="7" a="1"/>
  <c r="J2907" i="7" s="1"/>
  <c r="J2903" i="7" a="1"/>
  <c r="J2903" i="7" s="1"/>
  <c r="J2899" i="7" a="1"/>
  <c r="J2899" i="7" s="1"/>
  <c r="J2895" i="7" a="1"/>
  <c r="J2895" i="7" s="1"/>
  <c r="J2891" i="7" a="1"/>
  <c r="J2891" i="7" s="1"/>
  <c r="J2887" i="7" a="1"/>
  <c r="J2887" i="7" s="1"/>
  <c r="J2883" i="7" a="1"/>
  <c r="J2883" i="7" s="1"/>
  <c r="J2879" i="7" a="1"/>
  <c r="J2879" i="7" s="1"/>
  <c r="J2875" i="7" a="1"/>
  <c r="J2875" i="7" s="1"/>
  <c r="J2871" i="7" a="1"/>
  <c r="J2871" i="7" s="1"/>
  <c r="J2867" i="7" a="1"/>
  <c r="J2867" i="7" s="1"/>
  <c r="J2863" i="7" a="1"/>
  <c r="J2863" i="7" s="1"/>
  <c r="J2859" i="7" a="1"/>
  <c r="J2859" i="7" s="1"/>
  <c r="J2855" i="7" a="1"/>
  <c r="J2855" i="7" s="1"/>
  <c r="J2851" i="7" a="1"/>
  <c r="J2851" i="7" s="1"/>
  <c r="J3064" i="7" a="1"/>
  <c r="J3064" i="7" s="1"/>
  <c r="J3048" i="7" a="1"/>
  <c r="J3048" i="7" s="1"/>
  <c r="J3032" i="7" a="1"/>
  <c r="J3032" i="7" s="1"/>
  <c r="J3012" i="7" a="1"/>
  <c r="J3012" i="7" s="1"/>
  <c r="J3008" i="7" a="1"/>
  <c r="J3008" i="7" s="1"/>
  <c r="J3004" i="7" a="1"/>
  <c r="J3004" i="7" s="1"/>
  <c r="J3000" i="7" a="1"/>
  <c r="J3000" i="7" s="1"/>
  <c r="J2996" i="7" a="1"/>
  <c r="J2996" i="7" s="1"/>
  <c r="J2992" i="7" a="1"/>
  <c r="J2992" i="7" s="1"/>
  <c r="J2988" i="7" a="1"/>
  <c r="J2988" i="7" s="1"/>
  <c r="J2984" i="7" a="1"/>
  <c r="J2984" i="7" s="1"/>
  <c r="J2980" i="7" a="1"/>
  <c r="J2980" i="7" s="1"/>
  <c r="J2976" i="7" a="1"/>
  <c r="J2976" i="7" s="1"/>
  <c r="J2972" i="7" a="1"/>
  <c r="J2972" i="7" s="1"/>
  <c r="J2968" i="7" a="1"/>
  <c r="J2968" i="7" s="1"/>
  <c r="J2964" i="7" a="1"/>
  <c r="J2964" i="7" s="1"/>
  <c r="J2960" i="7" a="1"/>
  <c r="J2960" i="7" s="1"/>
  <c r="J2956" i="7" a="1"/>
  <c r="J2956" i="7" s="1"/>
  <c r="J2952" i="7" a="1"/>
  <c r="J2952" i="7" s="1"/>
  <c r="J2948" i="7" a="1"/>
  <c r="J2948" i="7" s="1"/>
  <c r="J2944" i="7" a="1"/>
  <c r="J2944" i="7" s="1"/>
  <c r="J2940" i="7" a="1"/>
  <c r="J2940" i="7" s="1"/>
  <c r="J2936" i="7" a="1"/>
  <c r="J2936" i="7" s="1"/>
  <c r="J2932" i="7" a="1"/>
  <c r="J2932" i="7" s="1"/>
  <c r="J2928" i="7" a="1"/>
  <c r="J2928" i="7" s="1"/>
  <c r="J2924" i="7" a="1"/>
  <c r="J2924" i="7" s="1"/>
  <c r="J2920" i="7" a="1"/>
  <c r="J2920" i="7" s="1"/>
  <c r="J2916" i="7" a="1"/>
  <c r="J2916" i="7" s="1"/>
  <c r="J2912" i="7" a="1"/>
  <c r="J2912" i="7" s="1"/>
  <c r="J2908" i="7" a="1"/>
  <c r="J2908" i="7" s="1"/>
  <c r="J2904" i="7" a="1"/>
  <c r="J2904" i="7" s="1"/>
  <c r="J2900" i="7" a="1"/>
  <c r="J2900" i="7" s="1"/>
  <c r="J2896" i="7" a="1"/>
  <c r="J2896" i="7" s="1"/>
  <c r="J2892" i="7" a="1"/>
  <c r="J2892" i="7" s="1"/>
  <c r="J2888" i="7" a="1"/>
  <c r="J2888" i="7" s="1"/>
  <c r="J2884" i="7" a="1"/>
  <c r="J2884" i="7" s="1"/>
  <c r="J2880" i="7" a="1"/>
  <c r="J2880" i="7" s="1"/>
  <c r="J2876" i="7" a="1"/>
  <c r="J2876" i="7" s="1"/>
  <c r="J2872" i="7" a="1"/>
  <c r="J2872" i="7" s="1"/>
  <c r="J2868" i="7" a="1"/>
  <c r="J2868" i="7" s="1"/>
  <c r="J2864" i="7" a="1"/>
  <c r="J2864" i="7" s="1"/>
  <c r="J2860" i="7" a="1"/>
  <c r="J2860" i="7" s="1"/>
  <c r="J2856" i="7" a="1"/>
  <c r="J2856" i="7" s="1"/>
  <c r="J2852" i="7" a="1"/>
  <c r="J2852" i="7" s="1"/>
  <c r="J2848" i="7" a="1"/>
  <c r="J2848" i="7" s="1"/>
  <c r="J2847" i="7" a="1"/>
  <c r="J2847" i="7" s="1"/>
  <c r="J2845" i="7" a="1"/>
  <c r="J2845" i="7" s="1"/>
  <c r="J2841" i="7" a="1"/>
  <c r="J2841" i="7" s="1"/>
  <c r="J2837" i="7" a="1"/>
  <c r="J2837" i="7" s="1"/>
  <c r="J2833" i="7" a="1"/>
  <c r="J2833" i="7" s="1"/>
  <c r="J2829" i="7" a="1"/>
  <c r="J2829" i="7" s="1"/>
  <c r="J2825" i="7" a="1"/>
  <c r="J2825" i="7" s="1"/>
  <c r="J2821" i="7" a="1"/>
  <c r="J2821" i="7" s="1"/>
  <c r="J2817" i="7" a="1"/>
  <c r="J2817" i="7" s="1"/>
  <c r="J2813" i="7" a="1"/>
  <c r="J2813" i="7" s="1"/>
  <c r="J2809" i="7" a="1"/>
  <c r="J2809" i="7" s="1"/>
  <c r="J2805" i="7" a="1"/>
  <c r="J2805" i="7" s="1"/>
  <c r="J2801" i="7" a="1"/>
  <c r="J2801" i="7" s="1"/>
  <c r="J2797" i="7" a="1"/>
  <c r="J2797" i="7" s="1"/>
  <c r="J2793" i="7" a="1"/>
  <c r="J2793" i="7" s="1"/>
  <c r="J2789" i="7" a="1"/>
  <c r="J2789" i="7" s="1"/>
  <c r="J2785" i="7" a="1"/>
  <c r="J2785" i="7" s="1"/>
  <c r="J2781" i="7" a="1"/>
  <c r="J2781" i="7" s="1"/>
  <c r="J2777" i="7" a="1"/>
  <c r="J2777" i="7" s="1"/>
  <c r="J2773" i="7" a="1"/>
  <c r="J2773" i="7" s="1"/>
  <c r="J2769" i="7" a="1"/>
  <c r="J2769" i="7" s="1"/>
  <c r="J2765" i="7" a="1"/>
  <c r="J2765" i="7" s="1"/>
  <c r="J2761" i="7" a="1"/>
  <c r="J2761" i="7" s="1"/>
  <c r="J2757" i="7" a="1"/>
  <c r="J2757" i="7" s="1"/>
  <c r="J2753" i="7" a="1"/>
  <c r="J2753" i="7" s="1"/>
  <c r="J2749" i="7" a="1"/>
  <c r="J2749" i="7" s="1"/>
  <c r="J2745" i="7" a="1"/>
  <c r="J2745" i="7" s="1"/>
  <c r="J2741" i="7" a="1"/>
  <c r="J2741" i="7" s="1"/>
  <c r="J2737" i="7" a="1"/>
  <c r="J2737" i="7" s="1"/>
  <c r="J2733" i="7" a="1"/>
  <c r="J2733" i="7" s="1"/>
  <c r="J2729" i="7" a="1"/>
  <c r="J2729" i="7" s="1"/>
  <c r="J2725" i="7" a="1"/>
  <c r="J2725" i="7" s="1"/>
  <c r="J2721" i="7" a="1"/>
  <c r="J2721" i="7" s="1"/>
  <c r="J2717" i="7" a="1"/>
  <c r="J2717" i="7" s="1"/>
  <c r="J2713" i="7" a="1"/>
  <c r="J2713" i="7" s="1"/>
  <c r="J2709" i="7" a="1"/>
  <c r="J2709" i="7" s="1"/>
  <c r="J2705" i="7" a="1"/>
  <c r="J2705" i="7" s="1"/>
  <c r="J2701" i="7" a="1"/>
  <c r="J2701" i="7" s="1"/>
  <c r="J2697" i="7" a="1"/>
  <c r="J2697" i="7" s="1"/>
  <c r="J2693" i="7" a="1"/>
  <c r="J2693" i="7" s="1"/>
  <c r="J2689" i="7" a="1"/>
  <c r="J2689" i="7" s="1"/>
  <c r="J2685" i="7" a="1"/>
  <c r="J2685" i="7" s="1"/>
  <c r="J2681" i="7" a="1"/>
  <c r="J2681" i="7" s="1"/>
  <c r="J2677" i="7" a="1"/>
  <c r="J2677" i="7" s="1"/>
  <c r="J2673" i="7" a="1"/>
  <c r="J2673" i="7" s="1"/>
  <c r="J2669" i="7" a="1"/>
  <c r="J2669" i="7" s="1"/>
  <c r="J2665" i="7" a="1"/>
  <c r="J2665" i="7" s="1"/>
  <c r="J2661" i="7" a="1"/>
  <c r="J2661" i="7" s="1"/>
  <c r="J2657" i="7" a="1"/>
  <c r="J2657" i="7" s="1"/>
  <c r="J2653" i="7" a="1"/>
  <c r="J2653" i="7" s="1"/>
  <c r="J2649" i="7" a="1"/>
  <c r="J2649" i="7" s="1"/>
  <c r="J2645" i="7" a="1"/>
  <c r="J2645" i="7" s="1"/>
  <c r="J2641" i="7" a="1"/>
  <c r="J2641" i="7" s="1"/>
  <c r="J2637" i="7" a="1"/>
  <c r="J2637" i="7" s="1"/>
  <c r="J2633" i="7" a="1"/>
  <c r="J2633" i="7" s="1"/>
  <c r="J2629" i="7" a="1"/>
  <c r="J2629" i="7" s="1"/>
  <c r="J2625" i="7" a="1"/>
  <c r="J2625" i="7" s="1"/>
  <c r="J2621" i="7" a="1"/>
  <c r="J2621" i="7" s="1"/>
  <c r="J2617" i="7" a="1"/>
  <c r="J2617" i="7" s="1"/>
  <c r="J2613" i="7" a="1"/>
  <c r="J2613" i="7" s="1"/>
  <c r="J2609" i="7" a="1"/>
  <c r="J2609" i="7" s="1"/>
  <c r="J2605" i="7" a="1"/>
  <c r="J2605" i="7" s="1"/>
  <c r="J2601" i="7" a="1"/>
  <c r="J2601" i="7" s="1"/>
  <c r="J2597" i="7" a="1"/>
  <c r="J2597" i="7" s="1"/>
  <c r="J2593" i="7" a="1"/>
  <c r="J2593" i="7" s="1"/>
  <c r="J2589" i="7" a="1"/>
  <c r="J2589" i="7" s="1"/>
  <c r="J2585" i="7" a="1"/>
  <c r="J2585" i="7" s="1"/>
  <c r="J2581" i="7" a="1"/>
  <c r="J2581" i="7" s="1"/>
  <c r="J2577" i="7" a="1"/>
  <c r="J2577" i="7" s="1"/>
  <c r="J2573" i="7" a="1"/>
  <c r="J2573" i="7" s="1"/>
  <c r="J2569" i="7" a="1"/>
  <c r="J2569" i="7" s="1"/>
  <c r="J2565" i="7" a="1"/>
  <c r="J2565" i="7" s="1"/>
  <c r="J2561" i="7" a="1"/>
  <c r="J2561" i="7" s="1"/>
  <c r="J2557" i="7" a="1"/>
  <c r="J2557" i="7" s="1"/>
  <c r="J2553" i="7" a="1"/>
  <c r="J2553" i="7" s="1"/>
  <c r="J2549" i="7" a="1"/>
  <c r="J2549" i="7" s="1"/>
  <c r="J2545" i="7" a="1"/>
  <c r="J2545" i="7" s="1"/>
  <c r="J2541" i="7" a="1"/>
  <c r="J2541" i="7" s="1"/>
  <c r="J2537" i="7" a="1"/>
  <c r="J2537" i="7" s="1"/>
  <c r="J2533" i="7" a="1"/>
  <c r="J2533" i="7" s="1"/>
  <c r="J2529" i="7" a="1"/>
  <c r="J2529" i="7" s="1"/>
  <c r="J2525" i="7" a="1"/>
  <c r="J2525" i="7" s="1"/>
  <c r="J2521" i="7" a="1"/>
  <c r="J2521" i="7" s="1"/>
  <c r="J2517" i="7" a="1"/>
  <c r="J2517" i="7" s="1"/>
  <c r="J2513" i="7" a="1"/>
  <c r="J2513" i="7" s="1"/>
  <c r="J2509" i="7" a="1"/>
  <c r="J2509" i="7" s="1"/>
  <c r="J2505" i="7" a="1"/>
  <c r="J2505" i="7" s="1"/>
  <c r="J2501" i="7" a="1"/>
  <c r="J2501" i="7" s="1"/>
  <c r="J2497" i="7" a="1"/>
  <c r="J2497" i="7" s="1"/>
  <c r="J2493" i="7" a="1"/>
  <c r="J2493" i="7" s="1"/>
  <c r="J2489" i="7" a="1"/>
  <c r="J2489" i="7" s="1"/>
  <c r="J2485" i="7" a="1"/>
  <c r="J2485" i="7" s="1"/>
  <c r="J2481" i="7" a="1"/>
  <c r="J2481" i="7" s="1"/>
  <c r="J2477" i="7" a="1"/>
  <c r="J2477" i="7" s="1"/>
  <c r="J2473" i="7" a="1"/>
  <c r="J2473" i="7" s="1"/>
  <c r="J2469" i="7" a="1"/>
  <c r="J2469" i="7" s="1"/>
  <c r="J2465" i="7" a="1"/>
  <c r="J2465" i="7" s="1"/>
  <c r="J2461" i="7" a="1"/>
  <c r="J2461" i="7" s="1"/>
  <c r="J2457" i="7" a="1"/>
  <c r="J2457" i="7" s="1"/>
  <c r="J2453" i="7" a="1"/>
  <c r="J2453" i="7" s="1"/>
  <c r="J2449" i="7" a="1"/>
  <c r="J2449" i="7" s="1"/>
  <c r="J2445" i="7" a="1"/>
  <c r="J2445" i="7" s="1"/>
  <c r="J2846" i="7" a="1"/>
  <c r="J2846" i="7" s="1"/>
  <c r="J2842" i="7" a="1"/>
  <c r="J2842" i="7" s="1"/>
  <c r="J2838" i="7" a="1"/>
  <c r="J2838" i="7" s="1"/>
  <c r="J2834" i="7" a="1"/>
  <c r="J2834" i="7" s="1"/>
  <c r="J2830" i="7" a="1"/>
  <c r="J2830" i="7" s="1"/>
  <c r="J2826" i="7" a="1"/>
  <c r="J2826" i="7" s="1"/>
  <c r="J2822" i="7" a="1"/>
  <c r="J2822" i="7" s="1"/>
  <c r="J2818" i="7" a="1"/>
  <c r="J2818" i="7" s="1"/>
  <c r="J2814" i="7" a="1"/>
  <c r="J2814" i="7" s="1"/>
  <c r="J2810" i="7" a="1"/>
  <c r="J2810" i="7" s="1"/>
  <c r="J2806" i="7" a="1"/>
  <c r="J2806" i="7" s="1"/>
  <c r="J2802" i="7" a="1"/>
  <c r="J2802" i="7" s="1"/>
  <c r="J2798" i="7" a="1"/>
  <c r="J2798" i="7" s="1"/>
  <c r="J2794" i="7" a="1"/>
  <c r="J2794" i="7" s="1"/>
  <c r="J2790" i="7" a="1"/>
  <c r="J2790" i="7" s="1"/>
  <c r="J2786" i="7" a="1"/>
  <c r="J2786" i="7" s="1"/>
  <c r="J2782" i="7" a="1"/>
  <c r="J2782" i="7" s="1"/>
  <c r="J2778" i="7" a="1"/>
  <c r="J2778" i="7" s="1"/>
  <c r="J2774" i="7" a="1"/>
  <c r="J2774" i="7" s="1"/>
  <c r="J2770" i="7" a="1"/>
  <c r="J2770" i="7" s="1"/>
  <c r="J2766" i="7" a="1"/>
  <c r="J2766" i="7" s="1"/>
  <c r="J2762" i="7" a="1"/>
  <c r="J2762" i="7" s="1"/>
  <c r="J2758" i="7" a="1"/>
  <c r="J2758" i="7" s="1"/>
  <c r="J2754" i="7" a="1"/>
  <c r="J2754" i="7" s="1"/>
  <c r="J2750" i="7" a="1"/>
  <c r="J2750" i="7" s="1"/>
  <c r="J2746" i="7" a="1"/>
  <c r="J2746" i="7" s="1"/>
  <c r="J2742" i="7" a="1"/>
  <c r="J2742" i="7" s="1"/>
  <c r="J2738" i="7" a="1"/>
  <c r="J2738" i="7" s="1"/>
  <c r="J2734" i="7" a="1"/>
  <c r="J2734" i="7" s="1"/>
  <c r="J2730" i="7" a="1"/>
  <c r="J2730" i="7" s="1"/>
  <c r="J2726" i="7" a="1"/>
  <c r="J2726" i="7" s="1"/>
  <c r="J2722" i="7" a="1"/>
  <c r="J2722" i="7" s="1"/>
  <c r="J2718" i="7" a="1"/>
  <c r="J2718" i="7" s="1"/>
  <c r="J2714" i="7" a="1"/>
  <c r="J2714" i="7" s="1"/>
  <c r="J2710" i="7" a="1"/>
  <c r="J2710" i="7" s="1"/>
  <c r="J2706" i="7" a="1"/>
  <c r="J2706" i="7" s="1"/>
  <c r="J2702" i="7" a="1"/>
  <c r="J2702" i="7" s="1"/>
  <c r="J2698" i="7" a="1"/>
  <c r="J2698" i="7" s="1"/>
  <c r="J2694" i="7" a="1"/>
  <c r="J2694" i="7" s="1"/>
  <c r="J2690" i="7" a="1"/>
  <c r="J2690" i="7" s="1"/>
  <c r="J2686" i="7" a="1"/>
  <c r="J2686" i="7" s="1"/>
  <c r="J2682" i="7" a="1"/>
  <c r="J2682" i="7" s="1"/>
  <c r="J2678" i="7" a="1"/>
  <c r="J2678" i="7" s="1"/>
  <c r="J2674" i="7" a="1"/>
  <c r="J2674" i="7" s="1"/>
  <c r="J2670" i="7" a="1"/>
  <c r="J2670" i="7" s="1"/>
  <c r="J2666" i="7" a="1"/>
  <c r="J2666" i="7" s="1"/>
  <c r="J2662" i="7" a="1"/>
  <c r="J2662" i="7" s="1"/>
  <c r="J2658" i="7" a="1"/>
  <c r="J2658" i="7" s="1"/>
  <c r="J2654" i="7" a="1"/>
  <c r="J2654" i="7" s="1"/>
  <c r="J2650" i="7" a="1"/>
  <c r="J2650" i="7" s="1"/>
  <c r="J2646" i="7" a="1"/>
  <c r="J2646" i="7" s="1"/>
  <c r="J2642" i="7" a="1"/>
  <c r="J2642" i="7" s="1"/>
  <c r="J2638" i="7" a="1"/>
  <c r="J2638" i="7" s="1"/>
  <c r="J2634" i="7" a="1"/>
  <c r="J2634" i="7" s="1"/>
  <c r="J2630" i="7" a="1"/>
  <c r="J2630" i="7" s="1"/>
  <c r="J2626" i="7" a="1"/>
  <c r="J2626" i="7" s="1"/>
  <c r="J2622" i="7" a="1"/>
  <c r="J2622" i="7" s="1"/>
  <c r="J2618" i="7" a="1"/>
  <c r="J2618" i="7" s="1"/>
  <c r="J2614" i="7" a="1"/>
  <c r="J2614" i="7" s="1"/>
  <c r="J2610" i="7" a="1"/>
  <c r="J2610" i="7" s="1"/>
  <c r="J2606" i="7" a="1"/>
  <c r="J2606" i="7" s="1"/>
  <c r="J2602" i="7" a="1"/>
  <c r="J2602" i="7" s="1"/>
  <c r="J2598" i="7" a="1"/>
  <c r="J2598" i="7" s="1"/>
  <c r="J2594" i="7" a="1"/>
  <c r="J2594" i="7" s="1"/>
  <c r="J2590" i="7" a="1"/>
  <c r="J2590" i="7" s="1"/>
  <c r="J2586" i="7" a="1"/>
  <c r="J2586" i="7" s="1"/>
  <c r="J2582" i="7" a="1"/>
  <c r="J2582" i="7" s="1"/>
  <c r="J2578" i="7" a="1"/>
  <c r="J2578" i="7" s="1"/>
  <c r="J2574" i="7" a="1"/>
  <c r="J2574" i="7" s="1"/>
  <c r="J2570" i="7" a="1"/>
  <c r="J2570" i="7" s="1"/>
  <c r="J2566" i="7" a="1"/>
  <c r="J2566" i="7" s="1"/>
  <c r="J2562" i="7" a="1"/>
  <c r="J2562" i="7" s="1"/>
  <c r="J2558" i="7" a="1"/>
  <c r="J2558" i="7" s="1"/>
  <c r="J2554" i="7" a="1"/>
  <c r="J2554" i="7" s="1"/>
  <c r="J2550" i="7" a="1"/>
  <c r="J2550" i="7" s="1"/>
  <c r="J2546" i="7" a="1"/>
  <c r="J2546" i="7" s="1"/>
  <c r="J2542" i="7" a="1"/>
  <c r="J2542" i="7" s="1"/>
  <c r="J2538" i="7" a="1"/>
  <c r="J2538" i="7" s="1"/>
  <c r="J2534" i="7" a="1"/>
  <c r="J2534" i="7" s="1"/>
  <c r="J2530" i="7" a="1"/>
  <c r="J2530" i="7" s="1"/>
  <c r="J2526" i="7" a="1"/>
  <c r="J2526" i="7" s="1"/>
  <c r="J2522" i="7" a="1"/>
  <c r="J2522" i="7" s="1"/>
  <c r="J2518" i="7" a="1"/>
  <c r="J2518" i="7" s="1"/>
  <c r="J2514" i="7" a="1"/>
  <c r="J2514" i="7" s="1"/>
  <c r="J2510" i="7" a="1"/>
  <c r="J2510" i="7" s="1"/>
  <c r="J2506" i="7" a="1"/>
  <c r="J2506" i="7" s="1"/>
  <c r="J2502" i="7" a="1"/>
  <c r="J2502" i="7" s="1"/>
  <c r="J2498" i="7" a="1"/>
  <c r="J2498" i="7" s="1"/>
  <c r="J2494" i="7" a="1"/>
  <c r="J2494" i="7" s="1"/>
  <c r="J2490" i="7" a="1"/>
  <c r="J2490" i="7" s="1"/>
  <c r="J2486" i="7" a="1"/>
  <c r="J2486" i="7" s="1"/>
  <c r="J2482" i="7" a="1"/>
  <c r="J2482" i="7" s="1"/>
  <c r="J2478" i="7" a="1"/>
  <c r="J2478" i="7" s="1"/>
  <c r="J2474" i="7" a="1"/>
  <c r="J2474" i="7" s="1"/>
  <c r="J2470" i="7" a="1"/>
  <c r="J2470" i="7" s="1"/>
  <c r="J2466" i="7" a="1"/>
  <c r="J2466" i="7" s="1"/>
  <c r="J2462" i="7" a="1"/>
  <c r="J2462" i="7" s="1"/>
  <c r="J2458" i="7" a="1"/>
  <c r="J2458" i="7" s="1"/>
  <c r="J2454" i="7" a="1"/>
  <c r="J2454" i="7" s="1"/>
  <c r="J2450" i="7" a="1"/>
  <c r="J2450" i="7" s="1"/>
  <c r="J2446" i="7" a="1"/>
  <c r="J2446" i="7" s="1"/>
  <c r="J2442" i="7" a="1"/>
  <c r="J2442" i="7" s="1"/>
  <c r="J2438" i="7" a="1"/>
  <c r="J2438" i="7" s="1"/>
  <c r="J2434" i="7" a="1"/>
  <c r="J2434" i="7" s="1"/>
  <c r="J2430" i="7" a="1"/>
  <c r="J2430" i="7" s="1"/>
  <c r="J2426" i="7" a="1"/>
  <c r="J2426" i="7" s="1"/>
  <c r="J2422" i="7" a="1"/>
  <c r="J2422" i="7" s="1"/>
  <c r="J2418" i="7" a="1"/>
  <c r="J2418" i="7" s="1"/>
  <c r="J2414" i="7" a="1"/>
  <c r="J2414" i="7" s="1"/>
  <c r="J2410" i="7" a="1"/>
  <c r="J2410" i="7" s="1"/>
  <c r="J2406" i="7" a="1"/>
  <c r="J2406" i="7" s="1"/>
  <c r="J2402" i="7" a="1"/>
  <c r="J2402" i="7" s="1"/>
  <c r="J2843" i="7" a="1"/>
  <c r="J2843" i="7" s="1"/>
  <c r="J2839" i="7" a="1"/>
  <c r="J2839" i="7" s="1"/>
  <c r="J2835" i="7" a="1"/>
  <c r="J2835" i="7" s="1"/>
  <c r="J2831" i="7" a="1"/>
  <c r="J2831" i="7" s="1"/>
  <c r="J2827" i="7" a="1"/>
  <c r="J2827" i="7" s="1"/>
  <c r="J2823" i="7" a="1"/>
  <c r="J2823" i="7" s="1"/>
  <c r="J2819" i="7" a="1"/>
  <c r="J2819" i="7" s="1"/>
  <c r="J2815" i="7" a="1"/>
  <c r="J2815" i="7" s="1"/>
  <c r="J2811" i="7" a="1"/>
  <c r="J2811" i="7" s="1"/>
  <c r="J2807" i="7" a="1"/>
  <c r="J2807" i="7" s="1"/>
  <c r="J2803" i="7" a="1"/>
  <c r="J2803" i="7" s="1"/>
  <c r="J2799" i="7" a="1"/>
  <c r="J2799" i="7" s="1"/>
  <c r="J2795" i="7" a="1"/>
  <c r="J2795" i="7" s="1"/>
  <c r="J2791" i="7" a="1"/>
  <c r="J2791" i="7" s="1"/>
  <c r="J2787" i="7" a="1"/>
  <c r="J2787" i="7" s="1"/>
  <c r="J2783" i="7" a="1"/>
  <c r="J2783" i="7" s="1"/>
  <c r="J2779" i="7" a="1"/>
  <c r="J2779" i="7" s="1"/>
  <c r="J2775" i="7" a="1"/>
  <c r="J2775" i="7" s="1"/>
  <c r="J2771" i="7" a="1"/>
  <c r="J2771" i="7" s="1"/>
  <c r="J2767" i="7" a="1"/>
  <c r="J2767" i="7" s="1"/>
  <c r="J2763" i="7" a="1"/>
  <c r="J2763" i="7" s="1"/>
  <c r="J2759" i="7" a="1"/>
  <c r="J2759" i="7" s="1"/>
  <c r="J2755" i="7" a="1"/>
  <c r="J2755" i="7" s="1"/>
  <c r="J2751" i="7" a="1"/>
  <c r="J2751" i="7" s="1"/>
  <c r="J2747" i="7" a="1"/>
  <c r="J2747" i="7" s="1"/>
  <c r="J2743" i="7" a="1"/>
  <c r="J2743" i="7" s="1"/>
  <c r="J2739" i="7" a="1"/>
  <c r="J2739" i="7" s="1"/>
  <c r="J2735" i="7" a="1"/>
  <c r="J2735" i="7" s="1"/>
  <c r="J2731" i="7" a="1"/>
  <c r="J2731" i="7" s="1"/>
  <c r="J2727" i="7" a="1"/>
  <c r="J2727" i="7" s="1"/>
  <c r="J2723" i="7" a="1"/>
  <c r="J2723" i="7" s="1"/>
  <c r="J2719" i="7" a="1"/>
  <c r="J2719" i="7" s="1"/>
  <c r="J2715" i="7" a="1"/>
  <c r="J2715" i="7" s="1"/>
  <c r="J2711" i="7" a="1"/>
  <c r="J2711" i="7" s="1"/>
  <c r="J2707" i="7" a="1"/>
  <c r="J2707" i="7" s="1"/>
  <c r="J2703" i="7" a="1"/>
  <c r="J2703" i="7" s="1"/>
  <c r="J2699" i="7" a="1"/>
  <c r="J2699" i="7" s="1"/>
  <c r="J2695" i="7" a="1"/>
  <c r="J2695" i="7" s="1"/>
  <c r="J2691" i="7" a="1"/>
  <c r="J2691" i="7" s="1"/>
  <c r="J2687" i="7" a="1"/>
  <c r="J2687" i="7" s="1"/>
  <c r="J2683" i="7" a="1"/>
  <c r="J2683" i="7" s="1"/>
  <c r="J2679" i="7" a="1"/>
  <c r="J2679" i="7" s="1"/>
  <c r="J2675" i="7" a="1"/>
  <c r="J2675" i="7" s="1"/>
  <c r="J2671" i="7" a="1"/>
  <c r="J2671" i="7" s="1"/>
  <c r="J2667" i="7" a="1"/>
  <c r="J2667" i="7" s="1"/>
  <c r="J2663" i="7" a="1"/>
  <c r="J2663" i="7" s="1"/>
  <c r="J2659" i="7" a="1"/>
  <c r="J2659" i="7" s="1"/>
  <c r="J2655" i="7" a="1"/>
  <c r="J2655" i="7" s="1"/>
  <c r="J2651" i="7" a="1"/>
  <c r="J2651" i="7" s="1"/>
  <c r="J2647" i="7" a="1"/>
  <c r="J2647" i="7" s="1"/>
  <c r="J2643" i="7" a="1"/>
  <c r="J2643" i="7" s="1"/>
  <c r="J2639" i="7" a="1"/>
  <c r="J2639" i="7" s="1"/>
  <c r="J2635" i="7" a="1"/>
  <c r="J2635" i="7" s="1"/>
  <c r="J2631" i="7" a="1"/>
  <c r="J2631" i="7" s="1"/>
  <c r="J2627" i="7" a="1"/>
  <c r="J2627" i="7" s="1"/>
  <c r="J2623" i="7" a="1"/>
  <c r="J2623" i="7" s="1"/>
  <c r="J2619" i="7" a="1"/>
  <c r="J2619" i="7" s="1"/>
  <c r="J2615" i="7" a="1"/>
  <c r="J2615" i="7" s="1"/>
  <c r="J2611" i="7" a="1"/>
  <c r="J2611" i="7" s="1"/>
  <c r="J2607" i="7" a="1"/>
  <c r="J2607" i="7" s="1"/>
  <c r="J2603" i="7" a="1"/>
  <c r="J2603" i="7" s="1"/>
  <c r="J2599" i="7" a="1"/>
  <c r="J2599" i="7" s="1"/>
  <c r="J2595" i="7" a="1"/>
  <c r="J2595" i="7" s="1"/>
  <c r="J2591" i="7" a="1"/>
  <c r="J2591" i="7" s="1"/>
  <c r="J2587" i="7" a="1"/>
  <c r="J2587" i="7" s="1"/>
  <c r="J2583" i="7" a="1"/>
  <c r="J2583" i="7" s="1"/>
  <c r="J2579" i="7" a="1"/>
  <c r="J2579" i="7" s="1"/>
  <c r="J2575" i="7" a="1"/>
  <c r="J2575" i="7" s="1"/>
  <c r="J2571" i="7" a="1"/>
  <c r="J2571" i="7" s="1"/>
  <c r="J2567" i="7" a="1"/>
  <c r="J2567" i="7" s="1"/>
  <c r="J2563" i="7" a="1"/>
  <c r="J2563" i="7" s="1"/>
  <c r="J2559" i="7" a="1"/>
  <c r="J2559" i="7" s="1"/>
  <c r="J2555" i="7" a="1"/>
  <c r="J2555" i="7" s="1"/>
  <c r="J2551" i="7" a="1"/>
  <c r="J2551" i="7" s="1"/>
  <c r="J2547" i="7" a="1"/>
  <c r="J2547" i="7" s="1"/>
  <c r="J2543" i="7" a="1"/>
  <c r="J2543" i="7" s="1"/>
  <c r="J2539" i="7" a="1"/>
  <c r="J2539" i="7" s="1"/>
  <c r="J2535" i="7" a="1"/>
  <c r="J2535" i="7" s="1"/>
  <c r="J2531" i="7" a="1"/>
  <c r="J2531" i="7" s="1"/>
  <c r="J2527" i="7" a="1"/>
  <c r="J2527" i="7" s="1"/>
  <c r="J2523" i="7" a="1"/>
  <c r="J2523" i="7" s="1"/>
  <c r="J2519" i="7" a="1"/>
  <c r="J2519" i="7" s="1"/>
  <c r="J2515" i="7" a="1"/>
  <c r="J2515" i="7" s="1"/>
  <c r="J2511" i="7" a="1"/>
  <c r="J2511" i="7" s="1"/>
  <c r="J2507" i="7" a="1"/>
  <c r="J2507" i="7" s="1"/>
  <c r="J2503" i="7" a="1"/>
  <c r="J2503" i="7" s="1"/>
  <c r="J2499" i="7" a="1"/>
  <c r="J2499" i="7" s="1"/>
  <c r="J2495" i="7" a="1"/>
  <c r="J2495" i="7" s="1"/>
  <c r="J2491" i="7" a="1"/>
  <c r="J2491" i="7" s="1"/>
  <c r="J2487" i="7" a="1"/>
  <c r="J2487" i="7" s="1"/>
  <c r="J2483" i="7" a="1"/>
  <c r="J2483" i="7" s="1"/>
  <c r="J2479" i="7" a="1"/>
  <c r="J2479" i="7" s="1"/>
  <c r="J2475" i="7" a="1"/>
  <c r="J2475" i="7" s="1"/>
  <c r="J2471" i="7" a="1"/>
  <c r="J2471" i="7" s="1"/>
  <c r="J2467" i="7" a="1"/>
  <c r="J2467" i="7" s="1"/>
  <c r="J2463" i="7" a="1"/>
  <c r="J2463" i="7" s="1"/>
  <c r="J2459" i="7" a="1"/>
  <c r="J2459" i="7" s="1"/>
  <c r="J2455" i="7" a="1"/>
  <c r="J2455" i="7" s="1"/>
  <c r="J2451" i="7" a="1"/>
  <c r="J2451" i="7" s="1"/>
  <c r="J2447" i="7" a="1"/>
  <c r="J2447" i="7" s="1"/>
  <c r="J2443" i="7" a="1"/>
  <c r="J2443" i="7" s="1"/>
  <c r="J2439" i="7" a="1"/>
  <c r="J2439" i="7" s="1"/>
  <c r="J2435" i="7" a="1"/>
  <c r="J2435" i="7" s="1"/>
  <c r="J2431" i="7" a="1"/>
  <c r="J2431" i="7" s="1"/>
  <c r="J2427" i="7" a="1"/>
  <c r="J2427" i="7" s="1"/>
  <c r="J2423" i="7" a="1"/>
  <c r="J2423" i="7" s="1"/>
  <c r="J2419" i="7" a="1"/>
  <c r="J2419" i="7" s="1"/>
  <c r="J2415" i="7" a="1"/>
  <c r="J2415" i="7" s="1"/>
  <c r="J2411" i="7" a="1"/>
  <c r="J2411" i="7" s="1"/>
  <c r="J2407" i="7" a="1"/>
  <c r="J2407" i="7" s="1"/>
  <c r="J2403" i="7" a="1"/>
  <c r="J2403" i="7" s="1"/>
  <c r="J2399" i="7" a="1"/>
  <c r="J2399" i="7" s="1"/>
  <c r="J2395" i="7" a="1"/>
  <c r="J2395" i="7" s="1"/>
  <c r="J2391" i="7" a="1"/>
  <c r="J2391" i="7" s="1"/>
  <c r="J2387" i="7" a="1"/>
  <c r="J2387" i="7" s="1"/>
  <c r="J2844" i="7" a="1"/>
  <c r="J2844" i="7" s="1"/>
  <c r="J2840" i="7" a="1"/>
  <c r="J2840" i="7" s="1"/>
  <c r="J2836" i="7" a="1"/>
  <c r="J2836" i="7" s="1"/>
  <c r="J2832" i="7" a="1"/>
  <c r="J2832" i="7" s="1"/>
  <c r="J2828" i="7" a="1"/>
  <c r="J2828" i="7" s="1"/>
  <c r="J2824" i="7" a="1"/>
  <c r="J2824" i="7" s="1"/>
  <c r="J2820" i="7" a="1"/>
  <c r="J2820" i="7" s="1"/>
  <c r="J2816" i="7" a="1"/>
  <c r="J2816" i="7" s="1"/>
  <c r="J2812" i="7" a="1"/>
  <c r="J2812" i="7" s="1"/>
  <c r="J2808" i="7" a="1"/>
  <c r="J2808" i="7" s="1"/>
  <c r="J2804" i="7" a="1"/>
  <c r="J2804" i="7" s="1"/>
  <c r="J2800" i="7" a="1"/>
  <c r="J2800" i="7" s="1"/>
  <c r="J2796" i="7" a="1"/>
  <c r="J2796" i="7" s="1"/>
  <c r="J2792" i="7" a="1"/>
  <c r="J2792" i="7" s="1"/>
  <c r="J2788" i="7" a="1"/>
  <c r="J2788" i="7" s="1"/>
  <c r="J2784" i="7" a="1"/>
  <c r="J2784" i="7" s="1"/>
  <c r="J2780" i="7" a="1"/>
  <c r="J2780" i="7" s="1"/>
  <c r="J2776" i="7" a="1"/>
  <c r="J2776" i="7" s="1"/>
  <c r="J2772" i="7" a="1"/>
  <c r="J2772" i="7" s="1"/>
  <c r="J2768" i="7" a="1"/>
  <c r="J2768" i="7" s="1"/>
  <c r="J2764" i="7" a="1"/>
  <c r="J2764" i="7" s="1"/>
  <c r="J2760" i="7" a="1"/>
  <c r="J2760" i="7" s="1"/>
  <c r="J2756" i="7" a="1"/>
  <c r="J2756" i="7" s="1"/>
  <c r="J2752" i="7" a="1"/>
  <c r="J2752" i="7" s="1"/>
  <c r="J2748" i="7" a="1"/>
  <c r="J2748" i="7" s="1"/>
  <c r="J2744" i="7" a="1"/>
  <c r="J2744" i="7" s="1"/>
  <c r="J2740" i="7" a="1"/>
  <c r="J2740" i="7" s="1"/>
  <c r="J2736" i="7" a="1"/>
  <c r="J2736" i="7" s="1"/>
  <c r="J2732" i="7" a="1"/>
  <c r="J2732" i="7" s="1"/>
  <c r="J2728" i="7" a="1"/>
  <c r="J2728" i="7" s="1"/>
  <c r="J2724" i="7" a="1"/>
  <c r="J2724" i="7" s="1"/>
  <c r="J2720" i="7" a="1"/>
  <c r="J2720" i="7" s="1"/>
  <c r="J2716" i="7" a="1"/>
  <c r="J2716" i="7" s="1"/>
  <c r="J2712" i="7" a="1"/>
  <c r="J2712" i="7" s="1"/>
  <c r="J2708" i="7" a="1"/>
  <c r="J2708" i="7" s="1"/>
  <c r="J2704" i="7" a="1"/>
  <c r="J2704" i="7" s="1"/>
  <c r="J2700" i="7" a="1"/>
  <c r="J2700" i="7" s="1"/>
  <c r="J2696" i="7" a="1"/>
  <c r="J2696" i="7" s="1"/>
  <c r="J2692" i="7" a="1"/>
  <c r="J2692" i="7" s="1"/>
  <c r="J2688" i="7" a="1"/>
  <c r="J2688" i="7" s="1"/>
  <c r="J2684" i="7" a="1"/>
  <c r="J2684" i="7" s="1"/>
  <c r="J2680" i="7" a="1"/>
  <c r="J2680" i="7" s="1"/>
  <c r="J2676" i="7" a="1"/>
  <c r="J2676" i="7" s="1"/>
  <c r="J2672" i="7" a="1"/>
  <c r="J2672" i="7" s="1"/>
  <c r="J2668" i="7" a="1"/>
  <c r="J2668" i="7" s="1"/>
  <c r="J2664" i="7" a="1"/>
  <c r="J2664" i="7" s="1"/>
  <c r="J2660" i="7" a="1"/>
  <c r="J2660" i="7" s="1"/>
  <c r="J2656" i="7" a="1"/>
  <c r="J2656" i="7" s="1"/>
  <c r="J2652" i="7" a="1"/>
  <c r="J2652" i="7" s="1"/>
  <c r="J2648" i="7" a="1"/>
  <c r="J2648" i="7" s="1"/>
  <c r="J2644" i="7" a="1"/>
  <c r="J2644" i="7" s="1"/>
  <c r="J2640" i="7" a="1"/>
  <c r="J2640" i="7" s="1"/>
  <c r="J2636" i="7" a="1"/>
  <c r="J2636" i="7" s="1"/>
  <c r="J2632" i="7" a="1"/>
  <c r="J2632" i="7" s="1"/>
  <c r="J2628" i="7" a="1"/>
  <c r="J2628" i="7" s="1"/>
  <c r="J2624" i="7" a="1"/>
  <c r="J2624" i="7" s="1"/>
  <c r="J2620" i="7" a="1"/>
  <c r="J2620" i="7" s="1"/>
  <c r="J2616" i="7" a="1"/>
  <c r="J2616" i="7" s="1"/>
  <c r="J2612" i="7" a="1"/>
  <c r="J2612" i="7" s="1"/>
  <c r="J2608" i="7" a="1"/>
  <c r="J2608" i="7" s="1"/>
  <c r="J2604" i="7" a="1"/>
  <c r="J2604" i="7" s="1"/>
  <c r="J2600" i="7" a="1"/>
  <c r="J2600" i="7" s="1"/>
  <c r="J2596" i="7" a="1"/>
  <c r="J2596" i="7" s="1"/>
  <c r="J2592" i="7" a="1"/>
  <c r="J2592" i="7" s="1"/>
  <c r="J2588" i="7" a="1"/>
  <c r="J2588" i="7" s="1"/>
  <c r="J2584" i="7" a="1"/>
  <c r="J2584" i="7" s="1"/>
  <c r="J2580" i="7" a="1"/>
  <c r="J2580" i="7" s="1"/>
  <c r="J2576" i="7" a="1"/>
  <c r="J2576" i="7" s="1"/>
  <c r="J2572" i="7" a="1"/>
  <c r="J2572" i="7" s="1"/>
  <c r="J2568" i="7" a="1"/>
  <c r="J2568" i="7" s="1"/>
  <c r="J2564" i="7" a="1"/>
  <c r="J2564" i="7" s="1"/>
  <c r="J2560" i="7" a="1"/>
  <c r="J2560" i="7" s="1"/>
  <c r="J2556" i="7" a="1"/>
  <c r="J2556" i="7" s="1"/>
  <c r="J2552" i="7" a="1"/>
  <c r="J2552" i="7" s="1"/>
  <c r="J2548" i="7" a="1"/>
  <c r="J2548" i="7" s="1"/>
  <c r="J2544" i="7" a="1"/>
  <c r="J2544" i="7" s="1"/>
  <c r="J2540" i="7" a="1"/>
  <c r="J2540" i="7" s="1"/>
  <c r="J2536" i="7" a="1"/>
  <c r="J2536" i="7" s="1"/>
  <c r="J2532" i="7" a="1"/>
  <c r="J2532" i="7" s="1"/>
  <c r="J2528" i="7" a="1"/>
  <c r="J2528" i="7" s="1"/>
  <c r="J2524" i="7" a="1"/>
  <c r="J2524" i="7" s="1"/>
  <c r="J2520" i="7" a="1"/>
  <c r="J2520" i="7" s="1"/>
  <c r="J2516" i="7" a="1"/>
  <c r="J2516" i="7" s="1"/>
  <c r="J2512" i="7" a="1"/>
  <c r="J2512" i="7" s="1"/>
  <c r="J2508" i="7" a="1"/>
  <c r="J2508" i="7" s="1"/>
  <c r="J2504" i="7" a="1"/>
  <c r="J2504" i="7" s="1"/>
  <c r="J2500" i="7" a="1"/>
  <c r="J2500" i="7" s="1"/>
  <c r="J2496" i="7" a="1"/>
  <c r="J2496" i="7" s="1"/>
  <c r="J2492" i="7" a="1"/>
  <c r="J2492" i="7" s="1"/>
  <c r="J2488" i="7" a="1"/>
  <c r="J2488" i="7" s="1"/>
  <c r="J2484" i="7" a="1"/>
  <c r="J2484" i="7" s="1"/>
  <c r="J2480" i="7" a="1"/>
  <c r="J2480" i="7" s="1"/>
  <c r="J2476" i="7" a="1"/>
  <c r="J2476" i="7" s="1"/>
  <c r="J2472" i="7" a="1"/>
  <c r="J2472" i="7" s="1"/>
  <c r="J2468" i="7" a="1"/>
  <c r="J2468" i="7" s="1"/>
  <c r="J2464" i="7" a="1"/>
  <c r="J2464" i="7" s="1"/>
  <c r="J2460" i="7" a="1"/>
  <c r="J2460" i="7" s="1"/>
  <c r="J2456" i="7" a="1"/>
  <c r="J2456" i="7" s="1"/>
  <c r="J2452" i="7" a="1"/>
  <c r="J2452" i="7" s="1"/>
  <c r="J2448" i="7" a="1"/>
  <c r="J2448" i="7" s="1"/>
  <c r="J2444" i="7" a="1"/>
  <c r="J2444" i="7" s="1"/>
  <c r="J2440" i="7" a="1"/>
  <c r="J2440" i="7" s="1"/>
  <c r="J2436" i="7" a="1"/>
  <c r="J2436" i="7" s="1"/>
  <c r="J2432" i="7" a="1"/>
  <c r="J2432" i="7" s="1"/>
  <c r="J2428" i="7" a="1"/>
  <c r="J2428" i="7" s="1"/>
  <c r="J2424" i="7" a="1"/>
  <c r="J2424" i="7" s="1"/>
  <c r="J2420" i="7" a="1"/>
  <c r="J2420" i="7" s="1"/>
  <c r="J2416" i="7" a="1"/>
  <c r="J2416" i="7" s="1"/>
  <c r="J2412" i="7" a="1"/>
  <c r="J2412" i="7" s="1"/>
  <c r="J2408" i="7" a="1"/>
  <c r="J2408" i="7" s="1"/>
  <c r="J2404" i="7" a="1"/>
  <c r="J2404" i="7" s="1"/>
  <c r="J2400" i="7" a="1"/>
  <c r="J2400" i="7" s="1"/>
  <c r="J2396" i="7" a="1"/>
  <c r="J2396" i="7" s="1"/>
  <c r="J2433" i="7" a="1"/>
  <c r="J2433" i="7" s="1"/>
  <c r="J2417" i="7" a="1"/>
  <c r="J2417" i="7" s="1"/>
  <c r="J2401" i="7" a="1"/>
  <c r="J2401" i="7" s="1"/>
  <c r="J2383" i="7" a="1"/>
  <c r="J2383" i="7" s="1"/>
  <c r="J2379" i="7" a="1"/>
  <c r="J2379" i="7" s="1"/>
  <c r="J2375" i="7" a="1"/>
  <c r="J2375" i="7" s="1"/>
  <c r="J2371" i="7" a="1"/>
  <c r="J2371" i="7" s="1"/>
  <c r="J2367" i="7" a="1"/>
  <c r="J2367" i="7" s="1"/>
  <c r="J2363" i="7" a="1"/>
  <c r="J2363" i="7" s="1"/>
  <c r="J2359" i="7" a="1"/>
  <c r="J2359" i="7" s="1"/>
  <c r="J2355" i="7" a="1"/>
  <c r="J2355" i="7" s="1"/>
  <c r="J2351" i="7" a="1"/>
  <c r="J2351" i="7" s="1"/>
  <c r="J2347" i="7" a="1"/>
  <c r="J2347" i="7" s="1"/>
  <c r="J2429" i="7" a="1"/>
  <c r="J2429" i="7" s="1"/>
  <c r="J2413" i="7" a="1"/>
  <c r="J2413" i="7" s="1"/>
  <c r="J2392" i="7" a="1"/>
  <c r="J2392" i="7" s="1"/>
  <c r="J2388" i="7" a="1"/>
  <c r="J2388" i="7" s="1"/>
  <c r="J2384" i="7" a="1"/>
  <c r="J2384" i="7" s="1"/>
  <c r="J2380" i="7" a="1"/>
  <c r="J2380" i="7" s="1"/>
  <c r="J2376" i="7" a="1"/>
  <c r="J2376" i="7" s="1"/>
  <c r="J2372" i="7" a="1"/>
  <c r="J2372" i="7" s="1"/>
  <c r="J2368" i="7" a="1"/>
  <c r="J2368" i="7" s="1"/>
  <c r="J2364" i="7" a="1"/>
  <c r="J2364" i="7" s="1"/>
  <c r="J2360" i="7" a="1"/>
  <c r="J2360" i="7" s="1"/>
  <c r="J2356" i="7" a="1"/>
  <c r="J2356" i="7" s="1"/>
  <c r="J2352" i="7" a="1"/>
  <c r="J2352" i="7" s="1"/>
  <c r="J2348" i="7" a="1"/>
  <c r="J2348" i="7" s="1"/>
  <c r="J2441" i="7" a="1"/>
  <c r="J2441" i="7" s="1"/>
  <c r="J2425" i="7" a="1"/>
  <c r="J2425" i="7" s="1"/>
  <c r="J2409" i="7" a="1"/>
  <c r="J2409" i="7" s="1"/>
  <c r="J2398" i="7" a="1"/>
  <c r="J2398" i="7" s="1"/>
  <c r="J2397" i="7" a="1"/>
  <c r="J2397" i="7" s="1"/>
  <c r="J2390" i="7" a="1"/>
  <c r="J2390" i="7" s="1"/>
  <c r="J2386" i="7" a="1"/>
  <c r="J2386" i="7" s="1"/>
  <c r="J2381" i="7" a="1"/>
  <c r="J2381" i="7" s="1"/>
  <c r="J2377" i="7" a="1"/>
  <c r="J2377" i="7" s="1"/>
  <c r="J2373" i="7" a="1"/>
  <c r="J2373" i="7" s="1"/>
  <c r="J2369" i="7" a="1"/>
  <c r="J2369" i="7" s="1"/>
  <c r="J2365" i="7" a="1"/>
  <c r="J2365" i="7" s="1"/>
  <c r="J2361" i="7" a="1"/>
  <c r="J2361" i="7" s="1"/>
  <c r="J2357" i="7" a="1"/>
  <c r="J2357" i="7" s="1"/>
  <c r="J2353" i="7" a="1"/>
  <c r="J2353" i="7" s="1"/>
  <c r="J2349" i="7" a="1"/>
  <c r="J2349" i="7" s="1"/>
  <c r="J2437" i="7" a="1"/>
  <c r="J2437" i="7" s="1"/>
  <c r="J2421" i="7" a="1"/>
  <c r="J2421" i="7" s="1"/>
  <c r="J2405" i="7" a="1"/>
  <c r="J2405" i="7" s="1"/>
  <c r="J2394" i="7" a="1"/>
  <c r="J2394" i="7" s="1"/>
  <c r="J2393" i="7" a="1"/>
  <c r="J2393" i="7" s="1"/>
  <c r="J2389" i="7" a="1"/>
  <c r="J2389" i="7" s="1"/>
  <c r="J2385" i="7" a="1"/>
  <c r="J2385" i="7" s="1"/>
  <c r="J2382" i="7" a="1"/>
  <c r="J2382" i="7" s="1"/>
  <c r="J2378" i="7" a="1"/>
  <c r="J2378" i="7" s="1"/>
  <c r="J2374" i="7" a="1"/>
  <c r="J2374" i="7" s="1"/>
  <c r="J2370" i="7" a="1"/>
  <c r="J2370" i="7" s="1"/>
  <c r="J2366" i="7" a="1"/>
  <c r="J2366" i="7" s="1"/>
  <c r="J2362" i="7" a="1"/>
  <c r="J2362" i="7" s="1"/>
  <c r="J2358" i="7" a="1"/>
  <c r="J2358" i="7" s="1"/>
  <c r="J2354" i="7" a="1"/>
  <c r="J2354" i="7" s="1"/>
  <c r="J2346" i="7" a="1"/>
  <c r="J2346" i="7" s="1"/>
  <c r="J2343" i="7" a="1"/>
  <c r="J2343" i="7" s="1"/>
  <c r="J2339" i="7" a="1"/>
  <c r="J2339" i="7" s="1"/>
  <c r="J2335" i="7" a="1"/>
  <c r="J2335" i="7" s="1"/>
  <c r="J2331" i="7" a="1"/>
  <c r="J2331" i="7" s="1"/>
  <c r="J2327" i="7" a="1"/>
  <c r="J2327" i="7" s="1"/>
  <c r="J2323" i="7" a="1"/>
  <c r="J2323" i="7" s="1"/>
  <c r="J2319" i="7" a="1"/>
  <c r="J2319" i="7" s="1"/>
  <c r="J2315" i="7" a="1"/>
  <c r="J2315" i="7" s="1"/>
  <c r="J2311" i="7" a="1"/>
  <c r="J2311" i="7" s="1"/>
  <c r="J2307" i="7" a="1"/>
  <c r="J2307" i="7" s="1"/>
  <c r="J2303" i="7" a="1"/>
  <c r="J2303" i="7" s="1"/>
  <c r="J2299" i="7" a="1"/>
  <c r="J2299" i="7" s="1"/>
  <c r="J2295" i="7" a="1"/>
  <c r="J2295" i="7" s="1"/>
  <c r="J2291" i="7" a="1"/>
  <c r="J2291" i="7" s="1"/>
  <c r="J2287" i="7" a="1"/>
  <c r="J2287" i="7" s="1"/>
  <c r="J2283" i="7" a="1"/>
  <c r="J2283" i="7" s="1"/>
  <c r="J2279" i="7" a="1"/>
  <c r="J2279" i="7" s="1"/>
  <c r="J2275" i="7" a="1"/>
  <c r="J2275" i="7" s="1"/>
  <c r="J2271" i="7" a="1"/>
  <c r="J2271" i="7" s="1"/>
  <c r="J2267" i="7" a="1"/>
  <c r="J2267" i="7" s="1"/>
  <c r="J2263" i="7" a="1"/>
  <c r="J2263" i="7" s="1"/>
  <c r="J2259" i="7" a="1"/>
  <c r="J2259" i="7" s="1"/>
  <c r="J2255" i="7" a="1"/>
  <c r="J2255" i="7" s="1"/>
  <c r="J2251" i="7" a="1"/>
  <c r="J2251" i="7" s="1"/>
  <c r="J2247" i="7" a="1"/>
  <c r="J2247" i="7" s="1"/>
  <c r="J2243" i="7" a="1"/>
  <c r="J2243" i="7" s="1"/>
  <c r="J2239" i="7" a="1"/>
  <c r="J2239" i="7" s="1"/>
  <c r="J2235" i="7" a="1"/>
  <c r="J2235" i="7" s="1"/>
  <c r="J2231" i="7" a="1"/>
  <c r="J2231" i="7" s="1"/>
  <c r="J2227" i="7" a="1"/>
  <c r="J2227" i="7" s="1"/>
  <c r="J2223" i="7" a="1"/>
  <c r="J2223" i="7" s="1"/>
  <c r="J2219" i="7" a="1"/>
  <c r="J2219" i="7" s="1"/>
  <c r="J2215" i="7" a="1"/>
  <c r="J2215" i="7" s="1"/>
  <c r="J2211" i="7" a="1"/>
  <c r="J2211" i="7" s="1"/>
  <c r="J2207" i="7" a="1"/>
  <c r="J2207" i="7" s="1"/>
  <c r="J2203" i="7" a="1"/>
  <c r="J2203" i="7" s="1"/>
  <c r="J2199" i="7" a="1"/>
  <c r="J2199" i="7" s="1"/>
  <c r="J2195" i="7" a="1"/>
  <c r="J2195" i="7" s="1"/>
  <c r="J2191" i="7" a="1"/>
  <c r="J2191" i="7" s="1"/>
  <c r="J2187" i="7" a="1"/>
  <c r="J2187" i="7" s="1"/>
  <c r="J2183" i="7" a="1"/>
  <c r="J2183" i="7" s="1"/>
  <c r="J2179" i="7" a="1"/>
  <c r="J2179" i="7" s="1"/>
  <c r="J2175" i="7" a="1"/>
  <c r="J2175" i="7" s="1"/>
  <c r="J2171" i="7" a="1"/>
  <c r="J2171" i="7" s="1"/>
  <c r="J2167" i="7" a="1"/>
  <c r="J2167" i="7" s="1"/>
  <c r="J2163" i="7" a="1"/>
  <c r="J2163" i="7" s="1"/>
  <c r="J2159" i="7" a="1"/>
  <c r="J2159" i="7" s="1"/>
  <c r="J2155" i="7" a="1"/>
  <c r="J2155" i="7" s="1"/>
  <c r="J2151" i="7" a="1"/>
  <c r="J2151" i="7" s="1"/>
  <c r="J2147" i="7" a="1"/>
  <c r="J2147" i="7" s="1"/>
  <c r="J2143" i="7" a="1"/>
  <c r="J2143" i="7" s="1"/>
  <c r="J2139" i="7" a="1"/>
  <c r="J2139" i="7" s="1"/>
  <c r="J2135" i="7" a="1"/>
  <c r="J2135" i="7" s="1"/>
  <c r="J2131" i="7" a="1"/>
  <c r="J2131" i="7" s="1"/>
  <c r="J2127" i="7" a="1"/>
  <c r="J2127" i="7" s="1"/>
  <c r="J2123" i="7" a="1"/>
  <c r="J2123" i="7" s="1"/>
  <c r="J2119" i="7" a="1"/>
  <c r="J2119" i="7" s="1"/>
  <c r="J2115" i="7" a="1"/>
  <c r="J2115" i="7" s="1"/>
  <c r="J2111" i="7" a="1"/>
  <c r="J2111" i="7" s="1"/>
  <c r="J2107" i="7" a="1"/>
  <c r="J2107" i="7" s="1"/>
  <c r="J2103" i="7" a="1"/>
  <c r="J2103" i="7" s="1"/>
  <c r="J2099" i="7" a="1"/>
  <c r="J2099" i="7" s="1"/>
  <c r="J2095" i="7" a="1"/>
  <c r="J2095" i="7" s="1"/>
  <c r="J2091" i="7" a="1"/>
  <c r="J2091" i="7" s="1"/>
  <c r="J2087" i="7" a="1"/>
  <c r="J2087" i="7" s="1"/>
  <c r="J2083" i="7" a="1"/>
  <c r="J2083" i="7" s="1"/>
  <c r="J2079" i="7" a="1"/>
  <c r="J2079" i="7" s="1"/>
  <c r="J2075" i="7" a="1"/>
  <c r="J2075" i="7" s="1"/>
  <c r="J2071" i="7" a="1"/>
  <c r="J2071" i="7" s="1"/>
  <c r="J2067" i="7" a="1"/>
  <c r="J2067" i="7" s="1"/>
  <c r="J2063" i="7" a="1"/>
  <c r="J2063" i="7" s="1"/>
  <c r="J2059" i="7" a="1"/>
  <c r="J2059" i="7" s="1"/>
  <c r="J2055" i="7" a="1"/>
  <c r="J2055" i="7" s="1"/>
  <c r="J2051" i="7" a="1"/>
  <c r="J2051" i="7" s="1"/>
  <c r="J2047" i="7" a="1"/>
  <c r="J2047" i="7" s="1"/>
  <c r="J2043" i="7" a="1"/>
  <c r="J2043" i="7" s="1"/>
  <c r="J2039" i="7" a="1"/>
  <c r="J2039" i="7" s="1"/>
  <c r="J2035" i="7" a="1"/>
  <c r="J2035" i="7" s="1"/>
  <c r="J2031" i="7" a="1"/>
  <c r="J2031" i="7" s="1"/>
  <c r="J2027" i="7" a="1"/>
  <c r="J2027" i="7" s="1"/>
  <c r="J2023" i="7" a="1"/>
  <c r="J2023" i="7" s="1"/>
  <c r="J2019" i="7" a="1"/>
  <c r="J2019" i="7" s="1"/>
  <c r="J2015" i="7" a="1"/>
  <c r="J2015" i="7" s="1"/>
  <c r="J2011" i="7" a="1"/>
  <c r="J2011" i="7" s="1"/>
  <c r="J2007" i="7" a="1"/>
  <c r="J2007" i="7" s="1"/>
  <c r="J2003" i="7" a="1"/>
  <c r="J2003" i="7" s="1"/>
  <c r="J1999" i="7" a="1"/>
  <c r="J1999" i="7" s="1"/>
  <c r="J1995" i="7" a="1"/>
  <c r="J1995" i="7" s="1"/>
  <c r="J1991" i="7" a="1"/>
  <c r="J1991" i="7" s="1"/>
  <c r="J1987" i="7" a="1"/>
  <c r="J1987" i="7" s="1"/>
  <c r="J1983" i="7" a="1"/>
  <c r="J1983" i="7" s="1"/>
  <c r="J1979" i="7" a="1"/>
  <c r="J1979" i="7" s="1"/>
  <c r="J1975" i="7" a="1"/>
  <c r="J1975" i="7" s="1"/>
  <c r="J1971" i="7" a="1"/>
  <c r="J1971" i="7" s="1"/>
  <c r="J1967" i="7" a="1"/>
  <c r="J1967" i="7" s="1"/>
  <c r="J1963" i="7" a="1"/>
  <c r="J1963" i="7" s="1"/>
  <c r="J1959" i="7" a="1"/>
  <c r="J1959" i="7" s="1"/>
  <c r="J1955" i="7" a="1"/>
  <c r="J1955" i="7" s="1"/>
  <c r="J1951" i="7" a="1"/>
  <c r="J1951" i="7" s="1"/>
  <c r="J1947" i="7" a="1"/>
  <c r="J1947" i="7" s="1"/>
  <c r="J1943" i="7" a="1"/>
  <c r="J1943" i="7" s="1"/>
  <c r="J1939" i="7" a="1"/>
  <c r="J1939" i="7" s="1"/>
  <c r="J1935" i="7" a="1"/>
  <c r="J1935" i="7" s="1"/>
  <c r="J1931" i="7" a="1"/>
  <c r="J1931" i="7" s="1"/>
  <c r="J1927" i="7" a="1"/>
  <c r="J1927" i="7" s="1"/>
  <c r="J1923" i="7" a="1"/>
  <c r="J1923" i="7" s="1"/>
  <c r="J1919" i="7" a="1"/>
  <c r="J1919" i="7" s="1"/>
  <c r="J1915" i="7" a="1"/>
  <c r="J1915" i="7" s="1"/>
  <c r="J1911" i="7" a="1"/>
  <c r="J1911" i="7" s="1"/>
  <c r="J1907" i="7" a="1"/>
  <c r="J1907" i="7" s="1"/>
  <c r="J1903" i="7" a="1"/>
  <c r="J1903" i="7" s="1"/>
  <c r="J1899" i="7" a="1"/>
  <c r="J1899" i="7" s="1"/>
  <c r="J1895" i="7" a="1"/>
  <c r="J1895" i="7" s="1"/>
  <c r="J1891" i="7" a="1"/>
  <c r="J1891" i="7" s="1"/>
  <c r="J1887" i="7" a="1"/>
  <c r="J1887" i="7" s="1"/>
  <c r="J1883" i="7" a="1"/>
  <c r="J1883" i="7" s="1"/>
  <c r="J1879" i="7" a="1"/>
  <c r="J1879" i="7" s="1"/>
  <c r="J1875" i="7" a="1"/>
  <c r="J1875" i="7" s="1"/>
  <c r="J1871" i="7" a="1"/>
  <c r="J1871" i="7" s="1"/>
  <c r="J1867" i="7" a="1"/>
  <c r="J1867" i="7" s="1"/>
  <c r="J1863" i="7" a="1"/>
  <c r="J1863" i="7" s="1"/>
  <c r="J1859" i="7" a="1"/>
  <c r="J1859" i="7" s="1"/>
  <c r="J1855" i="7" a="1"/>
  <c r="J1855" i="7" s="1"/>
  <c r="J1851" i="7" a="1"/>
  <c r="J1851" i="7" s="1"/>
  <c r="J1847" i="7" a="1"/>
  <c r="J1847" i="7" s="1"/>
  <c r="J1843" i="7" a="1"/>
  <c r="J1843" i="7" s="1"/>
  <c r="J1839" i="7" a="1"/>
  <c r="J1839" i="7" s="1"/>
  <c r="J1835" i="7" a="1"/>
  <c r="J1835" i="7" s="1"/>
  <c r="J1831" i="7" a="1"/>
  <c r="J1831" i="7" s="1"/>
  <c r="J1827" i="7" a="1"/>
  <c r="J1827" i="7" s="1"/>
  <c r="J1823" i="7" a="1"/>
  <c r="J1823" i="7" s="1"/>
  <c r="J1819" i="7" a="1"/>
  <c r="J1819" i="7" s="1"/>
  <c r="J1815" i="7" a="1"/>
  <c r="J1815" i="7" s="1"/>
  <c r="J1811" i="7" a="1"/>
  <c r="J1811" i="7" s="1"/>
  <c r="J1807" i="7" a="1"/>
  <c r="J1807" i="7" s="1"/>
  <c r="J1803" i="7" a="1"/>
  <c r="J1803" i="7" s="1"/>
  <c r="J1799" i="7" a="1"/>
  <c r="J1799" i="7" s="1"/>
  <c r="J1795" i="7" a="1"/>
  <c r="J1795" i="7" s="1"/>
  <c r="J1791" i="7" a="1"/>
  <c r="J1791" i="7" s="1"/>
  <c r="J1787" i="7" a="1"/>
  <c r="J1787" i="7" s="1"/>
  <c r="J1783" i="7" a="1"/>
  <c r="J1783" i="7" s="1"/>
  <c r="J1779" i="7" a="1"/>
  <c r="J1779" i="7" s="1"/>
  <c r="J1775" i="7" a="1"/>
  <c r="J1775" i="7" s="1"/>
  <c r="J1771" i="7" a="1"/>
  <c r="J1771" i="7" s="1"/>
  <c r="J1767" i="7" a="1"/>
  <c r="J1767" i="7" s="1"/>
  <c r="J1763" i="7" a="1"/>
  <c r="J1763" i="7" s="1"/>
  <c r="J1759" i="7" a="1"/>
  <c r="J1759" i="7" s="1"/>
  <c r="J1755" i="7" a="1"/>
  <c r="J1755" i="7" s="1"/>
  <c r="J1751" i="7" a="1"/>
  <c r="J1751" i="7" s="1"/>
  <c r="J1747" i="7" a="1"/>
  <c r="J1747" i="7" s="1"/>
  <c r="J1743" i="7" a="1"/>
  <c r="J1743" i="7" s="1"/>
  <c r="J1739" i="7" a="1"/>
  <c r="J1739" i="7" s="1"/>
  <c r="J1735" i="7" a="1"/>
  <c r="J1735" i="7" s="1"/>
  <c r="J1731" i="7" a="1"/>
  <c r="J1731" i="7" s="1"/>
  <c r="J1727" i="7" a="1"/>
  <c r="J1727" i="7" s="1"/>
  <c r="J1723" i="7" a="1"/>
  <c r="J1723" i="7" s="1"/>
  <c r="J1719" i="7" a="1"/>
  <c r="J1719" i="7" s="1"/>
  <c r="J2350" i="7" a="1"/>
  <c r="J2350" i="7" s="1"/>
  <c r="J2344" i="7" a="1"/>
  <c r="J2344" i="7" s="1"/>
  <c r="J2340" i="7" a="1"/>
  <c r="J2340" i="7" s="1"/>
  <c r="J2336" i="7" a="1"/>
  <c r="J2336" i="7" s="1"/>
  <c r="J2332" i="7" a="1"/>
  <c r="J2332" i="7" s="1"/>
  <c r="J2328" i="7" a="1"/>
  <c r="J2328" i="7" s="1"/>
  <c r="J2324" i="7" a="1"/>
  <c r="J2324" i="7" s="1"/>
  <c r="J2320" i="7" a="1"/>
  <c r="J2320" i="7" s="1"/>
  <c r="J2316" i="7" a="1"/>
  <c r="J2316" i="7" s="1"/>
  <c r="J2312" i="7" a="1"/>
  <c r="J2312" i="7" s="1"/>
  <c r="J2308" i="7" a="1"/>
  <c r="J2308" i="7" s="1"/>
  <c r="J2304" i="7" a="1"/>
  <c r="J2304" i="7" s="1"/>
  <c r="J2300" i="7" a="1"/>
  <c r="J2300" i="7" s="1"/>
  <c r="J2296" i="7" a="1"/>
  <c r="J2296" i="7" s="1"/>
  <c r="J2292" i="7" a="1"/>
  <c r="J2292" i="7" s="1"/>
  <c r="J2288" i="7" a="1"/>
  <c r="J2288" i="7" s="1"/>
  <c r="J2284" i="7" a="1"/>
  <c r="J2284" i="7" s="1"/>
  <c r="J2280" i="7" a="1"/>
  <c r="J2280" i="7" s="1"/>
  <c r="J2276" i="7" a="1"/>
  <c r="J2276" i="7" s="1"/>
  <c r="J2272" i="7" a="1"/>
  <c r="J2272" i="7" s="1"/>
  <c r="J2268" i="7" a="1"/>
  <c r="J2268" i="7" s="1"/>
  <c r="J2264" i="7" a="1"/>
  <c r="J2264" i="7" s="1"/>
  <c r="J2260" i="7" a="1"/>
  <c r="J2260" i="7" s="1"/>
  <c r="J2256" i="7" a="1"/>
  <c r="J2256" i="7" s="1"/>
  <c r="J2252" i="7" a="1"/>
  <c r="J2252" i="7" s="1"/>
  <c r="J2248" i="7" a="1"/>
  <c r="J2248" i="7" s="1"/>
  <c r="J2244" i="7" a="1"/>
  <c r="J2244" i="7" s="1"/>
  <c r="J2240" i="7" a="1"/>
  <c r="J2240" i="7" s="1"/>
  <c r="J2236" i="7" a="1"/>
  <c r="J2236" i="7" s="1"/>
  <c r="J2232" i="7" a="1"/>
  <c r="J2232" i="7" s="1"/>
  <c r="J2228" i="7" a="1"/>
  <c r="J2228" i="7" s="1"/>
  <c r="J2224" i="7" a="1"/>
  <c r="J2224" i="7" s="1"/>
  <c r="J2220" i="7" a="1"/>
  <c r="J2220" i="7" s="1"/>
  <c r="J2216" i="7" a="1"/>
  <c r="J2216" i="7" s="1"/>
  <c r="J2212" i="7" a="1"/>
  <c r="J2212" i="7" s="1"/>
  <c r="J2208" i="7" a="1"/>
  <c r="J2208" i="7" s="1"/>
  <c r="J2204" i="7" a="1"/>
  <c r="J2204" i="7" s="1"/>
  <c r="J2200" i="7" a="1"/>
  <c r="J2200" i="7" s="1"/>
  <c r="J2196" i="7" a="1"/>
  <c r="J2196" i="7" s="1"/>
  <c r="J2192" i="7" a="1"/>
  <c r="J2192" i="7" s="1"/>
  <c r="J2188" i="7" a="1"/>
  <c r="J2188" i="7" s="1"/>
  <c r="J2184" i="7" a="1"/>
  <c r="J2184" i="7" s="1"/>
  <c r="J2180" i="7" a="1"/>
  <c r="J2180" i="7" s="1"/>
  <c r="J2176" i="7" a="1"/>
  <c r="J2176" i="7" s="1"/>
  <c r="J2172" i="7" a="1"/>
  <c r="J2172" i="7" s="1"/>
  <c r="J2168" i="7" a="1"/>
  <c r="J2168" i="7" s="1"/>
  <c r="J2164" i="7" a="1"/>
  <c r="J2164" i="7" s="1"/>
  <c r="J2160" i="7" a="1"/>
  <c r="J2160" i="7" s="1"/>
  <c r="J2156" i="7" a="1"/>
  <c r="J2156" i="7" s="1"/>
  <c r="J2152" i="7" a="1"/>
  <c r="J2152" i="7" s="1"/>
  <c r="J2148" i="7" a="1"/>
  <c r="J2148" i="7" s="1"/>
  <c r="J2144" i="7" a="1"/>
  <c r="J2144" i="7" s="1"/>
  <c r="J2140" i="7" a="1"/>
  <c r="J2140" i="7" s="1"/>
  <c r="J2136" i="7" a="1"/>
  <c r="J2136" i="7" s="1"/>
  <c r="J2132" i="7" a="1"/>
  <c r="J2132" i="7" s="1"/>
  <c r="J2128" i="7" a="1"/>
  <c r="J2128" i="7" s="1"/>
  <c r="J2124" i="7" a="1"/>
  <c r="J2124" i="7" s="1"/>
  <c r="J2120" i="7" a="1"/>
  <c r="J2120" i="7" s="1"/>
  <c r="J2116" i="7" a="1"/>
  <c r="J2116" i="7" s="1"/>
  <c r="J2112" i="7" a="1"/>
  <c r="J2112" i="7" s="1"/>
  <c r="J2108" i="7" a="1"/>
  <c r="J2108" i="7" s="1"/>
  <c r="J2104" i="7" a="1"/>
  <c r="J2104" i="7" s="1"/>
  <c r="J2100" i="7" a="1"/>
  <c r="J2100" i="7" s="1"/>
  <c r="J2096" i="7" a="1"/>
  <c r="J2096" i="7" s="1"/>
  <c r="J2092" i="7" a="1"/>
  <c r="J2092" i="7" s="1"/>
  <c r="J2088" i="7" a="1"/>
  <c r="J2088" i="7" s="1"/>
  <c r="J2084" i="7" a="1"/>
  <c r="J2084" i="7" s="1"/>
  <c r="J2080" i="7" a="1"/>
  <c r="J2080" i="7" s="1"/>
  <c r="J2076" i="7" a="1"/>
  <c r="J2076" i="7" s="1"/>
  <c r="J2072" i="7" a="1"/>
  <c r="J2072" i="7" s="1"/>
  <c r="J2068" i="7" a="1"/>
  <c r="J2068" i="7" s="1"/>
  <c r="J2064" i="7" a="1"/>
  <c r="J2064" i="7" s="1"/>
  <c r="J2060" i="7" a="1"/>
  <c r="J2060" i="7" s="1"/>
  <c r="J2056" i="7" a="1"/>
  <c r="J2056" i="7" s="1"/>
  <c r="J2052" i="7" a="1"/>
  <c r="J2052" i="7" s="1"/>
  <c r="J2048" i="7" a="1"/>
  <c r="J2048" i="7" s="1"/>
  <c r="J2044" i="7" a="1"/>
  <c r="J2044" i="7" s="1"/>
  <c r="J2040" i="7" a="1"/>
  <c r="J2040" i="7" s="1"/>
  <c r="J2036" i="7" a="1"/>
  <c r="J2036" i="7" s="1"/>
  <c r="J2032" i="7" a="1"/>
  <c r="J2032" i="7" s="1"/>
  <c r="J2028" i="7" a="1"/>
  <c r="J2028" i="7" s="1"/>
  <c r="J2024" i="7" a="1"/>
  <c r="J2024" i="7" s="1"/>
  <c r="J2020" i="7" a="1"/>
  <c r="J2020" i="7" s="1"/>
  <c r="J2016" i="7" a="1"/>
  <c r="J2016" i="7" s="1"/>
  <c r="J2012" i="7" a="1"/>
  <c r="J2012" i="7" s="1"/>
  <c r="J2008" i="7" a="1"/>
  <c r="J2008" i="7" s="1"/>
  <c r="J2004" i="7" a="1"/>
  <c r="J2004" i="7" s="1"/>
  <c r="J2000" i="7" a="1"/>
  <c r="J2000" i="7" s="1"/>
  <c r="J1996" i="7" a="1"/>
  <c r="J1996" i="7" s="1"/>
  <c r="J1992" i="7" a="1"/>
  <c r="J1992" i="7" s="1"/>
  <c r="J1988" i="7" a="1"/>
  <c r="J1988" i="7" s="1"/>
  <c r="J1984" i="7" a="1"/>
  <c r="J1984" i="7" s="1"/>
  <c r="J1980" i="7" a="1"/>
  <c r="J1980" i="7" s="1"/>
  <c r="J1976" i="7" a="1"/>
  <c r="J1976" i="7" s="1"/>
  <c r="J1972" i="7" a="1"/>
  <c r="J1972" i="7" s="1"/>
  <c r="J1968" i="7" a="1"/>
  <c r="J1968" i="7" s="1"/>
  <c r="J1964" i="7" a="1"/>
  <c r="J1964" i="7" s="1"/>
  <c r="J1960" i="7" a="1"/>
  <c r="J1960" i="7" s="1"/>
  <c r="J1956" i="7" a="1"/>
  <c r="J1956" i="7" s="1"/>
  <c r="J1952" i="7" a="1"/>
  <c r="J1952" i="7" s="1"/>
  <c r="J1948" i="7" a="1"/>
  <c r="J1948" i="7" s="1"/>
  <c r="J1944" i="7" a="1"/>
  <c r="J1944" i="7" s="1"/>
  <c r="J1940" i="7" a="1"/>
  <c r="J1940" i="7" s="1"/>
  <c r="J1936" i="7" a="1"/>
  <c r="J1936" i="7" s="1"/>
  <c r="J1932" i="7" a="1"/>
  <c r="J1932" i="7" s="1"/>
  <c r="J1928" i="7" a="1"/>
  <c r="J1928" i="7" s="1"/>
  <c r="J1924" i="7" a="1"/>
  <c r="J1924" i="7" s="1"/>
  <c r="J1920" i="7" a="1"/>
  <c r="J1920" i="7" s="1"/>
  <c r="J1916" i="7" a="1"/>
  <c r="J1916" i="7" s="1"/>
  <c r="J1912" i="7" a="1"/>
  <c r="J1912" i="7" s="1"/>
  <c r="J1908" i="7" a="1"/>
  <c r="J1908" i="7" s="1"/>
  <c r="J1904" i="7" a="1"/>
  <c r="J1904" i="7" s="1"/>
  <c r="J1900" i="7" a="1"/>
  <c r="J1900" i="7" s="1"/>
  <c r="J1896" i="7" a="1"/>
  <c r="J1896" i="7" s="1"/>
  <c r="J1892" i="7" a="1"/>
  <c r="J1892" i="7" s="1"/>
  <c r="J1888" i="7" a="1"/>
  <c r="J1888" i="7" s="1"/>
  <c r="J1884" i="7" a="1"/>
  <c r="J1884" i="7" s="1"/>
  <c r="J1880" i="7" a="1"/>
  <c r="J1880" i="7" s="1"/>
  <c r="J1876" i="7" a="1"/>
  <c r="J1876" i="7" s="1"/>
  <c r="J1872" i="7" a="1"/>
  <c r="J1872" i="7" s="1"/>
  <c r="J1868" i="7" a="1"/>
  <c r="J1868" i="7" s="1"/>
  <c r="J1864" i="7" a="1"/>
  <c r="J1864" i="7" s="1"/>
  <c r="J1860" i="7" a="1"/>
  <c r="J1860" i="7" s="1"/>
  <c r="J1856" i="7" a="1"/>
  <c r="J1856" i="7" s="1"/>
  <c r="J1852" i="7" a="1"/>
  <c r="J1852" i="7" s="1"/>
  <c r="J1848" i="7" a="1"/>
  <c r="J1848" i="7" s="1"/>
  <c r="J1844" i="7" a="1"/>
  <c r="J1844" i="7" s="1"/>
  <c r="J1840" i="7" a="1"/>
  <c r="J1840" i="7" s="1"/>
  <c r="J1836" i="7" a="1"/>
  <c r="J1836" i="7" s="1"/>
  <c r="J1832" i="7" a="1"/>
  <c r="J1832" i="7" s="1"/>
  <c r="J1828" i="7" a="1"/>
  <c r="J1828" i="7" s="1"/>
  <c r="J1824" i="7" a="1"/>
  <c r="J1824" i="7" s="1"/>
  <c r="J1820" i="7" a="1"/>
  <c r="J1820" i="7" s="1"/>
  <c r="J1816" i="7" a="1"/>
  <c r="J1816" i="7" s="1"/>
  <c r="J1812" i="7" a="1"/>
  <c r="J1812" i="7" s="1"/>
  <c r="J1808" i="7" a="1"/>
  <c r="J1808" i="7" s="1"/>
  <c r="J1804" i="7" a="1"/>
  <c r="J1804" i="7" s="1"/>
  <c r="J1800" i="7" a="1"/>
  <c r="J1800" i="7" s="1"/>
  <c r="J1796" i="7" a="1"/>
  <c r="J1796" i="7" s="1"/>
  <c r="J1792" i="7" a="1"/>
  <c r="J1792" i="7" s="1"/>
  <c r="J1788" i="7" a="1"/>
  <c r="J1788" i="7" s="1"/>
  <c r="J1784" i="7" a="1"/>
  <c r="J1784" i="7" s="1"/>
  <c r="J1780" i="7" a="1"/>
  <c r="J1780" i="7" s="1"/>
  <c r="J1776" i="7" a="1"/>
  <c r="J1776" i="7" s="1"/>
  <c r="J1772" i="7" a="1"/>
  <c r="J1772" i="7" s="1"/>
  <c r="J1768" i="7" a="1"/>
  <c r="J1768" i="7" s="1"/>
  <c r="J1764" i="7" a="1"/>
  <c r="J1764" i="7" s="1"/>
  <c r="J1760" i="7" a="1"/>
  <c r="J1760" i="7" s="1"/>
  <c r="J1756" i="7" a="1"/>
  <c r="J1756" i="7" s="1"/>
  <c r="J1752" i="7" a="1"/>
  <c r="J1752" i="7" s="1"/>
  <c r="J1748" i="7" a="1"/>
  <c r="J1748" i="7" s="1"/>
  <c r="J1744" i="7" a="1"/>
  <c r="J1744" i="7" s="1"/>
  <c r="J1740" i="7" a="1"/>
  <c r="J1740" i="7" s="1"/>
  <c r="J1736" i="7" a="1"/>
  <c r="J1736" i="7" s="1"/>
  <c r="J1732" i="7" a="1"/>
  <c r="J1732" i="7" s="1"/>
  <c r="J1728" i="7" a="1"/>
  <c r="J1728" i="7" s="1"/>
  <c r="J1724" i="7" a="1"/>
  <c r="J1724" i="7" s="1"/>
  <c r="J1720" i="7" a="1"/>
  <c r="J1720" i="7" s="1"/>
  <c r="J2345" i="7" a="1"/>
  <c r="J2345" i="7" s="1"/>
  <c r="J2341" i="7" a="1"/>
  <c r="J2341" i="7" s="1"/>
  <c r="J2337" i="7" a="1"/>
  <c r="J2337" i="7" s="1"/>
  <c r="J2333" i="7" a="1"/>
  <c r="J2333" i="7" s="1"/>
  <c r="J2329" i="7" a="1"/>
  <c r="J2329" i="7" s="1"/>
  <c r="J2325" i="7" a="1"/>
  <c r="J2325" i="7" s="1"/>
  <c r="J2321" i="7" a="1"/>
  <c r="J2321" i="7" s="1"/>
  <c r="J2317" i="7" a="1"/>
  <c r="J2317" i="7" s="1"/>
  <c r="J2313" i="7" a="1"/>
  <c r="J2313" i="7" s="1"/>
  <c r="J2309" i="7" a="1"/>
  <c r="J2309" i="7" s="1"/>
  <c r="J2305" i="7" a="1"/>
  <c r="J2305" i="7" s="1"/>
  <c r="J2301" i="7" a="1"/>
  <c r="J2301" i="7" s="1"/>
  <c r="J2297" i="7" a="1"/>
  <c r="J2297" i="7" s="1"/>
  <c r="J2293" i="7" a="1"/>
  <c r="J2293" i="7" s="1"/>
  <c r="J2289" i="7" a="1"/>
  <c r="J2289" i="7" s="1"/>
  <c r="J2285" i="7" a="1"/>
  <c r="J2285" i="7" s="1"/>
  <c r="J2281" i="7" a="1"/>
  <c r="J2281" i="7" s="1"/>
  <c r="J2277" i="7" a="1"/>
  <c r="J2277" i="7" s="1"/>
  <c r="J2273" i="7" a="1"/>
  <c r="J2273" i="7" s="1"/>
  <c r="J2269" i="7" a="1"/>
  <c r="J2269" i="7" s="1"/>
  <c r="J2265" i="7" a="1"/>
  <c r="J2265" i="7" s="1"/>
  <c r="J2261" i="7" a="1"/>
  <c r="J2261" i="7" s="1"/>
  <c r="J2257" i="7" a="1"/>
  <c r="J2257" i="7" s="1"/>
  <c r="J2253" i="7" a="1"/>
  <c r="J2253" i="7" s="1"/>
  <c r="J2249" i="7" a="1"/>
  <c r="J2249" i="7" s="1"/>
  <c r="J2245" i="7" a="1"/>
  <c r="J2245" i="7" s="1"/>
  <c r="J2241" i="7" a="1"/>
  <c r="J2241" i="7" s="1"/>
  <c r="J2237" i="7" a="1"/>
  <c r="J2237" i="7" s="1"/>
  <c r="J2233" i="7" a="1"/>
  <c r="J2233" i="7" s="1"/>
  <c r="J2229" i="7" a="1"/>
  <c r="J2229" i="7" s="1"/>
  <c r="J2225" i="7" a="1"/>
  <c r="J2225" i="7" s="1"/>
  <c r="J2221" i="7" a="1"/>
  <c r="J2221" i="7" s="1"/>
  <c r="J2217" i="7" a="1"/>
  <c r="J2217" i="7" s="1"/>
  <c r="J2213" i="7" a="1"/>
  <c r="J2213" i="7" s="1"/>
  <c r="J2209" i="7" a="1"/>
  <c r="J2209" i="7" s="1"/>
  <c r="J2205" i="7" a="1"/>
  <c r="J2205" i="7" s="1"/>
  <c r="J2201" i="7" a="1"/>
  <c r="J2201" i="7" s="1"/>
  <c r="J2197" i="7" a="1"/>
  <c r="J2197" i="7" s="1"/>
  <c r="J2193" i="7" a="1"/>
  <c r="J2193" i="7" s="1"/>
  <c r="J2189" i="7" a="1"/>
  <c r="J2189" i="7" s="1"/>
  <c r="J2185" i="7" a="1"/>
  <c r="J2185" i="7" s="1"/>
  <c r="J2181" i="7" a="1"/>
  <c r="J2181" i="7" s="1"/>
  <c r="J2177" i="7" a="1"/>
  <c r="J2177" i="7" s="1"/>
  <c r="J2173" i="7" a="1"/>
  <c r="J2173" i="7" s="1"/>
  <c r="J2169" i="7" a="1"/>
  <c r="J2169" i="7" s="1"/>
  <c r="J2165" i="7" a="1"/>
  <c r="J2165" i="7" s="1"/>
  <c r="J2161" i="7" a="1"/>
  <c r="J2161" i="7" s="1"/>
  <c r="J2157" i="7" a="1"/>
  <c r="J2157" i="7" s="1"/>
  <c r="J2153" i="7" a="1"/>
  <c r="J2153" i="7" s="1"/>
  <c r="J2149" i="7" a="1"/>
  <c r="J2149" i="7" s="1"/>
  <c r="J2145" i="7" a="1"/>
  <c r="J2145" i="7" s="1"/>
  <c r="J2141" i="7" a="1"/>
  <c r="J2141" i="7" s="1"/>
  <c r="J2137" i="7" a="1"/>
  <c r="J2137" i="7" s="1"/>
  <c r="J2133" i="7" a="1"/>
  <c r="J2133" i="7" s="1"/>
  <c r="J2129" i="7" a="1"/>
  <c r="J2129" i="7" s="1"/>
  <c r="J2125" i="7" a="1"/>
  <c r="J2125" i="7" s="1"/>
  <c r="J2121" i="7" a="1"/>
  <c r="J2121" i="7" s="1"/>
  <c r="J2117" i="7" a="1"/>
  <c r="J2117" i="7" s="1"/>
  <c r="J2113" i="7" a="1"/>
  <c r="J2113" i="7" s="1"/>
  <c r="J2109" i="7" a="1"/>
  <c r="J2109" i="7" s="1"/>
  <c r="J2105" i="7" a="1"/>
  <c r="J2105" i="7" s="1"/>
  <c r="J2101" i="7" a="1"/>
  <c r="J2101" i="7" s="1"/>
  <c r="J2097" i="7" a="1"/>
  <c r="J2097" i="7" s="1"/>
  <c r="J2093" i="7" a="1"/>
  <c r="J2093" i="7" s="1"/>
  <c r="J2089" i="7" a="1"/>
  <c r="J2089" i="7" s="1"/>
  <c r="J2085" i="7" a="1"/>
  <c r="J2085" i="7" s="1"/>
  <c r="J2081" i="7" a="1"/>
  <c r="J2081" i="7" s="1"/>
  <c r="J2077" i="7" a="1"/>
  <c r="J2077" i="7" s="1"/>
  <c r="J2073" i="7" a="1"/>
  <c r="J2073" i="7" s="1"/>
  <c r="J2069" i="7" a="1"/>
  <c r="J2069" i="7" s="1"/>
  <c r="J2065" i="7" a="1"/>
  <c r="J2065" i="7" s="1"/>
  <c r="J2061" i="7" a="1"/>
  <c r="J2061" i="7" s="1"/>
  <c r="J2057" i="7" a="1"/>
  <c r="J2057" i="7" s="1"/>
  <c r="J2053" i="7" a="1"/>
  <c r="J2053" i="7" s="1"/>
  <c r="J2049" i="7" a="1"/>
  <c r="J2049" i="7" s="1"/>
  <c r="J2045" i="7" a="1"/>
  <c r="J2045" i="7" s="1"/>
  <c r="J2041" i="7" a="1"/>
  <c r="J2041" i="7" s="1"/>
  <c r="J2037" i="7" a="1"/>
  <c r="J2037" i="7" s="1"/>
  <c r="J2033" i="7" a="1"/>
  <c r="J2033" i="7" s="1"/>
  <c r="J2029" i="7" a="1"/>
  <c r="J2029" i="7" s="1"/>
  <c r="J2025" i="7" a="1"/>
  <c r="J2025" i="7" s="1"/>
  <c r="J2021" i="7" a="1"/>
  <c r="J2021" i="7" s="1"/>
  <c r="J2017" i="7" a="1"/>
  <c r="J2017" i="7" s="1"/>
  <c r="J2013" i="7" a="1"/>
  <c r="J2013" i="7" s="1"/>
  <c r="J2009" i="7" a="1"/>
  <c r="J2009" i="7" s="1"/>
  <c r="J2005" i="7" a="1"/>
  <c r="J2005" i="7" s="1"/>
  <c r="J2001" i="7" a="1"/>
  <c r="J2001" i="7" s="1"/>
  <c r="J1997" i="7" a="1"/>
  <c r="J1997" i="7" s="1"/>
  <c r="J1993" i="7" a="1"/>
  <c r="J1993" i="7" s="1"/>
  <c r="J1989" i="7" a="1"/>
  <c r="J1989" i="7" s="1"/>
  <c r="J1985" i="7" a="1"/>
  <c r="J1985" i="7" s="1"/>
  <c r="J1981" i="7" a="1"/>
  <c r="J1981" i="7" s="1"/>
  <c r="J1977" i="7" a="1"/>
  <c r="J1977" i="7" s="1"/>
  <c r="J1973" i="7" a="1"/>
  <c r="J1973" i="7" s="1"/>
  <c r="J1969" i="7" a="1"/>
  <c r="J1969" i="7" s="1"/>
  <c r="J1965" i="7" a="1"/>
  <c r="J1965" i="7" s="1"/>
  <c r="J1961" i="7" a="1"/>
  <c r="J1961" i="7" s="1"/>
  <c r="J1957" i="7" a="1"/>
  <c r="J1957" i="7" s="1"/>
  <c r="J1953" i="7" a="1"/>
  <c r="J1953" i="7" s="1"/>
  <c r="J1949" i="7" a="1"/>
  <c r="J1949" i="7" s="1"/>
  <c r="J1945" i="7" a="1"/>
  <c r="J1945" i="7" s="1"/>
  <c r="J1941" i="7" a="1"/>
  <c r="J1941" i="7" s="1"/>
  <c r="J1937" i="7" a="1"/>
  <c r="J1937" i="7" s="1"/>
  <c r="J1933" i="7" a="1"/>
  <c r="J1933" i="7" s="1"/>
  <c r="J1929" i="7" a="1"/>
  <c r="J1929" i="7" s="1"/>
  <c r="J1925" i="7" a="1"/>
  <c r="J1925" i="7" s="1"/>
  <c r="J1921" i="7" a="1"/>
  <c r="J1921" i="7" s="1"/>
  <c r="J1917" i="7" a="1"/>
  <c r="J1917" i="7" s="1"/>
  <c r="J1913" i="7" a="1"/>
  <c r="J1913" i="7" s="1"/>
  <c r="J1909" i="7" a="1"/>
  <c r="J1909" i="7" s="1"/>
  <c r="J1905" i="7" a="1"/>
  <c r="J1905" i="7" s="1"/>
  <c r="J1901" i="7" a="1"/>
  <c r="J1901" i="7" s="1"/>
  <c r="J1897" i="7" a="1"/>
  <c r="J1897" i="7" s="1"/>
  <c r="J1893" i="7" a="1"/>
  <c r="J1893" i="7" s="1"/>
  <c r="J1889" i="7" a="1"/>
  <c r="J1889" i="7" s="1"/>
  <c r="J1885" i="7" a="1"/>
  <c r="J1885" i="7" s="1"/>
  <c r="J1881" i="7" a="1"/>
  <c r="J1881" i="7" s="1"/>
  <c r="J1877" i="7" a="1"/>
  <c r="J1877" i="7" s="1"/>
  <c r="J1873" i="7" a="1"/>
  <c r="J1873" i="7" s="1"/>
  <c r="J1869" i="7" a="1"/>
  <c r="J1869" i="7" s="1"/>
  <c r="J1865" i="7" a="1"/>
  <c r="J1865" i="7" s="1"/>
  <c r="J1861" i="7" a="1"/>
  <c r="J1861" i="7" s="1"/>
  <c r="J1857" i="7" a="1"/>
  <c r="J1857" i="7" s="1"/>
  <c r="J1853" i="7" a="1"/>
  <c r="J1853" i="7" s="1"/>
  <c r="J1849" i="7" a="1"/>
  <c r="J1849" i="7" s="1"/>
  <c r="J1845" i="7" a="1"/>
  <c r="J1845" i="7" s="1"/>
  <c r="J1841" i="7" a="1"/>
  <c r="J1841" i="7" s="1"/>
  <c r="J1837" i="7" a="1"/>
  <c r="J1837" i="7" s="1"/>
  <c r="J1833" i="7" a="1"/>
  <c r="J1833" i="7" s="1"/>
  <c r="J1829" i="7" a="1"/>
  <c r="J1829" i="7" s="1"/>
  <c r="J1825" i="7" a="1"/>
  <c r="J1825" i="7" s="1"/>
  <c r="J1821" i="7" a="1"/>
  <c r="J1821" i="7" s="1"/>
  <c r="J1817" i="7" a="1"/>
  <c r="J1817" i="7" s="1"/>
  <c r="J1813" i="7" a="1"/>
  <c r="J1813" i="7" s="1"/>
  <c r="J1809" i="7" a="1"/>
  <c r="J1809" i="7" s="1"/>
  <c r="J1805" i="7" a="1"/>
  <c r="J1805" i="7" s="1"/>
  <c r="J1801" i="7" a="1"/>
  <c r="J1801" i="7" s="1"/>
  <c r="J1797" i="7" a="1"/>
  <c r="J1797" i="7" s="1"/>
  <c r="J1793" i="7" a="1"/>
  <c r="J1793" i="7" s="1"/>
  <c r="J1789" i="7" a="1"/>
  <c r="J1789" i="7" s="1"/>
  <c r="J1785" i="7" a="1"/>
  <c r="J1785" i="7" s="1"/>
  <c r="J1781" i="7" a="1"/>
  <c r="J1781" i="7" s="1"/>
  <c r="J1777" i="7" a="1"/>
  <c r="J1777" i="7" s="1"/>
  <c r="J1773" i="7" a="1"/>
  <c r="J1773" i="7" s="1"/>
  <c r="J1769" i="7" a="1"/>
  <c r="J1769" i="7" s="1"/>
  <c r="J1765" i="7" a="1"/>
  <c r="J1765" i="7" s="1"/>
  <c r="J1761" i="7" a="1"/>
  <c r="J1761" i="7" s="1"/>
  <c r="J1757" i="7" a="1"/>
  <c r="J1757" i="7" s="1"/>
  <c r="J1753" i="7" a="1"/>
  <c r="J1753" i="7" s="1"/>
  <c r="J1749" i="7" a="1"/>
  <c r="J1749" i="7" s="1"/>
  <c r="J1745" i="7" a="1"/>
  <c r="J1745" i="7" s="1"/>
  <c r="J1741" i="7" a="1"/>
  <c r="J1741" i="7" s="1"/>
  <c r="J1737" i="7" a="1"/>
  <c r="J1737" i="7" s="1"/>
  <c r="J1733" i="7" a="1"/>
  <c r="J1733" i="7" s="1"/>
  <c r="J1729" i="7" a="1"/>
  <c r="J1729" i="7" s="1"/>
  <c r="J1725" i="7" a="1"/>
  <c r="J1725" i="7" s="1"/>
  <c r="J1721" i="7" a="1"/>
  <c r="J1721" i="7" s="1"/>
  <c r="J1717" i="7" a="1"/>
  <c r="J1717" i="7" s="1"/>
  <c r="J1713" i="7" a="1"/>
  <c r="J1713" i="7" s="1"/>
  <c r="J1709" i="7" a="1"/>
  <c r="J1709" i="7" s="1"/>
  <c r="J2342" i="7" a="1"/>
  <c r="J2342" i="7" s="1"/>
  <c r="J2338" i="7" a="1"/>
  <c r="J2338" i="7" s="1"/>
  <c r="J2334" i="7" a="1"/>
  <c r="J2334" i="7" s="1"/>
  <c r="J2330" i="7" a="1"/>
  <c r="J2330" i="7" s="1"/>
  <c r="J2326" i="7" a="1"/>
  <c r="J2326" i="7" s="1"/>
  <c r="J2322" i="7" a="1"/>
  <c r="J2322" i="7" s="1"/>
  <c r="J2318" i="7" a="1"/>
  <c r="J2318" i="7" s="1"/>
  <c r="J2314" i="7" a="1"/>
  <c r="J2314" i="7" s="1"/>
  <c r="J2310" i="7" a="1"/>
  <c r="J2310" i="7" s="1"/>
  <c r="J2306" i="7" a="1"/>
  <c r="J2306" i="7" s="1"/>
  <c r="J2302" i="7" a="1"/>
  <c r="J2302" i="7" s="1"/>
  <c r="J2298" i="7" a="1"/>
  <c r="J2298" i="7" s="1"/>
  <c r="J2294" i="7" a="1"/>
  <c r="J2294" i="7" s="1"/>
  <c r="J2290" i="7" a="1"/>
  <c r="J2290" i="7" s="1"/>
  <c r="J2286" i="7" a="1"/>
  <c r="J2286" i="7" s="1"/>
  <c r="J2282" i="7" a="1"/>
  <c r="J2282" i="7" s="1"/>
  <c r="J2278" i="7" a="1"/>
  <c r="J2278" i="7" s="1"/>
  <c r="J2274" i="7" a="1"/>
  <c r="J2274" i="7" s="1"/>
  <c r="J2270" i="7" a="1"/>
  <c r="J2270" i="7" s="1"/>
  <c r="J2266" i="7" a="1"/>
  <c r="J2266" i="7" s="1"/>
  <c r="J2262" i="7" a="1"/>
  <c r="J2262" i="7" s="1"/>
  <c r="J2258" i="7" a="1"/>
  <c r="J2258" i="7" s="1"/>
  <c r="J2254" i="7" a="1"/>
  <c r="J2254" i="7" s="1"/>
  <c r="J2250" i="7" a="1"/>
  <c r="J2250" i="7" s="1"/>
  <c r="J2246" i="7" a="1"/>
  <c r="J2246" i="7" s="1"/>
  <c r="J2242" i="7" a="1"/>
  <c r="J2242" i="7" s="1"/>
  <c r="J2238" i="7" a="1"/>
  <c r="J2238" i="7" s="1"/>
  <c r="J2234" i="7" a="1"/>
  <c r="J2234" i="7" s="1"/>
  <c r="J2230" i="7" a="1"/>
  <c r="J2230" i="7" s="1"/>
  <c r="J2226" i="7" a="1"/>
  <c r="J2226" i="7" s="1"/>
  <c r="J2222" i="7" a="1"/>
  <c r="J2222" i="7" s="1"/>
  <c r="J2218" i="7" a="1"/>
  <c r="J2218" i="7" s="1"/>
  <c r="J2214" i="7" a="1"/>
  <c r="J2214" i="7" s="1"/>
  <c r="J2210" i="7" a="1"/>
  <c r="J2210" i="7" s="1"/>
  <c r="J2206" i="7" a="1"/>
  <c r="J2206" i="7" s="1"/>
  <c r="J2202" i="7" a="1"/>
  <c r="J2202" i="7" s="1"/>
  <c r="J2198" i="7" a="1"/>
  <c r="J2198" i="7" s="1"/>
  <c r="J2194" i="7" a="1"/>
  <c r="J2194" i="7" s="1"/>
  <c r="J2190" i="7" a="1"/>
  <c r="J2190" i="7" s="1"/>
  <c r="J2186" i="7" a="1"/>
  <c r="J2186" i="7" s="1"/>
  <c r="J2182" i="7" a="1"/>
  <c r="J2182" i="7" s="1"/>
  <c r="J2178" i="7" a="1"/>
  <c r="J2178" i="7" s="1"/>
  <c r="J2174" i="7" a="1"/>
  <c r="J2174" i="7" s="1"/>
  <c r="J2170" i="7" a="1"/>
  <c r="J2170" i="7" s="1"/>
  <c r="J2166" i="7" a="1"/>
  <c r="J2166" i="7" s="1"/>
  <c r="J2162" i="7" a="1"/>
  <c r="J2162" i="7" s="1"/>
  <c r="J2158" i="7" a="1"/>
  <c r="J2158" i="7" s="1"/>
  <c r="J2154" i="7" a="1"/>
  <c r="J2154" i="7" s="1"/>
  <c r="J2150" i="7" a="1"/>
  <c r="J2150" i="7" s="1"/>
  <c r="J2146" i="7" a="1"/>
  <c r="J2146" i="7" s="1"/>
  <c r="J2142" i="7" a="1"/>
  <c r="J2142" i="7" s="1"/>
  <c r="J2138" i="7" a="1"/>
  <c r="J2138" i="7" s="1"/>
  <c r="J2134" i="7" a="1"/>
  <c r="J2134" i="7" s="1"/>
  <c r="J2130" i="7" a="1"/>
  <c r="J2130" i="7" s="1"/>
  <c r="J2126" i="7" a="1"/>
  <c r="J2126" i="7" s="1"/>
  <c r="J2122" i="7" a="1"/>
  <c r="J2122" i="7" s="1"/>
  <c r="J2118" i="7" a="1"/>
  <c r="J2118" i="7" s="1"/>
  <c r="J2114" i="7" a="1"/>
  <c r="J2114" i="7" s="1"/>
  <c r="J2110" i="7" a="1"/>
  <c r="J2110" i="7" s="1"/>
  <c r="J2106" i="7" a="1"/>
  <c r="J2106" i="7" s="1"/>
  <c r="J2102" i="7" a="1"/>
  <c r="J2102" i="7" s="1"/>
  <c r="J2098" i="7" a="1"/>
  <c r="J2098" i="7" s="1"/>
  <c r="J2094" i="7" a="1"/>
  <c r="J2094" i="7" s="1"/>
  <c r="J2090" i="7" a="1"/>
  <c r="J2090" i="7" s="1"/>
  <c r="J2086" i="7" a="1"/>
  <c r="J2086" i="7" s="1"/>
  <c r="J2082" i="7" a="1"/>
  <c r="J2082" i="7" s="1"/>
  <c r="J2078" i="7" a="1"/>
  <c r="J2078" i="7" s="1"/>
  <c r="J2074" i="7" a="1"/>
  <c r="J2074" i="7" s="1"/>
  <c r="J2070" i="7" a="1"/>
  <c r="J2070" i="7" s="1"/>
  <c r="J2066" i="7" a="1"/>
  <c r="J2066" i="7" s="1"/>
  <c r="J2062" i="7" a="1"/>
  <c r="J2062" i="7" s="1"/>
  <c r="J2058" i="7" a="1"/>
  <c r="J2058" i="7" s="1"/>
  <c r="J2054" i="7" a="1"/>
  <c r="J2054" i="7" s="1"/>
  <c r="J2050" i="7" a="1"/>
  <c r="J2050" i="7" s="1"/>
  <c r="J2046" i="7" a="1"/>
  <c r="J2046" i="7" s="1"/>
  <c r="J2042" i="7" a="1"/>
  <c r="J2042" i="7" s="1"/>
  <c r="J2038" i="7" a="1"/>
  <c r="J2038" i="7" s="1"/>
  <c r="J2034" i="7" a="1"/>
  <c r="J2034" i="7" s="1"/>
  <c r="J2030" i="7" a="1"/>
  <c r="J2030" i="7" s="1"/>
  <c r="J2026" i="7" a="1"/>
  <c r="J2026" i="7" s="1"/>
  <c r="J2022" i="7" a="1"/>
  <c r="J2022" i="7" s="1"/>
  <c r="J2018" i="7" a="1"/>
  <c r="J2018" i="7" s="1"/>
  <c r="J2014" i="7" a="1"/>
  <c r="J2014" i="7" s="1"/>
  <c r="J2010" i="7" a="1"/>
  <c r="J2010" i="7" s="1"/>
  <c r="J2006" i="7" a="1"/>
  <c r="J2006" i="7" s="1"/>
  <c r="J2002" i="7" a="1"/>
  <c r="J2002" i="7" s="1"/>
  <c r="J1998" i="7" a="1"/>
  <c r="J1998" i="7" s="1"/>
  <c r="J1994" i="7" a="1"/>
  <c r="J1994" i="7" s="1"/>
  <c r="J1990" i="7" a="1"/>
  <c r="J1990" i="7" s="1"/>
  <c r="J1986" i="7" a="1"/>
  <c r="J1986" i="7" s="1"/>
  <c r="J1982" i="7" a="1"/>
  <c r="J1982" i="7" s="1"/>
  <c r="J1978" i="7" a="1"/>
  <c r="J1978" i="7" s="1"/>
  <c r="J1974" i="7" a="1"/>
  <c r="J1974" i="7" s="1"/>
  <c r="J1970" i="7" a="1"/>
  <c r="J1970" i="7" s="1"/>
  <c r="J1966" i="7" a="1"/>
  <c r="J1966" i="7" s="1"/>
  <c r="J1962" i="7" a="1"/>
  <c r="J1962" i="7" s="1"/>
  <c r="J1958" i="7" a="1"/>
  <c r="J1958" i="7" s="1"/>
  <c r="J1954" i="7" a="1"/>
  <c r="J1954" i="7" s="1"/>
  <c r="J1950" i="7" a="1"/>
  <c r="J1950" i="7" s="1"/>
  <c r="J1946" i="7" a="1"/>
  <c r="J1946" i="7" s="1"/>
  <c r="J1942" i="7" a="1"/>
  <c r="J1942" i="7" s="1"/>
  <c r="J1938" i="7" a="1"/>
  <c r="J1938" i="7" s="1"/>
  <c r="J1934" i="7" a="1"/>
  <c r="J1934" i="7" s="1"/>
  <c r="J1930" i="7" a="1"/>
  <c r="J1930" i="7" s="1"/>
  <c r="J1926" i="7" a="1"/>
  <c r="J1926" i="7" s="1"/>
  <c r="J1922" i="7" a="1"/>
  <c r="J1922" i="7" s="1"/>
  <c r="J1918" i="7" a="1"/>
  <c r="J1918" i="7" s="1"/>
  <c r="J1914" i="7" a="1"/>
  <c r="J1914" i="7" s="1"/>
  <c r="J1910" i="7" a="1"/>
  <c r="J1910" i="7" s="1"/>
  <c r="J1906" i="7" a="1"/>
  <c r="J1906" i="7" s="1"/>
  <c r="J1902" i="7" a="1"/>
  <c r="J1902" i="7" s="1"/>
  <c r="J1898" i="7" a="1"/>
  <c r="J1898" i="7" s="1"/>
  <c r="J1894" i="7" a="1"/>
  <c r="J1894" i="7" s="1"/>
  <c r="J1890" i="7" a="1"/>
  <c r="J1890" i="7" s="1"/>
  <c r="J1886" i="7" a="1"/>
  <c r="J1886" i="7" s="1"/>
  <c r="J1882" i="7" a="1"/>
  <c r="J1882" i="7" s="1"/>
  <c r="J1878" i="7" a="1"/>
  <c r="J1878" i="7" s="1"/>
  <c r="J1874" i="7" a="1"/>
  <c r="J1874" i="7" s="1"/>
  <c r="J1870" i="7" a="1"/>
  <c r="J1870" i="7" s="1"/>
  <c r="J1866" i="7" a="1"/>
  <c r="J1866" i="7" s="1"/>
  <c r="J1862" i="7" a="1"/>
  <c r="J1862" i="7" s="1"/>
  <c r="J1858" i="7" a="1"/>
  <c r="J1858" i="7" s="1"/>
  <c r="J1854" i="7" a="1"/>
  <c r="J1854" i="7" s="1"/>
  <c r="J1850" i="7" a="1"/>
  <c r="J1850" i="7" s="1"/>
  <c r="J1846" i="7" a="1"/>
  <c r="J1846" i="7" s="1"/>
  <c r="J1842" i="7" a="1"/>
  <c r="J1842" i="7" s="1"/>
  <c r="J1838" i="7" a="1"/>
  <c r="J1838" i="7" s="1"/>
  <c r="J1834" i="7" a="1"/>
  <c r="J1834" i="7" s="1"/>
  <c r="J1830" i="7" a="1"/>
  <c r="J1830" i="7" s="1"/>
  <c r="J1826" i="7" a="1"/>
  <c r="J1826" i="7" s="1"/>
  <c r="J1822" i="7" a="1"/>
  <c r="J1822" i="7" s="1"/>
  <c r="J1818" i="7" a="1"/>
  <c r="J1818" i="7" s="1"/>
  <c r="J1814" i="7" a="1"/>
  <c r="J1814" i="7" s="1"/>
  <c r="J1810" i="7" a="1"/>
  <c r="J1810" i="7" s="1"/>
  <c r="J1806" i="7" a="1"/>
  <c r="J1806" i="7" s="1"/>
  <c r="J1802" i="7" a="1"/>
  <c r="J1802" i="7" s="1"/>
  <c r="J1798" i="7" a="1"/>
  <c r="J1798" i="7" s="1"/>
  <c r="J1794" i="7" a="1"/>
  <c r="J1794" i="7" s="1"/>
  <c r="J1790" i="7" a="1"/>
  <c r="J1790" i="7" s="1"/>
  <c r="J1786" i="7" a="1"/>
  <c r="J1786" i="7" s="1"/>
  <c r="J1782" i="7" a="1"/>
  <c r="J1782" i="7" s="1"/>
  <c r="J1778" i="7" a="1"/>
  <c r="J1778" i="7" s="1"/>
  <c r="J1774" i="7" a="1"/>
  <c r="J1774" i="7" s="1"/>
  <c r="J1770" i="7" a="1"/>
  <c r="J1770" i="7" s="1"/>
  <c r="J1766" i="7" a="1"/>
  <c r="J1766" i="7" s="1"/>
  <c r="J1762" i="7" a="1"/>
  <c r="J1762" i="7" s="1"/>
  <c r="J1758" i="7" a="1"/>
  <c r="J1758" i="7" s="1"/>
  <c r="J1754" i="7" a="1"/>
  <c r="J1754" i="7" s="1"/>
  <c r="J1750" i="7" a="1"/>
  <c r="J1750" i="7" s="1"/>
  <c r="J1746" i="7" a="1"/>
  <c r="J1746" i="7" s="1"/>
  <c r="J1742" i="7" a="1"/>
  <c r="J1742" i="7" s="1"/>
  <c r="J1738" i="7" a="1"/>
  <c r="J1738" i="7" s="1"/>
  <c r="J1734" i="7" a="1"/>
  <c r="J1734" i="7" s="1"/>
  <c r="J1730" i="7" a="1"/>
  <c r="J1730" i="7" s="1"/>
  <c r="J1726" i="7" a="1"/>
  <c r="J1726" i="7" s="1"/>
  <c r="J28" i="7" a="1"/>
  <c r="J28" i="7" s="1"/>
  <c r="J1345" i="7" a="1"/>
  <c r="J1345" i="7" s="1"/>
  <c r="J1347" i="7" a="1"/>
  <c r="J1347" i="7" s="1"/>
  <c r="J1349" i="7" a="1"/>
  <c r="J1349" i="7" s="1"/>
  <c r="J1351" i="7" a="1"/>
  <c r="J1351" i="7" s="1"/>
  <c r="J1353" i="7" a="1"/>
  <c r="J1353" i="7" s="1"/>
  <c r="J1355" i="7" a="1"/>
  <c r="J1355" i="7" s="1"/>
  <c r="J1357" i="7" a="1"/>
  <c r="J1357" i="7" s="1"/>
  <c r="J1359" i="7" a="1"/>
  <c r="J1359" i="7" s="1"/>
  <c r="J1361" i="7" a="1"/>
  <c r="J1361" i="7" s="1"/>
  <c r="J1363" i="7" a="1"/>
  <c r="J1363" i="7" s="1"/>
  <c r="J1365" i="7" a="1"/>
  <c r="J1365" i="7" s="1"/>
  <c r="J1367" i="7" a="1"/>
  <c r="J1367" i="7" s="1"/>
  <c r="J1369" i="7" a="1"/>
  <c r="J1369" i="7" s="1"/>
  <c r="J1371" i="7" a="1"/>
  <c r="J1371" i="7" s="1"/>
  <c r="J1373" i="7" a="1"/>
  <c r="J1373" i="7" s="1"/>
  <c r="J1375" i="7" a="1"/>
  <c r="J1375" i="7" s="1"/>
  <c r="J1377" i="7" a="1"/>
  <c r="J1377" i="7" s="1"/>
  <c r="J1379" i="7" a="1"/>
  <c r="J1379" i="7" s="1"/>
  <c r="J1381" i="7" a="1"/>
  <c r="J1381" i="7" s="1"/>
  <c r="J1383" i="7" a="1"/>
  <c r="J1383" i="7" s="1"/>
  <c r="J1385" i="7" a="1"/>
  <c r="J1385" i="7" s="1"/>
  <c r="J1387" i="7" a="1"/>
  <c r="J1387" i="7" s="1"/>
  <c r="J1389" i="7" a="1"/>
  <c r="J1389" i="7" s="1"/>
  <c r="J1391" i="7" a="1"/>
  <c r="J1391" i="7" s="1"/>
  <c r="J1393" i="7" a="1"/>
  <c r="J1393" i="7" s="1"/>
  <c r="J1395" i="7" a="1"/>
  <c r="J1395" i="7" s="1"/>
  <c r="J1397" i="7" a="1"/>
  <c r="J1397" i="7" s="1"/>
  <c r="J1399" i="7" a="1"/>
  <c r="J1399" i="7" s="1"/>
  <c r="J1401" i="7" a="1"/>
  <c r="J1401" i="7" s="1"/>
  <c r="J1403" i="7" a="1"/>
  <c r="J1403" i="7" s="1"/>
  <c r="J1405" i="7" a="1"/>
  <c r="J1405" i="7" s="1"/>
  <c r="J1407" i="7" a="1"/>
  <c r="J1407" i="7" s="1"/>
  <c r="J1409" i="7" a="1"/>
  <c r="J1409" i="7" s="1"/>
  <c r="J1411" i="7" a="1"/>
  <c r="J1411" i="7" s="1"/>
  <c r="J1413" i="7" a="1"/>
  <c r="J1413" i="7" s="1"/>
  <c r="J1415" i="7" a="1"/>
  <c r="J1415" i="7" s="1"/>
  <c r="J1417" i="7" a="1"/>
  <c r="J1417" i="7" s="1"/>
  <c r="J1419" i="7" a="1"/>
  <c r="J1419" i="7" s="1"/>
  <c r="J1421" i="7" a="1"/>
  <c r="J1421" i="7" s="1"/>
  <c r="J1423" i="7" a="1"/>
  <c r="J1423" i="7" s="1"/>
  <c r="J1425" i="7" a="1"/>
  <c r="J1425" i="7" s="1"/>
  <c r="J1427" i="7" a="1"/>
  <c r="J1427" i="7" s="1"/>
  <c r="J1429" i="7" a="1"/>
  <c r="J1429" i="7" s="1"/>
  <c r="J1431" i="7" a="1"/>
  <c r="J1431" i="7" s="1"/>
  <c r="J1433" i="7" a="1"/>
  <c r="J1433" i="7" s="1"/>
  <c r="J1435" i="7" a="1"/>
  <c r="J1435" i="7" s="1"/>
  <c r="J1437" i="7" a="1"/>
  <c r="J1437" i="7" s="1"/>
  <c r="J1439" i="7" a="1"/>
  <c r="J1439" i="7" s="1"/>
  <c r="J1441" i="7" a="1"/>
  <c r="J1441" i="7" s="1"/>
  <c r="J1443" i="7" a="1"/>
  <c r="J1443" i="7" s="1"/>
  <c r="J1445" i="7" a="1"/>
  <c r="J1445" i="7" s="1"/>
  <c r="J1447" i="7" a="1"/>
  <c r="J1447" i="7" s="1"/>
  <c r="J1449" i="7" a="1"/>
  <c r="J1449" i="7" s="1"/>
  <c r="J1451" i="7" a="1"/>
  <c r="J1451" i="7" s="1"/>
  <c r="J1453" i="7" a="1"/>
  <c r="J1453" i="7" s="1"/>
  <c r="J1455" i="7" a="1"/>
  <c r="J1455" i="7" s="1"/>
  <c r="J1457" i="7" a="1"/>
  <c r="J1457" i="7" s="1"/>
  <c r="J1459" i="7" a="1"/>
  <c r="J1459" i="7" s="1"/>
  <c r="J1461" i="7" a="1"/>
  <c r="J1461" i="7" s="1"/>
  <c r="J1463" i="7" a="1"/>
  <c r="J1463" i="7" s="1"/>
  <c r="J1465" i="7" a="1"/>
  <c r="J1465" i="7" s="1"/>
  <c r="J1467" i="7" a="1"/>
  <c r="J1467" i="7" s="1"/>
  <c r="J1469" i="7" a="1"/>
  <c r="J1469" i="7" s="1"/>
  <c r="J1471" i="7" a="1"/>
  <c r="J1471" i="7" s="1"/>
  <c r="J1473" i="7" a="1"/>
  <c r="J1473" i="7" s="1"/>
  <c r="J1475" i="7" a="1"/>
  <c r="J1475" i="7" s="1"/>
  <c r="J1477" i="7" a="1"/>
  <c r="J1477" i="7" s="1"/>
  <c r="J1479" i="7" a="1"/>
  <c r="J1479" i="7" s="1"/>
  <c r="J1481" i="7" a="1"/>
  <c r="J1481" i="7" s="1"/>
  <c r="J1483" i="7" a="1"/>
  <c r="J1483" i="7" s="1"/>
  <c r="J1485" i="7" a="1"/>
  <c r="J1485" i="7" s="1"/>
  <c r="J1487" i="7" a="1"/>
  <c r="J1487" i="7" s="1"/>
  <c r="J1489" i="7" a="1"/>
  <c r="J1489" i="7" s="1"/>
  <c r="J1491" i="7" a="1"/>
  <c r="J1491" i="7" s="1"/>
  <c r="J1493" i="7" a="1"/>
  <c r="J1493" i="7" s="1"/>
  <c r="J1495" i="7" a="1"/>
  <c r="J1495" i="7" s="1"/>
  <c r="J1497" i="7" a="1"/>
  <c r="J1497" i="7" s="1"/>
  <c r="J1499" i="7" a="1"/>
  <c r="J1499" i="7" s="1"/>
  <c r="J1501" i="7" a="1"/>
  <c r="J1501" i="7" s="1"/>
  <c r="J1503" i="7" a="1"/>
  <c r="J1503" i="7" s="1"/>
  <c r="J1505" i="7" a="1"/>
  <c r="J1505" i="7" s="1"/>
  <c r="J1507" i="7" a="1"/>
  <c r="J1507" i="7" s="1"/>
  <c r="J1509" i="7" a="1"/>
  <c r="J1509" i="7" s="1"/>
  <c r="J1511" i="7" a="1"/>
  <c r="J1511" i="7" s="1"/>
  <c r="J1513" i="7" a="1"/>
  <c r="J1513" i="7" s="1"/>
  <c r="J1515" i="7" a="1"/>
  <c r="J1515" i="7" s="1"/>
  <c r="J1517" i="7" a="1"/>
  <c r="J1517" i="7" s="1"/>
  <c r="J1519" i="7" a="1"/>
  <c r="J1519" i="7" s="1"/>
  <c r="J1521" i="7" a="1"/>
  <c r="J1521" i="7" s="1"/>
  <c r="J1523" i="7" a="1"/>
  <c r="J1523" i="7" s="1"/>
  <c r="J1525" i="7" a="1"/>
  <c r="J1525" i="7" s="1"/>
  <c r="J1527" i="7" a="1"/>
  <c r="J1527" i="7" s="1"/>
  <c r="J1529" i="7" a="1"/>
  <c r="J1529" i="7" s="1"/>
  <c r="J1531" i="7" a="1"/>
  <c r="J1531" i="7" s="1"/>
  <c r="J1533" i="7" a="1"/>
  <c r="J1533" i="7" s="1"/>
  <c r="J1535" i="7" a="1"/>
  <c r="J1535" i="7" s="1"/>
  <c r="J1537" i="7" a="1"/>
  <c r="J1537" i="7" s="1"/>
  <c r="J1539" i="7" a="1"/>
  <c r="J1539" i="7" s="1"/>
  <c r="J1541" i="7" a="1"/>
  <c r="J1541" i="7" s="1"/>
  <c r="J1543" i="7" a="1"/>
  <c r="J1543" i="7" s="1"/>
  <c r="J1545" i="7" a="1"/>
  <c r="J1545" i="7" s="1"/>
  <c r="J1547" i="7" a="1"/>
  <c r="J1547" i="7" s="1"/>
  <c r="J1549" i="7" a="1"/>
  <c r="J1549" i="7" s="1"/>
  <c r="J1551" i="7" a="1"/>
  <c r="J1551" i="7" s="1"/>
  <c r="J1553" i="7" a="1"/>
  <c r="J1553" i="7" s="1"/>
  <c r="J1555" i="7" a="1"/>
  <c r="J1555" i="7" s="1"/>
  <c r="J1557" i="7" a="1"/>
  <c r="J1557" i="7" s="1"/>
  <c r="J1559" i="7" a="1"/>
  <c r="J1559" i="7" s="1"/>
  <c r="J1561" i="7" a="1"/>
  <c r="J1561" i="7" s="1"/>
  <c r="J1563" i="7" a="1"/>
  <c r="J1563" i="7" s="1"/>
  <c r="J1565" i="7" a="1"/>
  <c r="J1565" i="7" s="1"/>
  <c r="J1567" i="7" a="1"/>
  <c r="J1567" i="7" s="1"/>
  <c r="J1569" i="7" a="1"/>
  <c r="J1569" i="7" s="1"/>
  <c r="J1571" i="7" a="1"/>
  <c r="J1571" i="7" s="1"/>
  <c r="J1573" i="7" a="1"/>
  <c r="J1573" i="7" s="1"/>
  <c r="J1575" i="7" a="1"/>
  <c r="J1575" i="7" s="1"/>
  <c r="J1577" i="7" a="1"/>
  <c r="J1577" i="7" s="1"/>
  <c r="J1579" i="7" a="1"/>
  <c r="J1579" i="7" s="1"/>
  <c r="J1581" i="7" a="1"/>
  <c r="J1581" i="7" s="1"/>
  <c r="J1583" i="7" a="1"/>
  <c r="J1583" i="7" s="1"/>
  <c r="J1585" i="7" a="1"/>
  <c r="J1585" i="7" s="1"/>
  <c r="J1587" i="7" a="1"/>
  <c r="J1587" i="7" s="1"/>
  <c r="J1589" i="7" a="1"/>
  <c r="J1589" i="7" s="1"/>
  <c r="J1591" i="7" a="1"/>
  <c r="J1591" i="7" s="1"/>
  <c r="J1593" i="7" a="1"/>
  <c r="J1593" i="7" s="1"/>
  <c r="J1595" i="7" a="1"/>
  <c r="J1595" i="7" s="1"/>
  <c r="J1597" i="7" a="1"/>
  <c r="J1597" i="7" s="1"/>
  <c r="J1599" i="7" a="1"/>
  <c r="J1599" i="7" s="1"/>
  <c r="J1601" i="7" a="1"/>
  <c r="J1601" i="7" s="1"/>
  <c r="J1603" i="7" a="1"/>
  <c r="J1603" i="7" s="1"/>
  <c r="J1605" i="7" a="1"/>
  <c r="J1605" i="7" s="1"/>
  <c r="J1607" i="7" a="1"/>
  <c r="J1607" i="7" s="1"/>
  <c r="J1609" i="7" a="1"/>
  <c r="J1609" i="7" s="1"/>
  <c r="J1611" i="7" a="1"/>
  <c r="J1611" i="7" s="1"/>
  <c r="J1613" i="7" a="1"/>
  <c r="J1613" i="7" s="1"/>
  <c r="J1615" i="7" a="1"/>
  <c r="J1615" i="7" s="1"/>
  <c r="J1617" i="7" a="1"/>
  <c r="J1617" i="7" s="1"/>
  <c r="J1619" i="7" a="1"/>
  <c r="J1619" i="7" s="1"/>
  <c r="J1621" i="7" a="1"/>
  <c r="J1621" i="7" s="1"/>
  <c r="J1623" i="7" a="1"/>
  <c r="J1623" i="7" s="1"/>
  <c r="J1625" i="7" a="1"/>
  <c r="J1625" i="7" s="1"/>
  <c r="J1627" i="7" a="1"/>
  <c r="J1627" i="7" s="1"/>
  <c r="J1629" i="7" a="1"/>
  <c r="J1629" i="7" s="1"/>
  <c r="J1631" i="7" a="1"/>
  <c r="J1631" i="7" s="1"/>
  <c r="J1633" i="7" a="1"/>
  <c r="J1633" i="7" s="1"/>
  <c r="J1635" i="7" a="1"/>
  <c r="J1635" i="7" s="1"/>
  <c r="J1637" i="7" a="1"/>
  <c r="J1637" i="7" s="1"/>
  <c r="J1639" i="7" a="1"/>
  <c r="J1639" i="7" s="1"/>
  <c r="J1641" i="7" a="1"/>
  <c r="J1641" i="7" s="1"/>
  <c r="J1643" i="7" a="1"/>
  <c r="J1643" i="7" s="1"/>
  <c r="J1645" i="7" a="1"/>
  <c r="J1645" i="7" s="1"/>
  <c r="J1647" i="7" a="1"/>
  <c r="J1647" i="7" s="1"/>
  <c r="J1649" i="7" a="1"/>
  <c r="J1649" i="7" s="1"/>
  <c r="J1651" i="7" a="1"/>
  <c r="J1651" i="7" s="1"/>
  <c r="J1653" i="7" a="1"/>
  <c r="J1653" i="7" s="1"/>
  <c r="J1655" i="7" a="1"/>
  <c r="J1655" i="7" s="1"/>
  <c r="J1657" i="7" a="1"/>
  <c r="J1657" i="7" s="1"/>
  <c r="J1659" i="7" a="1"/>
  <c r="J1659" i="7" s="1"/>
  <c r="J1661" i="7" a="1"/>
  <c r="J1661" i="7" s="1"/>
  <c r="J1663" i="7" a="1"/>
  <c r="J1663" i="7" s="1"/>
  <c r="J1665" i="7" a="1"/>
  <c r="J1665" i="7" s="1"/>
  <c r="J1667" i="7" a="1"/>
  <c r="J1667" i="7" s="1"/>
  <c r="J1669" i="7" a="1"/>
  <c r="J1669" i="7" s="1"/>
  <c r="J1671" i="7" a="1"/>
  <c r="J1671" i="7" s="1"/>
  <c r="J1673" i="7" a="1"/>
  <c r="J1673" i="7" s="1"/>
  <c r="J1675" i="7" a="1"/>
  <c r="J1675" i="7" s="1"/>
  <c r="J1677" i="7" a="1"/>
  <c r="J1677" i="7" s="1"/>
  <c r="J1679" i="7" a="1"/>
  <c r="J1679" i="7" s="1"/>
  <c r="J1681" i="7" a="1"/>
  <c r="J1681" i="7" s="1"/>
  <c r="J1683" i="7" a="1"/>
  <c r="J1683" i="7" s="1"/>
  <c r="J1685" i="7" a="1"/>
  <c r="J1685" i="7" s="1"/>
  <c r="J1687" i="7" a="1"/>
  <c r="J1687" i="7" s="1"/>
  <c r="J1689" i="7" a="1"/>
  <c r="J1689" i="7" s="1"/>
  <c r="J1691" i="7" a="1"/>
  <c r="J1691" i="7" s="1"/>
  <c r="J1693" i="7" a="1"/>
  <c r="J1693" i="7" s="1"/>
  <c r="J1695" i="7" a="1"/>
  <c r="J1695" i="7" s="1"/>
  <c r="J1697" i="7" a="1"/>
  <c r="J1697" i="7" s="1"/>
  <c r="J1699" i="7" a="1"/>
  <c r="J1699" i="7" s="1"/>
  <c r="J1701" i="7" a="1"/>
  <c r="J1701" i="7" s="1"/>
  <c r="J1703" i="7" a="1"/>
  <c r="J1703" i="7" s="1"/>
  <c r="J1705" i="7" a="1"/>
  <c r="J1705" i="7" s="1"/>
  <c r="J1707" i="7" a="1"/>
  <c r="J1707" i="7" s="1"/>
  <c r="J1722" i="7" a="1"/>
  <c r="J1722" i="7" s="1"/>
  <c r="J863" i="7" a="1"/>
  <c r="J863" i="7" s="1"/>
  <c r="J864" i="7" a="1"/>
  <c r="J864" i="7" s="1"/>
  <c r="J865" i="7" a="1"/>
  <c r="J865" i="7" s="1"/>
  <c r="J866" i="7" a="1"/>
  <c r="J866" i="7" s="1"/>
  <c r="J867" i="7" a="1"/>
  <c r="J867" i="7" s="1"/>
  <c r="J868" i="7" a="1"/>
  <c r="J868" i="7" s="1"/>
  <c r="J869" i="7" a="1"/>
  <c r="J869" i="7" s="1"/>
  <c r="J870" i="7" a="1"/>
  <c r="J870" i="7" s="1"/>
  <c r="J871" i="7" a="1"/>
  <c r="J871" i="7" s="1"/>
  <c r="J872" i="7" a="1"/>
  <c r="J872" i="7" s="1"/>
  <c r="J873" i="7" a="1"/>
  <c r="J873" i="7" s="1"/>
  <c r="J874" i="7" a="1"/>
  <c r="J874" i="7" s="1"/>
  <c r="J875" i="7" a="1"/>
  <c r="J875" i="7" s="1"/>
  <c r="J876" i="7" a="1"/>
  <c r="J876" i="7" s="1"/>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s="1"/>
  <c r="J894" i="7" a="1"/>
  <c r="J894" i="7" s="1"/>
  <c r="J895" i="7" a="1"/>
  <c r="J895" i="7" s="1"/>
  <c r="J896" i="7" a="1"/>
  <c r="J896" i="7" s="1"/>
  <c r="J897" i="7" a="1"/>
  <c r="J897" i="7" s="1"/>
  <c r="J898" i="7" a="1"/>
  <c r="J898" i="7" s="1"/>
  <c r="J899" i="7" a="1"/>
  <c r="J899" i="7" s="1"/>
  <c r="J900" i="7" a="1"/>
  <c r="J900" i="7" s="1"/>
  <c r="J901" i="7" a="1"/>
  <c r="J901" i="7" s="1"/>
  <c r="J902" i="7" a="1"/>
  <c r="J902" i="7" s="1"/>
  <c r="J903" i="7" a="1"/>
  <c r="J903" i="7" s="1"/>
  <c r="J904" i="7" a="1"/>
  <c r="J904" i="7" s="1"/>
  <c r="J905" i="7" a="1"/>
  <c r="J905" i="7" s="1"/>
  <c r="J906" i="7" a="1"/>
  <c r="J906" i="7" s="1"/>
  <c r="J907" i="7" a="1"/>
  <c r="J907" i="7" s="1"/>
  <c r="J908" i="7" a="1"/>
  <c r="J908" i="7" s="1"/>
  <c r="J909" i="7" a="1"/>
  <c r="J909" i="7" s="1"/>
  <c r="J910" i="7" a="1"/>
  <c r="J910" i="7" s="1"/>
  <c r="J911" i="7" a="1"/>
  <c r="J911" i="7" s="1"/>
  <c r="J912" i="7" a="1"/>
  <c r="J912" i="7" s="1"/>
  <c r="J913" i="7" a="1"/>
  <c r="J913" i="7" s="1"/>
  <c r="J914" i="7" a="1"/>
  <c r="J914" i="7" s="1"/>
  <c r="J915" i="7" a="1"/>
  <c r="J915" i="7" s="1"/>
  <c r="J916" i="7" a="1"/>
  <c r="J916" i="7" s="1"/>
  <c r="J917" i="7" a="1"/>
  <c r="J917" i="7" s="1"/>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s="1"/>
  <c r="J948" i="7" a="1"/>
  <c r="J948" i="7" s="1"/>
  <c r="J949" i="7" a="1"/>
  <c r="J949" i="7" s="1"/>
  <c r="J950" i="7" a="1"/>
  <c r="J950" i="7" s="1"/>
  <c r="J951" i="7" a="1"/>
  <c r="J951" i="7" s="1"/>
  <c r="J952" i="7" a="1"/>
  <c r="J952" i="7" s="1"/>
  <c r="J953" i="7" a="1"/>
  <c r="J953" i="7" s="1"/>
  <c r="J954" i="7" a="1"/>
  <c r="J954" i="7" s="1"/>
  <c r="J955" i="7" a="1"/>
  <c r="J955" i="7" s="1"/>
  <c r="J956" i="7" a="1"/>
  <c r="J956" i="7" s="1"/>
  <c r="J957" i="7" a="1"/>
  <c r="J957" i="7" s="1"/>
  <c r="J958" i="7" a="1"/>
  <c r="J958" i="7" s="1"/>
  <c r="J959" i="7" a="1"/>
  <c r="J959" i="7" s="1"/>
  <c r="J960" i="7" a="1"/>
  <c r="J960" i="7" s="1"/>
  <c r="J961" i="7" a="1"/>
  <c r="J961" i="7" s="1"/>
  <c r="J962" i="7" a="1"/>
  <c r="J962" i="7" s="1"/>
  <c r="J963" i="7" a="1"/>
  <c r="J963" i="7" s="1"/>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J1003" i="7" a="1"/>
  <c r="J1003" i="7" s="1"/>
  <c r="J1004" i="7" a="1"/>
  <c r="J1004" i="7" s="1"/>
  <c r="J1005" i="7" a="1"/>
  <c r="J1005" i="7" s="1"/>
  <c r="J1006" i="7" a="1"/>
  <c r="J1006" i="7" s="1"/>
  <c r="J1007" i="7" a="1"/>
  <c r="J1007" i="7" s="1"/>
  <c r="J1008" i="7" a="1"/>
  <c r="J1008" i="7" s="1"/>
  <c r="J1009" i="7" a="1"/>
  <c r="J1009" i="7" s="1"/>
  <c r="J1010" i="7" a="1"/>
  <c r="J1010" i="7" s="1"/>
  <c r="J1011" i="7" a="1"/>
  <c r="J1011" i="7" s="1"/>
  <c r="J1012" i="7" a="1"/>
  <c r="J1012" i="7" s="1"/>
  <c r="J1013" i="7" a="1"/>
  <c r="J1013" i="7" s="1"/>
  <c r="J1014" i="7" a="1"/>
  <c r="J1014" i="7" s="1"/>
  <c r="J1015" i="7" a="1"/>
  <c r="J1015" i="7" s="1"/>
  <c r="J1016" i="7" a="1"/>
  <c r="J1016" i="7" s="1"/>
  <c r="J1017" i="7" a="1"/>
  <c r="J1017" i="7" s="1"/>
  <c r="J1018" i="7" a="1"/>
  <c r="J1018" i="7" s="1"/>
  <c r="J1019" i="7" a="1"/>
  <c r="J1019" i="7" s="1"/>
  <c r="J1020" i="7" a="1"/>
  <c r="J1020" i="7" s="1"/>
  <c r="J1021" i="7" a="1"/>
  <c r="J1021" i="7" s="1"/>
  <c r="J1022" i="7" a="1"/>
  <c r="J1022" i="7" s="1"/>
  <c r="J1023" i="7" a="1"/>
  <c r="J1023" i="7" s="1"/>
  <c r="J1024" i="7" a="1"/>
  <c r="J1024" i="7" s="1"/>
  <c r="J1025" i="7" a="1"/>
  <c r="J1025" i="7" s="1"/>
  <c r="J1026" i="7" a="1"/>
  <c r="J1026" i="7" s="1"/>
  <c r="J1027" i="7" a="1"/>
  <c r="J1027" i="7" s="1"/>
  <c r="J1028" i="7" a="1"/>
  <c r="J1028" i="7" s="1"/>
  <c r="J1029" i="7" a="1"/>
  <c r="J1029" i="7" s="1"/>
  <c r="J1030" i="7" a="1"/>
  <c r="J1030" i="7" s="1"/>
  <c r="J1031" i="7" a="1"/>
  <c r="J1031" i="7" s="1"/>
  <c r="J1032" i="7" a="1"/>
  <c r="J1032" i="7" s="1"/>
  <c r="J1033" i="7" a="1"/>
  <c r="J1033" i="7" s="1"/>
  <c r="J1034" i="7" a="1"/>
  <c r="J1034" i="7" s="1"/>
  <c r="J1035" i="7" a="1"/>
  <c r="J1035" i="7" s="1"/>
  <c r="J1036" i="7" a="1"/>
  <c r="J1036" i="7" s="1"/>
  <c r="J1037" i="7" a="1"/>
  <c r="J1037" i="7" s="1"/>
  <c r="J1038" i="7" a="1"/>
  <c r="J1038" i="7" s="1"/>
  <c r="J1039" i="7" a="1"/>
  <c r="J1039" i="7" s="1"/>
  <c r="J1040" i="7" a="1"/>
  <c r="J1040" i="7" s="1"/>
  <c r="J1041" i="7" a="1"/>
  <c r="J1041" i="7" s="1"/>
  <c r="J1042" i="7" a="1"/>
  <c r="J1042" i="7" s="1"/>
  <c r="J1043" i="7" a="1"/>
  <c r="J1043" i="7" s="1"/>
  <c r="J1044" i="7" a="1"/>
  <c r="J1044" i="7" s="1"/>
  <c r="J1045" i="7" a="1"/>
  <c r="J1045" i="7" s="1"/>
  <c r="J1046" i="7" a="1"/>
  <c r="J1046" i="7" s="1"/>
  <c r="J1047" i="7" a="1"/>
  <c r="J1047" i="7" s="1"/>
  <c r="J1048" i="7" a="1"/>
  <c r="J1048" i="7" s="1"/>
  <c r="J1049" i="7" a="1"/>
  <c r="J1049" i="7" s="1"/>
  <c r="J1050" i="7" a="1"/>
  <c r="J1050" i="7" s="1"/>
  <c r="J1051" i="7" a="1"/>
  <c r="J1051" i="7" s="1"/>
  <c r="J1052" i="7" a="1"/>
  <c r="J1052" i="7" s="1"/>
  <c r="J1053" i="7" a="1"/>
  <c r="J1053" i="7" s="1"/>
  <c r="J1054" i="7" a="1"/>
  <c r="J1054" i="7" s="1"/>
  <c r="J1055" i="7" a="1"/>
  <c r="J1055" i="7" s="1"/>
  <c r="J1056" i="7" a="1"/>
  <c r="J1056" i="7" s="1"/>
  <c r="J1057" i="7" a="1"/>
  <c r="J1057" i="7" s="1"/>
  <c r="J1058" i="7" a="1"/>
  <c r="J1058" i="7" s="1"/>
  <c r="J1059" i="7" a="1"/>
  <c r="J1059" i="7" s="1"/>
  <c r="J1060" i="7" a="1"/>
  <c r="J1060" i="7" s="1"/>
  <c r="J1061" i="7" a="1"/>
  <c r="J1061" i="7" s="1"/>
  <c r="J1062" i="7" a="1"/>
  <c r="J1062" i="7" s="1"/>
  <c r="J1063" i="7" a="1"/>
  <c r="J1063" i="7" s="1"/>
  <c r="J1064" i="7" a="1"/>
  <c r="J1064" i="7" s="1"/>
  <c r="J1065" i="7" a="1"/>
  <c r="J1065" i="7" s="1"/>
  <c r="J1066" i="7" a="1"/>
  <c r="J1066" i="7" s="1"/>
  <c r="J1067" i="7" a="1"/>
  <c r="J1067" i="7" s="1"/>
  <c r="J1068" i="7" a="1"/>
  <c r="J1068" i="7" s="1"/>
  <c r="J1069" i="7" a="1"/>
  <c r="J1069" i="7" s="1"/>
  <c r="J1070" i="7" a="1"/>
  <c r="J1070" i="7" s="1"/>
  <c r="J1071" i="7" a="1"/>
  <c r="J1071" i="7" s="1"/>
  <c r="J1072" i="7" a="1"/>
  <c r="J1072" i="7" s="1"/>
  <c r="J1073" i="7" a="1"/>
  <c r="J1073" i="7" s="1"/>
  <c r="J1074" i="7" a="1"/>
  <c r="J1074" i="7" s="1"/>
  <c r="J1075" i="7" a="1"/>
  <c r="J1075" i="7" s="1"/>
  <c r="J1076" i="7" a="1"/>
  <c r="J1076" i="7" s="1"/>
  <c r="J1077" i="7" a="1"/>
  <c r="J1077" i="7" s="1"/>
  <c r="J1078" i="7" a="1"/>
  <c r="J1078" i="7" s="1"/>
  <c r="J1079" i="7" a="1"/>
  <c r="J1079" i="7" s="1"/>
  <c r="J1080" i="7" a="1"/>
  <c r="J1080" i="7" s="1"/>
  <c r="J1081" i="7" a="1"/>
  <c r="J1081" i="7" s="1"/>
  <c r="J1082" i="7" a="1"/>
  <c r="J1082" i="7" s="1"/>
  <c r="J1083" i="7" a="1"/>
  <c r="J1083" i="7" s="1"/>
  <c r="J1084" i="7" a="1"/>
  <c r="J1084" i="7" s="1"/>
  <c r="J1085" i="7" a="1"/>
  <c r="J1085" i="7" s="1"/>
  <c r="J1086" i="7" a="1"/>
  <c r="J1086" i="7" s="1"/>
  <c r="J1087" i="7" a="1"/>
  <c r="J1087" i="7" s="1"/>
  <c r="J1088" i="7" a="1"/>
  <c r="J1088" i="7" s="1"/>
  <c r="J1089" i="7" a="1"/>
  <c r="J1089" i="7" s="1"/>
  <c r="J1090" i="7" a="1"/>
  <c r="J1090" i="7" s="1"/>
  <c r="J1091" i="7" a="1"/>
  <c r="J1091" i="7" s="1"/>
  <c r="J1092" i="7" a="1"/>
  <c r="J1092" i="7" s="1"/>
  <c r="J1093" i="7" a="1"/>
  <c r="J1093" i="7" s="1"/>
  <c r="J1094" i="7" a="1"/>
  <c r="J1094" i="7" s="1"/>
  <c r="J1095" i="7" a="1"/>
  <c r="J1095" i="7" s="1"/>
  <c r="J1096" i="7" a="1"/>
  <c r="J1096" i="7" s="1"/>
  <c r="J1097" i="7" a="1"/>
  <c r="J1097" i="7" s="1"/>
  <c r="J1098" i="7" a="1"/>
  <c r="J1098" i="7" s="1"/>
  <c r="J1099" i="7" a="1"/>
  <c r="J1099" i="7" s="1"/>
  <c r="J1100" i="7" a="1"/>
  <c r="J1100" i="7" s="1"/>
  <c r="J1101" i="7" a="1"/>
  <c r="J1101" i="7" s="1"/>
  <c r="J1102" i="7" a="1"/>
  <c r="J1102" i="7" s="1"/>
  <c r="J1103" i="7" a="1"/>
  <c r="J1103" i="7" s="1"/>
  <c r="J1104" i="7" a="1"/>
  <c r="J1104" i="7" s="1"/>
  <c r="J1105" i="7" a="1"/>
  <c r="J1105" i="7" s="1"/>
  <c r="J1106" i="7" a="1"/>
  <c r="J1106" i="7" s="1"/>
  <c r="J1107" i="7" a="1"/>
  <c r="J1107" i="7" s="1"/>
  <c r="J1108" i="7" a="1"/>
  <c r="J1108" i="7" s="1"/>
  <c r="J1109" i="7" a="1"/>
  <c r="J1109" i="7" s="1"/>
  <c r="J1110" i="7" a="1"/>
  <c r="J1110" i="7" s="1"/>
  <c r="J1111" i="7" a="1"/>
  <c r="J1111" i="7" s="1"/>
  <c r="J1112" i="7" a="1"/>
  <c r="J1112" i="7" s="1"/>
  <c r="J1113" i="7" a="1"/>
  <c r="J1113" i="7" s="1"/>
  <c r="J1114" i="7" a="1"/>
  <c r="J1114" i="7" s="1"/>
  <c r="J1115" i="7" a="1"/>
  <c r="J1115" i="7" s="1"/>
  <c r="J1116" i="7" a="1"/>
  <c r="J1116" i="7" s="1"/>
  <c r="J1117" i="7" a="1"/>
  <c r="J1117" i="7" s="1"/>
  <c r="J1118" i="7" a="1"/>
  <c r="J1118" i="7" s="1"/>
  <c r="J1119" i="7" a="1"/>
  <c r="J1119" i="7" s="1"/>
  <c r="J1120" i="7" a="1"/>
  <c r="J1120" i="7" s="1"/>
  <c r="J1121" i="7" a="1"/>
  <c r="J1121" i="7" s="1"/>
  <c r="J1122" i="7" a="1"/>
  <c r="J1122" i="7" s="1"/>
  <c r="J1123" i="7" a="1"/>
  <c r="J1123" i="7" s="1"/>
  <c r="J1124" i="7" a="1"/>
  <c r="J1124" i="7" s="1"/>
  <c r="J1125" i="7" a="1"/>
  <c r="J1125" i="7" s="1"/>
  <c r="J1126" i="7" a="1"/>
  <c r="J1126" i="7" s="1"/>
  <c r="J1127" i="7" a="1"/>
  <c r="J1127" i="7" s="1"/>
  <c r="J1128" i="7" a="1"/>
  <c r="J1128" i="7" s="1"/>
  <c r="J1129" i="7" a="1"/>
  <c r="J1129" i="7" s="1"/>
  <c r="J1130" i="7" a="1"/>
  <c r="J1130" i="7" s="1"/>
  <c r="J1131" i="7" a="1"/>
  <c r="J1131" i="7" s="1"/>
  <c r="J1132" i="7" a="1"/>
  <c r="J1132" i="7" s="1"/>
  <c r="J1133" i="7" a="1"/>
  <c r="J1133" i="7" s="1"/>
  <c r="J1134" i="7" a="1"/>
  <c r="J1134" i="7" s="1"/>
  <c r="J1135" i="7" a="1"/>
  <c r="J1135" i="7" s="1"/>
  <c r="J1136" i="7" a="1"/>
  <c r="J1136" i="7" s="1"/>
  <c r="J1137" i="7" a="1"/>
  <c r="J1137" i="7" s="1"/>
  <c r="J1138" i="7" a="1"/>
  <c r="J1138" i="7" s="1"/>
  <c r="J1139" i="7" a="1"/>
  <c r="J1139" i="7" s="1"/>
  <c r="J1140" i="7" a="1"/>
  <c r="J1140" i="7" s="1"/>
  <c r="J1141" i="7" a="1"/>
  <c r="J1141" i="7" s="1"/>
  <c r="J1142" i="7" a="1"/>
  <c r="J1142" i="7" s="1"/>
  <c r="J1143" i="7" a="1"/>
  <c r="J1143" i="7" s="1"/>
  <c r="J1144" i="7" a="1"/>
  <c r="J1144" i="7" s="1"/>
  <c r="J1145" i="7" a="1"/>
  <c r="J1145" i="7" s="1"/>
  <c r="J1146" i="7" a="1"/>
  <c r="J1146" i="7" s="1"/>
  <c r="J1147" i="7" a="1"/>
  <c r="J1147" i="7" s="1"/>
  <c r="J1148" i="7" a="1"/>
  <c r="J1148" i="7" s="1"/>
  <c r="J1149" i="7" a="1"/>
  <c r="J1149" i="7" s="1"/>
  <c r="J1150" i="7" a="1"/>
  <c r="J1150" i="7" s="1"/>
  <c r="J1151" i="7" a="1"/>
  <c r="J1151" i="7" s="1"/>
  <c r="J1152" i="7" a="1"/>
  <c r="J1152" i="7" s="1"/>
  <c r="J1153" i="7" a="1"/>
  <c r="J1153" i="7" s="1"/>
  <c r="J1154" i="7" a="1"/>
  <c r="J1154" i="7" s="1"/>
  <c r="J1155" i="7" a="1"/>
  <c r="J1155" i="7" s="1"/>
  <c r="J1156" i="7" a="1"/>
  <c r="J1156" i="7" s="1"/>
  <c r="J1157" i="7" a="1"/>
  <c r="J1157" i="7" s="1"/>
  <c r="J1158" i="7" a="1"/>
  <c r="J1158" i="7" s="1"/>
  <c r="J1159" i="7" a="1"/>
  <c r="J1159" i="7" s="1"/>
  <c r="J1160" i="7" a="1"/>
  <c r="J1160" i="7" s="1"/>
  <c r="J1161" i="7" a="1"/>
  <c r="J1161" i="7" s="1"/>
  <c r="J1162" i="7" a="1"/>
  <c r="J1162" i="7" s="1"/>
  <c r="J1163" i="7" a="1"/>
  <c r="J1163" i="7" s="1"/>
  <c r="J1164" i="7" a="1"/>
  <c r="J1164" i="7" s="1"/>
  <c r="J1165" i="7" a="1"/>
  <c r="J1165" i="7" s="1"/>
  <c r="J1166" i="7" a="1"/>
  <c r="J1166" i="7" s="1"/>
  <c r="J1167" i="7" a="1"/>
  <c r="J1167" i="7" s="1"/>
  <c r="J1168" i="7" a="1"/>
  <c r="J1168" i="7" s="1"/>
  <c r="J1169" i="7" a="1"/>
  <c r="J1169" i="7" s="1"/>
  <c r="J1170" i="7" a="1"/>
  <c r="J1170" i="7" s="1"/>
  <c r="J1171" i="7" a="1"/>
  <c r="J1171" i="7" s="1"/>
  <c r="J1172" i="7" a="1"/>
  <c r="J1172" i="7" s="1"/>
  <c r="J1173" i="7" a="1"/>
  <c r="J1173" i="7" s="1"/>
  <c r="J1174" i="7" a="1"/>
  <c r="J1174" i="7" s="1"/>
  <c r="J1175" i="7" a="1"/>
  <c r="J1175" i="7" s="1"/>
  <c r="J1176" i="7" a="1"/>
  <c r="J1176" i="7" s="1"/>
  <c r="J1177" i="7" a="1"/>
  <c r="J1177" i="7" s="1"/>
  <c r="J1178" i="7" a="1"/>
  <c r="J1178" i="7" s="1"/>
  <c r="J1179" i="7" a="1"/>
  <c r="J1179" i="7" s="1"/>
  <c r="J1180" i="7" a="1"/>
  <c r="J1180" i="7" s="1"/>
  <c r="J1181" i="7" a="1"/>
  <c r="J1181" i="7" s="1"/>
  <c r="J1182" i="7" a="1"/>
  <c r="J1182" i="7" s="1"/>
  <c r="J1183" i="7" a="1"/>
  <c r="J1183" i="7" s="1"/>
  <c r="J1184" i="7" a="1"/>
  <c r="J1184" i="7" s="1"/>
  <c r="J1185" i="7" a="1"/>
  <c r="J1185" i="7" s="1"/>
  <c r="J1186" i="7" a="1"/>
  <c r="J1186" i="7" s="1"/>
  <c r="J1187" i="7" a="1"/>
  <c r="J1187" i="7" s="1"/>
  <c r="J1188" i="7" a="1"/>
  <c r="J1188" i="7" s="1"/>
  <c r="J1189" i="7" a="1"/>
  <c r="J1189" i="7" s="1"/>
  <c r="J1190" i="7" a="1"/>
  <c r="J1190" i="7" s="1"/>
  <c r="J1191" i="7" a="1"/>
  <c r="J1191" i="7" s="1"/>
  <c r="J1192" i="7" a="1"/>
  <c r="J1192" i="7" s="1"/>
  <c r="J1193" i="7" a="1"/>
  <c r="J1193" i="7" s="1"/>
  <c r="J1194" i="7" a="1"/>
  <c r="J1194" i="7" s="1"/>
  <c r="J1195" i="7" a="1"/>
  <c r="J1195" i="7" s="1"/>
  <c r="J1196" i="7" a="1"/>
  <c r="J1196" i="7" s="1"/>
  <c r="J1197" i="7" a="1"/>
  <c r="J1197" i="7" s="1"/>
  <c r="J1198" i="7" a="1"/>
  <c r="J1198" i="7" s="1"/>
  <c r="J1199" i="7" a="1"/>
  <c r="J1199" i="7" s="1"/>
  <c r="J1200" i="7" a="1"/>
  <c r="J1200" i="7" s="1"/>
  <c r="J1201" i="7" a="1"/>
  <c r="J1201" i="7" s="1"/>
  <c r="J1202" i="7" a="1"/>
  <c r="J1202" i="7" s="1"/>
  <c r="J1203" i="7" a="1"/>
  <c r="J1203" i="7" s="1"/>
  <c r="J1204" i="7" a="1"/>
  <c r="J1204" i="7" s="1"/>
  <c r="J1205" i="7" a="1"/>
  <c r="J1205" i="7" s="1"/>
  <c r="J1206" i="7" a="1"/>
  <c r="J1206" i="7" s="1"/>
  <c r="J1207" i="7" a="1"/>
  <c r="J1207" i="7" s="1"/>
  <c r="J1208" i="7" a="1"/>
  <c r="J1208" i="7" s="1"/>
  <c r="J1209" i="7" a="1"/>
  <c r="J1209" i="7" s="1"/>
  <c r="J1210" i="7" a="1"/>
  <c r="J1210" i="7" s="1"/>
  <c r="J1211" i="7" a="1"/>
  <c r="J1211" i="7" s="1"/>
  <c r="J1212" i="7" a="1"/>
  <c r="J1212" i="7" s="1"/>
  <c r="J1213" i="7" a="1"/>
  <c r="J1213" i="7" s="1"/>
  <c r="J1214" i="7" a="1"/>
  <c r="J1214" i="7" s="1"/>
  <c r="J1215" i="7" a="1"/>
  <c r="J1215" i="7" s="1"/>
  <c r="J1216" i="7" a="1"/>
  <c r="J1216" i="7" s="1"/>
  <c r="J1217" i="7" a="1"/>
  <c r="J1217" i="7" s="1"/>
  <c r="J1218" i="7" a="1"/>
  <c r="J1218" i="7" s="1"/>
  <c r="J1219" i="7" a="1"/>
  <c r="J1219" i="7" s="1"/>
  <c r="J1220" i="7" a="1"/>
  <c r="J1220" i="7" s="1"/>
  <c r="J1221" i="7" a="1"/>
  <c r="J1221" i="7" s="1"/>
  <c r="J1222" i="7" a="1"/>
  <c r="J1222" i="7" s="1"/>
  <c r="J1223" i="7" a="1"/>
  <c r="J1223" i="7" s="1"/>
  <c r="J1224" i="7" a="1"/>
  <c r="J1224" i="7" s="1"/>
  <c r="J1225" i="7" a="1"/>
  <c r="J1225" i="7" s="1"/>
  <c r="J1226" i="7" a="1"/>
  <c r="J1226" i="7" s="1"/>
  <c r="J1227" i="7" a="1"/>
  <c r="J1227" i="7" s="1"/>
  <c r="J1228" i="7" a="1"/>
  <c r="J1228" i="7" s="1"/>
  <c r="J1229" i="7" a="1"/>
  <c r="J1229" i="7" s="1"/>
  <c r="J1230" i="7" a="1"/>
  <c r="J1230" i="7" s="1"/>
  <c r="J1231" i="7" a="1"/>
  <c r="J1231" i="7" s="1"/>
  <c r="J1232" i="7" a="1"/>
  <c r="J1232" i="7" s="1"/>
  <c r="J1233" i="7" a="1"/>
  <c r="J1233" i="7" s="1"/>
  <c r="J1234" i="7" a="1"/>
  <c r="J1234" i="7" s="1"/>
  <c r="J1235" i="7" a="1"/>
  <c r="J1235" i="7" s="1"/>
  <c r="J1236" i="7" a="1"/>
  <c r="J1236" i="7" s="1"/>
  <c r="J1237" i="7" a="1"/>
  <c r="J1237" i="7" s="1"/>
  <c r="J1238" i="7" a="1"/>
  <c r="J1238" i="7" s="1"/>
  <c r="J1239" i="7" a="1"/>
  <c r="J1239" i="7" s="1"/>
  <c r="J1240" i="7" a="1"/>
  <c r="J1240" i="7" s="1"/>
  <c r="J1241" i="7" a="1"/>
  <c r="J1241" i="7" s="1"/>
  <c r="J1242" i="7" a="1"/>
  <c r="J1242" i="7" s="1"/>
  <c r="J1243" i="7" a="1"/>
  <c r="J1243" i="7" s="1"/>
  <c r="J1244" i="7" a="1"/>
  <c r="J1244" i="7" s="1"/>
  <c r="J1245" i="7" a="1"/>
  <c r="J1245" i="7" s="1"/>
  <c r="J1246" i="7" a="1"/>
  <c r="J1246" i="7" s="1"/>
  <c r="J1247" i="7" a="1"/>
  <c r="J1247" i="7" s="1"/>
  <c r="J1248" i="7" a="1"/>
  <c r="J1248" i="7" s="1"/>
  <c r="J1249" i="7" a="1"/>
  <c r="J1249" i="7" s="1"/>
  <c r="J1250" i="7" a="1"/>
  <c r="J1250" i="7" s="1"/>
  <c r="J1251" i="7" a="1"/>
  <c r="J1251" i="7" s="1"/>
  <c r="J1252" i="7" a="1"/>
  <c r="J1252" i="7" s="1"/>
  <c r="J1253" i="7" a="1"/>
  <c r="J1253" i="7" s="1"/>
  <c r="J1254" i="7" a="1"/>
  <c r="J1254" i="7" s="1"/>
  <c r="J1255" i="7" a="1"/>
  <c r="J1255" i="7" s="1"/>
  <c r="J1256" i="7" a="1"/>
  <c r="J1256" i="7" s="1"/>
  <c r="J1257" i="7" a="1"/>
  <c r="J1257" i="7" s="1"/>
  <c r="J1258" i="7" a="1"/>
  <c r="J1258" i="7" s="1"/>
  <c r="J1259" i="7" a="1"/>
  <c r="J1259" i="7" s="1"/>
  <c r="J1260" i="7" a="1"/>
  <c r="J1260" i="7" s="1"/>
  <c r="J1261" i="7" a="1"/>
  <c r="J1261" i="7" s="1"/>
  <c r="J1262" i="7" a="1"/>
  <c r="J1262" i="7" s="1"/>
  <c r="J1263" i="7" a="1"/>
  <c r="J1263" i="7" s="1"/>
  <c r="J1264" i="7" a="1"/>
  <c r="J1264" i="7" s="1"/>
  <c r="J1265" i="7" a="1"/>
  <c r="J1265" i="7" s="1"/>
  <c r="J1266" i="7" a="1"/>
  <c r="J1266" i="7" s="1"/>
  <c r="J1267" i="7" a="1"/>
  <c r="J1267" i="7" s="1"/>
  <c r="J1268" i="7" a="1"/>
  <c r="J1268" i="7" s="1"/>
  <c r="J1269" i="7" a="1"/>
  <c r="J1269" i="7" s="1"/>
  <c r="J1270" i="7" a="1"/>
  <c r="J1270" i="7" s="1"/>
  <c r="J1271" i="7" a="1"/>
  <c r="J1271" i="7" s="1"/>
  <c r="J1272" i="7" a="1"/>
  <c r="J1272" i="7" s="1"/>
  <c r="J1273" i="7" a="1"/>
  <c r="J1273" i="7" s="1"/>
  <c r="J1274" i="7" a="1"/>
  <c r="J1274" i="7" s="1"/>
  <c r="J1275" i="7" a="1"/>
  <c r="J1275" i="7" s="1"/>
  <c r="J1276" i="7" a="1"/>
  <c r="J1276" i="7" s="1"/>
  <c r="J1277" i="7" a="1"/>
  <c r="J1277" i="7" s="1"/>
  <c r="J1278" i="7" a="1"/>
  <c r="J1278" i="7" s="1"/>
  <c r="J1279" i="7" a="1"/>
  <c r="J1279" i="7" s="1"/>
  <c r="J1280" i="7" a="1"/>
  <c r="J1280" i="7" s="1"/>
  <c r="J1281" i="7" a="1"/>
  <c r="J1281" i="7" s="1"/>
  <c r="J1282" i="7" a="1"/>
  <c r="J1282" i="7" s="1"/>
  <c r="J1283" i="7" a="1"/>
  <c r="J1283" i="7" s="1"/>
  <c r="J1284" i="7" a="1"/>
  <c r="J1284" i="7" s="1"/>
  <c r="J1285" i="7" a="1"/>
  <c r="J1285" i="7" s="1"/>
  <c r="J1286" i="7" a="1"/>
  <c r="J1286" i="7" s="1"/>
  <c r="J1287" i="7" a="1"/>
  <c r="J1287" i="7" s="1"/>
  <c r="J1288" i="7" a="1"/>
  <c r="J1288" i="7" s="1"/>
  <c r="J1289" i="7" a="1"/>
  <c r="J1289" i="7" s="1"/>
  <c r="J1290" i="7" a="1"/>
  <c r="J1290" i="7" s="1"/>
  <c r="J1291" i="7" a="1"/>
  <c r="J1291" i="7" s="1"/>
  <c r="J1292" i="7" a="1"/>
  <c r="J1292" i="7" s="1"/>
  <c r="J1293" i="7" a="1"/>
  <c r="J1293" i="7" s="1"/>
  <c r="J1294" i="7" a="1"/>
  <c r="J1294" i="7" s="1"/>
  <c r="J1295" i="7" a="1"/>
  <c r="J1295" i="7" s="1"/>
  <c r="J1296" i="7" a="1"/>
  <c r="J1296" i="7" s="1"/>
  <c r="J1297" i="7" a="1"/>
  <c r="J1297" i="7" s="1"/>
  <c r="J1298" i="7" a="1"/>
  <c r="J1298" i="7" s="1"/>
  <c r="J1299" i="7" a="1"/>
  <c r="J1299" i="7" s="1"/>
  <c r="J1300" i="7" a="1"/>
  <c r="J1300" i="7" s="1"/>
  <c r="J1301" i="7" a="1"/>
  <c r="J1301" i="7" s="1"/>
  <c r="J1302" i="7" a="1"/>
  <c r="J1302" i="7" s="1"/>
  <c r="J1303" i="7" a="1"/>
  <c r="J1303" i="7" s="1"/>
  <c r="J1304" i="7" a="1"/>
  <c r="J1304" i="7" s="1"/>
  <c r="J1305" i="7" a="1"/>
  <c r="J1305" i="7" s="1"/>
  <c r="J1306" i="7" a="1"/>
  <c r="J1306" i="7" s="1"/>
  <c r="J1307" i="7" a="1"/>
  <c r="J1307" i="7" s="1"/>
  <c r="J1308" i="7" a="1"/>
  <c r="J1308" i="7" s="1"/>
  <c r="J1309" i="7" a="1"/>
  <c r="J1309" i="7" s="1"/>
  <c r="J1310" i="7" a="1"/>
  <c r="J1310" i="7" s="1"/>
  <c r="J1311" i="7" a="1"/>
  <c r="J1311" i="7" s="1"/>
  <c r="J1312" i="7" a="1"/>
  <c r="J1312" i="7" s="1"/>
  <c r="J1313" i="7" a="1"/>
  <c r="J1313" i="7" s="1"/>
  <c r="J1314" i="7" a="1"/>
  <c r="J1314" i="7" s="1"/>
  <c r="J1315" i="7" a="1"/>
  <c r="J1315" i="7" s="1"/>
  <c r="J1316" i="7" a="1"/>
  <c r="J1316" i="7" s="1"/>
  <c r="J1317" i="7" a="1"/>
  <c r="J1317" i="7" s="1"/>
  <c r="J1318" i="7" a="1"/>
  <c r="J1318" i="7" s="1"/>
  <c r="J1319" i="7" a="1"/>
  <c r="J1319" i="7" s="1"/>
  <c r="J1320" i="7" a="1"/>
  <c r="J1320" i="7" s="1"/>
  <c r="J1321" i="7" a="1"/>
  <c r="J1321" i="7" s="1"/>
  <c r="J1322" i="7" a="1"/>
  <c r="J1322" i="7" s="1"/>
  <c r="J1323" i="7" a="1"/>
  <c r="J1323" i="7" s="1"/>
  <c r="J1324" i="7" a="1"/>
  <c r="J1324" i="7" s="1"/>
  <c r="J1325" i="7" a="1"/>
  <c r="J1325" i="7" s="1"/>
  <c r="J1326" i="7" a="1"/>
  <c r="J1326" i="7" s="1"/>
  <c r="J1327" i="7" a="1"/>
  <c r="J1327" i="7" s="1"/>
  <c r="J1328" i="7" a="1"/>
  <c r="J1328" i="7" s="1"/>
  <c r="J1329" i="7" a="1"/>
  <c r="J1329" i="7" s="1"/>
  <c r="J1330" i="7" a="1"/>
  <c r="J1330" i="7" s="1"/>
  <c r="J1331" i="7" a="1"/>
  <c r="J1331" i="7" s="1"/>
  <c r="J1332" i="7" a="1"/>
  <c r="J1332" i="7" s="1"/>
  <c r="J1333" i="7" a="1"/>
  <c r="J1333" i="7" s="1"/>
  <c r="J1334" i="7" a="1"/>
  <c r="J1334" i="7" s="1"/>
  <c r="J1335" i="7" a="1"/>
  <c r="J1335" i="7" s="1"/>
  <c r="J1336" i="7" a="1"/>
  <c r="J1336" i="7" s="1"/>
  <c r="J1337" i="7" a="1"/>
  <c r="J1337" i="7" s="1"/>
  <c r="J1338" i="7" a="1"/>
  <c r="J1338" i="7" s="1"/>
  <c r="J1339" i="7" a="1"/>
  <c r="J1339" i="7" s="1"/>
  <c r="J1340" i="7" a="1"/>
  <c r="J1340" i="7" s="1"/>
  <c r="J1341" i="7" a="1"/>
  <c r="J1341" i="7" s="1"/>
  <c r="J1342" i="7" a="1"/>
  <c r="J1342" i="7" s="1"/>
  <c r="J1343" i="7" a="1"/>
  <c r="J1343" i="7" s="1"/>
  <c r="J1344" i="7" a="1"/>
  <c r="J1344" i="7" s="1"/>
  <c r="J1711" i="7" a="1"/>
  <c r="J1711" i="7" s="1"/>
  <c r="J1715" i="7" a="1"/>
  <c r="J1715" i="7" s="1"/>
  <c r="J1346" i="7" a="1"/>
  <c r="J1346" i="7" s="1"/>
  <c r="J1348" i="7" a="1"/>
  <c r="J1348" i="7" s="1"/>
  <c r="J1350" i="7" a="1"/>
  <c r="J1350" i="7" s="1"/>
  <c r="J1352" i="7" a="1"/>
  <c r="J1352" i="7" s="1"/>
  <c r="J1354" i="7" a="1"/>
  <c r="J1354" i="7" s="1"/>
  <c r="J1356" i="7" a="1"/>
  <c r="J1356" i="7" s="1"/>
  <c r="J1358" i="7" a="1"/>
  <c r="J1358" i="7" s="1"/>
  <c r="J1360" i="7" a="1"/>
  <c r="J1360" i="7" s="1"/>
  <c r="J1362" i="7" a="1"/>
  <c r="J1362" i="7" s="1"/>
  <c r="J1364" i="7" a="1"/>
  <c r="J1364" i="7" s="1"/>
  <c r="J1366" i="7" a="1"/>
  <c r="J1366" i="7" s="1"/>
  <c r="J1368" i="7" a="1"/>
  <c r="J1368" i="7" s="1"/>
  <c r="J1370" i="7" a="1"/>
  <c r="J1370" i="7" s="1"/>
  <c r="J1372" i="7" a="1"/>
  <c r="J1372" i="7" s="1"/>
  <c r="J1374" i="7" a="1"/>
  <c r="J1374" i="7" s="1"/>
  <c r="J1376" i="7" a="1"/>
  <c r="J1376" i="7" s="1"/>
  <c r="J1378" i="7" a="1"/>
  <c r="J1378" i="7" s="1"/>
  <c r="J1380" i="7" a="1"/>
  <c r="J1380" i="7" s="1"/>
  <c r="J1382" i="7" a="1"/>
  <c r="J1382" i="7" s="1"/>
  <c r="J1384" i="7" a="1"/>
  <c r="J1384" i="7" s="1"/>
  <c r="J1386" i="7" a="1"/>
  <c r="J1386" i="7" s="1"/>
  <c r="J1388" i="7" a="1"/>
  <c r="J1388" i="7" s="1"/>
  <c r="J1390" i="7" a="1"/>
  <c r="J1390" i="7" s="1"/>
  <c r="J1392" i="7" a="1"/>
  <c r="J1392" i="7" s="1"/>
  <c r="J1394" i="7" a="1"/>
  <c r="J1394" i="7" s="1"/>
  <c r="J1396" i="7" a="1"/>
  <c r="J1396" i="7" s="1"/>
  <c r="J1398" i="7" a="1"/>
  <c r="J1398" i="7" s="1"/>
  <c r="J1400" i="7" a="1"/>
  <c r="J1400" i="7" s="1"/>
  <c r="J1402" i="7" a="1"/>
  <c r="J1402" i="7" s="1"/>
  <c r="J1404" i="7" a="1"/>
  <c r="J1404" i="7" s="1"/>
  <c r="J1406" i="7" a="1"/>
  <c r="J1406" i="7" s="1"/>
  <c r="J1408" i="7" a="1"/>
  <c r="J1408" i="7" s="1"/>
  <c r="J1410" i="7" a="1"/>
  <c r="J1410" i="7" s="1"/>
  <c r="J1412" i="7" a="1"/>
  <c r="J1412" i="7" s="1"/>
  <c r="J1414" i="7" a="1"/>
  <c r="J1414" i="7" s="1"/>
  <c r="J1416" i="7" a="1"/>
  <c r="J1416" i="7" s="1"/>
  <c r="J1418" i="7" a="1"/>
  <c r="J1418" i="7" s="1"/>
  <c r="J1420" i="7" a="1"/>
  <c r="J1420" i="7" s="1"/>
  <c r="J1422" i="7" a="1"/>
  <c r="J1422" i="7" s="1"/>
  <c r="J1424" i="7" a="1"/>
  <c r="J1424" i="7" s="1"/>
  <c r="J1426" i="7" a="1"/>
  <c r="J1426" i="7" s="1"/>
  <c r="J1428" i="7" a="1"/>
  <c r="J1428" i="7" s="1"/>
  <c r="J1430" i="7" a="1"/>
  <c r="J1430" i="7" s="1"/>
  <c r="J1432" i="7" a="1"/>
  <c r="J1432" i="7" s="1"/>
  <c r="J1434" i="7" a="1"/>
  <c r="J1434" i="7" s="1"/>
  <c r="J1436" i="7" a="1"/>
  <c r="J1436" i="7" s="1"/>
  <c r="J1438" i="7" a="1"/>
  <c r="J1438" i="7" s="1"/>
  <c r="J1440" i="7" a="1"/>
  <c r="J1440" i="7" s="1"/>
  <c r="J1442" i="7" a="1"/>
  <c r="J1442" i="7" s="1"/>
  <c r="J1444" i="7" a="1"/>
  <c r="J1444" i="7" s="1"/>
  <c r="J1446" i="7" a="1"/>
  <c r="J1446" i="7" s="1"/>
  <c r="J1448" i="7" a="1"/>
  <c r="J1448" i="7" s="1"/>
  <c r="J1450" i="7" a="1"/>
  <c r="J1450" i="7" s="1"/>
  <c r="J1452" i="7" a="1"/>
  <c r="J1452" i="7" s="1"/>
  <c r="J1454" i="7" a="1"/>
  <c r="J1454" i="7" s="1"/>
  <c r="J1456" i="7" a="1"/>
  <c r="J1456" i="7" s="1"/>
  <c r="J1458" i="7" a="1"/>
  <c r="J1458" i="7" s="1"/>
  <c r="J1460" i="7" a="1"/>
  <c r="J1460" i="7" s="1"/>
  <c r="J1462" i="7" a="1"/>
  <c r="J1462" i="7" s="1"/>
  <c r="J1464" i="7" a="1"/>
  <c r="J1464" i="7" s="1"/>
  <c r="J1466" i="7" a="1"/>
  <c r="J1466" i="7" s="1"/>
  <c r="J1468" i="7" a="1"/>
  <c r="J1468" i="7" s="1"/>
  <c r="J1470" i="7" a="1"/>
  <c r="J1470" i="7" s="1"/>
  <c r="J1472" i="7" a="1"/>
  <c r="J1472" i="7" s="1"/>
  <c r="J1474" i="7" a="1"/>
  <c r="J1474" i="7" s="1"/>
  <c r="J1476" i="7" a="1"/>
  <c r="J1476" i="7" s="1"/>
  <c r="J1478" i="7" a="1"/>
  <c r="J1478" i="7" s="1"/>
  <c r="J1480" i="7" a="1"/>
  <c r="J1480" i="7" s="1"/>
  <c r="J1482" i="7" a="1"/>
  <c r="J1482" i="7" s="1"/>
  <c r="J1484" i="7" a="1"/>
  <c r="J1484" i="7" s="1"/>
  <c r="J1486" i="7" a="1"/>
  <c r="J1486" i="7" s="1"/>
  <c r="J1488" i="7" a="1"/>
  <c r="J1488" i="7" s="1"/>
  <c r="J1490" i="7" a="1"/>
  <c r="J1490" i="7" s="1"/>
  <c r="J1492" i="7" a="1"/>
  <c r="J1492" i="7" s="1"/>
  <c r="J1494" i="7" a="1"/>
  <c r="J1494" i="7" s="1"/>
  <c r="J1496" i="7" a="1"/>
  <c r="J1496" i="7" s="1"/>
  <c r="J1498" i="7" a="1"/>
  <c r="J1498" i="7" s="1"/>
  <c r="J1500" i="7" a="1"/>
  <c r="J1500" i="7" s="1"/>
  <c r="J1502" i="7" a="1"/>
  <c r="J1502" i="7" s="1"/>
  <c r="J1504" i="7" a="1"/>
  <c r="J1504" i="7" s="1"/>
  <c r="J1506" i="7" a="1"/>
  <c r="J1506" i="7" s="1"/>
  <c r="J1508" i="7" a="1"/>
  <c r="J1508" i="7" s="1"/>
  <c r="J1510" i="7" a="1"/>
  <c r="J1510" i="7" s="1"/>
  <c r="J1512" i="7" a="1"/>
  <c r="J1512" i="7" s="1"/>
  <c r="J1514" i="7" a="1"/>
  <c r="J1514" i="7" s="1"/>
  <c r="J1516" i="7" a="1"/>
  <c r="J1516" i="7" s="1"/>
  <c r="J1518" i="7" a="1"/>
  <c r="J1518" i="7" s="1"/>
  <c r="J1520" i="7" a="1"/>
  <c r="J1520" i="7" s="1"/>
  <c r="J1522" i="7" a="1"/>
  <c r="J1522" i="7" s="1"/>
  <c r="J1524" i="7" a="1"/>
  <c r="J1524" i="7" s="1"/>
  <c r="J1526" i="7" a="1"/>
  <c r="J1526" i="7" s="1"/>
  <c r="J1528" i="7" a="1"/>
  <c r="J1528" i="7" s="1"/>
  <c r="J1530" i="7" a="1"/>
  <c r="J1530" i="7" s="1"/>
  <c r="J1532" i="7" a="1"/>
  <c r="J1532" i="7" s="1"/>
  <c r="J1534" i="7" a="1"/>
  <c r="J1534" i="7" s="1"/>
  <c r="J1536" i="7" a="1"/>
  <c r="J1536" i="7" s="1"/>
  <c r="J1538" i="7" a="1"/>
  <c r="J1538" i="7" s="1"/>
  <c r="J1540" i="7" a="1"/>
  <c r="J1540" i="7" s="1"/>
  <c r="J1542" i="7" a="1"/>
  <c r="J1542" i="7" s="1"/>
  <c r="J1544" i="7" a="1"/>
  <c r="J1544" i="7" s="1"/>
  <c r="J1546" i="7" a="1"/>
  <c r="J1546" i="7" s="1"/>
  <c r="J1548" i="7" a="1"/>
  <c r="J1548" i="7" s="1"/>
  <c r="J1550" i="7" a="1"/>
  <c r="J1550" i="7" s="1"/>
  <c r="J1552" i="7" a="1"/>
  <c r="J1552" i="7" s="1"/>
  <c r="J1554" i="7" a="1"/>
  <c r="J1554" i="7" s="1"/>
  <c r="J1556" i="7" a="1"/>
  <c r="J1556" i="7" s="1"/>
  <c r="J1558" i="7" a="1"/>
  <c r="J1558" i="7" s="1"/>
  <c r="J1560" i="7" a="1"/>
  <c r="J1560" i="7" s="1"/>
  <c r="J1562" i="7" a="1"/>
  <c r="J1562" i="7" s="1"/>
  <c r="J1564" i="7" a="1"/>
  <c r="J1564" i="7" s="1"/>
  <c r="J1566" i="7" a="1"/>
  <c r="J1566" i="7" s="1"/>
  <c r="J1568" i="7" a="1"/>
  <c r="J1568" i="7" s="1"/>
  <c r="J1570" i="7" a="1"/>
  <c r="J1570" i="7" s="1"/>
  <c r="J1572" i="7" a="1"/>
  <c r="J1572" i="7" s="1"/>
  <c r="J1574" i="7" a="1"/>
  <c r="J1574" i="7" s="1"/>
  <c r="J1576" i="7" a="1"/>
  <c r="J1576" i="7" s="1"/>
  <c r="J1578" i="7" a="1"/>
  <c r="J1578" i="7" s="1"/>
  <c r="J1580" i="7" a="1"/>
  <c r="J1580" i="7" s="1"/>
  <c r="J1582" i="7" a="1"/>
  <c r="J1582" i="7" s="1"/>
  <c r="J1584" i="7" a="1"/>
  <c r="J1584" i="7" s="1"/>
  <c r="J1586" i="7" a="1"/>
  <c r="J1586" i="7" s="1"/>
  <c r="J1588" i="7" a="1"/>
  <c r="J1588" i="7" s="1"/>
  <c r="J1590" i="7" a="1"/>
  <c r="J1590" i="7" s="1"/>
  <c r="J1592" i="7" a="1"/>
  <c r="J1592" i="7" s="1"/>
  <c r="J1594" i="7" a="1"/>
  <c r="J1594" i="7" s="1"/>
  <c r="J1596" i="7" a="1"/>
  <c r="J1596" i="7" s="1"/>
  <c r="J1598" i="7" a="1"/>
  <c r="J1598" i="7" s="1"/>
  <c r="J1600" i="7" a="1"/>
  <c r="J1600" i="7" s="1"/>
  <c r="J1602" i="7" a="1"/>
  <c r="J1602" i="7" s="1"/>
  <c r="J1604" i="7" a="1"/>
  <c r="J1604" i="7" s="1"/>
  <c r="J1606" i="7" a="1"/>
  <c r="J1606" i="7" s="1"/>
  <c r="J1608" i="7" a="1"/>
  <c r="J1608" i="7" s="1"/>
  <c r="J1610" i="7" a="1"/>
  <c r="J1610" i="7" s="1"/>
  <c r="J1612" i="7" a="1"/>
  <c r="J1612" i="7" s="1"/>
  <c r="J1614" i="7" a="1"/>
  <c r="J1614" i="7" s="1"/>
  <c r="J1616" i="7" a="1"/>
  <c r="J1616" i="7" s="1"/>
  <c r="J1618" i="7" a="1"/>
  <c r="J1618" i="7" s="1"/>
  <c r="J1620" i="7" a="1"/>
  <c r="J1620" i="7" s="1"/>
  <c r="J1622" i="7" a="1"/>
  <c r="J1622" i="7" s="1"/>
  <c r="J1624" i="7" a="1"/>
  <c r="J1624" i="7" s="1"/>
  <c r="J1626" i="7" a="1"/>
  <c r="J1626" i="7" s="1"/>
  <c r="J1628" i="7" a="1"/>
  <c r="J1628" i="7" s="1"/>
  <c r="J1630" i="7" a="1"/>
  <c r="J1630" i="7" s="1"/>
  <c r="J1632" i="7" a="1"/>
  <c r="J1632" i="7" s="1"/>
  <c r="J1634" i="7" a="1"/>
  <c r="J1634" i="7" s="1"/>
  <c r="J1636" i="7" a="1"/>
  <c r="J1636" i="7" s="1"/>
  <c r="J1638" i="7" a="1"/>
  <c r="J1638" i="7" s="1"/>
  <c r="J1640" i="7" a="1"/>
  <c r="J1640" i="7" s="1"/>
  <c r="J1642" i="7" a="1"/>
  <c r="J1642" i="7" s="1"/>
  <c r="J1644" i="7" a="1"/>
  <c r="J1644" i="7" s="1"/>
  <c r="J1646" i="7" a="1"/>
  <c r="J1646" i="7" s="1"/>
  <c r="J1648" i="7" a="1"/>
  <c r="J1648" i="7" s="1"/>
  <c r="J1650" i="7" a="1"/>
  <c r="J1650" i="7" s="1"/>
  <c r="J1652" i="7" a="1"/>
  <c r="J1652" i="7" s="1"/>
  <c r="J1654" i="7" a="1"/>
  <c r="J1654" i="7" s="1"/>
  <c r="J1656" i="7" a="1"/>
  <c r="J1656" i="7" s="1"/>
  <c r="J1658" i="7" a="1"/>
  <c r="J1658" i="7" s="1"/>
  <c r="J1660" i="7" a="1"/>
  <c r="J1660" i="7" s="1"/>
  <c r="J1662" i="7" a="1"/>
  <c r="J1662" i="7" s="1"/>
  <c r="J1664" i="7" a="1"/>
  <c r="J1664" i="7" s="1"/>
  <c r="J1666" i="7" a="1"/>
  <c r="J1666" i="7" s="1"/>
  <c r="J1668" i="7" a="1"/>
  <c r="J1668" i="7" s="1"/>
  <c r="J1670" i="7" a="1"/>
  <c r="J1670" i="7" s="1"/>
  <c r="J1672" i="7" a="1"/>
  <c r="J1672" i="7" s="1"/>
  <c r="J1674" i="7" a="1"/>
  <c r="J1674" i="7" s="1"/>
  <c r="J1676" i="7" a="1"/>
  <c r="J1676" i="7" s="1"/>
  <c r="J1678" i="7" a="1"/>
  <c r="J1678" i="7" s="1"/>
  <c r="J1680" i="7" a="1"/>
  <c r="J1680" i="7" s="1"/>
  <c r="J1682" i="7" a="1"/>
  <c r="J1682" i="7" s="1"/>
  <c r="J1684" i="7" a="1"/>
  <c r="J1684" i="7" s="1"/>
  <c r="J1686" i="7" a="1"/>
  <c r="J1686" i="7" s="1"/>
  <c r="J1688" i="7" a="1"/>
  <c r="J1688" i="7" s="1"/>
  <c r="J1690" i="7" a="1"/>
  <c r="J1690" i="7" s="1"/>
  <c r="J1692" i="7" a="1"/>
  <c r="J1692" i="7" s="1"/>
  <c r="J1694" i="7" a="1"/>
  <c r="J1694" i="7" s="1"/>
  <c r="J1696" i="7" a="1"/>
  <c r="J1696" i="7" s="1"/>
  <c r="J1698" i="7" a="1"/>
  <c r="J1698" i="7" s="1"/>
  <c r="J1700" i="7" a="1"/>
  <c r="J1700" i="7" s="1"/>
  <c r="J1702" i="7" a="1"/>
  <c r="J1702" i="7" s="1"/>
  <c r="J1704" i="7" a="1"/>
  <c r="J1704" i="7" s="1"/>
  <c r="J1706" i="7" a="1"/>
  <c r="J1706" i="7" s="1"/>
  <c r="J1708" i="7" a="1"/>
  <c r="J1708" i="7" s="1"/>
  <c r="J1712" i="7" a="1"/>
  <c r="J1712" i="7" s="1"/>
  <c r="J1716" i="7" a="1"/>
  <c r="J1716" i="7" s="1"/>
  <c r="N2" i="8"/>
  <c r="H3" i="8"/>
  <c r="P3" i="8"/>
  <c r="P4" i="8" s="1"/>
  <c r="P5" i="8" s="1"/>
  <c r="P6" i="8" s="1"/>
  <c r="P7" i="8" s="1"/>
  <c r="P8" i="8" s="1"/>
  <c r="P9" i="8" s="1"/>
  <c r="P10" i="8" s="1"/>
  <c r="P11" i="8" s="1"/>
  <c r="P12" i="8" s="1"/>
  <c r="P13" i="8" s="1"/>
  <c r="P14" i="8" s="1"/>
  <c r="H4" i="8"/>
  <c r="H5" i="8"/>
  <c r="H6" i="8"/>
  <c r="H7" i="8"/>
  <c r="H8" i="8"/>
  <c r="H9" i="8"/>
  <c r="H10" i="8"/>
  <c r="H11" i="8"/>
  <c r="H12" i="8"/>
  <c r="H13" i="8"/>
  <c r="H14" i="8"/>
  <c r="H15" i="8"/>
  <c r="H16" i="8"/>
  <c r="H17" i="8"/>
  <c r="H18" i="8"/>
  <c r="H19" i="8"/>
  <c r="H20" i="8"/>
  <c r="H21" i="8"/>
  <c r="H22" i="8"/>
  <c r="H23" i="8"/>
  <c r="H24" i="8"/>
  <c r="J25" i="8"/>
  <c r="H28" i="8"/>
  <c r="J29" i="8"/>
  <c r="H32" i="8"/>
  <c r="J33" i="8"/>
  <c r="H36" i="8"/>
  <c r="J37" i="8"/>
  <c r="K74" i="8"/>
  <c r="K73" i="8"/>
  <c r="K71" i="8"/>
  <c r="K76" i="8"/>
  <c r="K75" i="8"/>
  <c r="K78" i="8"/>
  <c r="K77" i="8"/>
  <c r="K80" i="8"/>
  <c r="K79" i="8"/>
  <c r="K82" i="8"/>
  <c r="K81" i="8"/>
  <c r="K84" i="8"/>
  <c r="K83" i="8"/>
  <c r="K86" i="8"/>
  <c r="K85" i="8"/>
  <c r="K88" i="8"/>
  <c r="K87" i="8"/>
  <c r="K90" i="8"/>
  <c r="K89" i="8"/>
  <c r="K92" i="8"/>
  <c r="K91" i="8"/>
  <c r="K94" i="8"/>
  <c r="K93" i="8"/>
  <c r="L59" i="8"/>
  <c r="L60" i="8"/>
  <c r="K96" i="8"/>
  <c r="K95" i="8"/>
  <c r="L61" i="8"/>
  <c r="K98" i="8"/>
  <c r="K97" i="8"/>
  <c r="L63" i="8"/>
  <c r="L64" i="8"/>
  <c r="K100" i="8"/>
  <c r="K99" i="8"/>
  <c r="L65" i="8"/>
  <c r="K102" i="8"/>
  <c r="K101" i="8"/>
  <c r="L67" i="8"/>
  <c r="L68" i="8"/>
  <c r="K104" i="8"/>
  <c r="K103" i="8"/>
  <c r="L69" i="8"/>
  <c r="K106" i="8"/>
  <c r="K105" i="8"/>
  <c r="J72" i="8"/>
  <c r="J74" i="8"/>
  <c r="J76" i="8"/>
  <c r="J78" i="8"/>
  <c r="J80" i="8"/>
  <c r="J82" i="8"/>
  <c r="J84" i="8"/>
  <c r="J86" i="8"/>
  <c r="J88" i="8"/>
  <c r="J90" i="8"/>
  <c r="J92" i="8"/>
  <c r="J94" i="8"/>
  <c r="J96" i="8"/>
  <c r="L98" i="8"/>
  <c r="J99" i="8"/>
  <c r="L135" i="8"/>
  <c r="H100" i="8"/>
  <c r="J3" i="8"/>
  <c r="J4" i="8"/>
  <c r="J5" i="8"/>
  <c r="J6" i="8"/>
  <c r="J7" i="8"/>
  <c r="J8" i="8"/>
  <c r="J9" i="8"/>
  <c r="J10" i="8"/>
  <c r="J11" i="8"/>
  <c r="J12" i="8"/>
  <c r="J13" i="8"/>
  <c r="J14" i="8"/>
  <c r="J15" i="8"/>
  <c r="J16" i="8"/>
  <c r="J17" i="8"/>
  <c r="J18" i="8"/>
  <c r="J19" i="8"/>
  <c r="J20" i="8"/>
  <c r="J21" i="8"/>
  <c r="J22" i="8"/>
  <c r="J23" i="8"/>
  <c r="J24" i="8"/>
  <c r="J28" i="8"/>
  <c r="J32" i="8"/>
  <c r="J36" i="8"/>
  <c r="L99" i="8"/>
  <c r="H65" i="8"/>
  <c r="L100" i="8"/>
  <c r="L101" i="8"/>
  <c r="H67" i="8"/>
  <c r="L102" i="8"/>
  <c r="L103" i="8"/>
  <c r="H69" i="8"/>
  <c r="L104" i="8"/>
  <c r="L105" i="8"/>
  <c r="H71" i="8"/>
  <c r="L106" i="8"/>
  <c r="L72" i="8"/>
  <c r="H73" i="8"/>
  <c r="L108" i="8"/>
  <c r="L74" i="8"/>
  <c r="H75" i="8"/>
  <c r="L110" i="8"/>
  <c r="L76" i="8"/>
  <c r="H77" i="8"/>
  <c r="L112" i="8"/>
  <c r="L78" i="8"/>
  <c r="H79" i="8"/>
  <c r="L114" i="8"/>
  <c r="L80" i="8"/>
  <c r="H81" i="8"/>
  <c r="L116" i="8"/>
  <c r="L82" i="8"/>
  <c r="H83" i="8"/>
  <c r="L118" i="8"/>
  <c r="L84" i="8"/>
  <c r="H85" i="8"/>
  <c r="L120" i="8"/>
  <c r="L86" i="8"/>
  <c r="H87" i="8"/>
  <c r="L122" i="8"/>
  <c r="L88" i="8"/>
  <c r="H89" i="8"/>
  <c r="L124" i="8"/>
  <c r="L90" i="8"/>
  <c r="H91" i="8"/>
  <c r="L126" i="8"/>
  <c r="L92" i="8"/>
  <c r="H93" i="8"/>
  <c r="L128" i="8"/>
  <c r="L94" i="8"/>
  <c r="H95" i="8"/>
  <c r="L130" i="8"/>
  <c r="L96" i="8"/>
  <c r="H97" i="8"/>
  <c r="L132" i="8"/>
  <c r="J98" i="8"/>
  <c r="N98" i="8"/>
  <c r="J27" i="8"/>
  <c r="J31" i="8"/>
  <c r="J35" i="8"/>
  <c r="H38" i="8"/>
  <c r="J39" i="8"/>
  <c r="H40" i="8"/>
  <c r="J41" i="8"/>
  <c r="H42" i="8"/>
  <c r="J43" i="8"/>
  <c r="H44" i="8"/>
  <c r="J45" i="8"/>
  <c r="H46" i="8"/>
  <c r="J47" i="8"/>
  <c r="H48" i="8"/>
  <c r="J49" i="8"/>
  <c r="H50" i="8"/>
  <c r="J51" i="8"/>
  <c r="H52" i="8"/>
  <c r="J53" i="8"/>
  <c r="H54" i="8"/>
  <c r="J55" i="8"/>
  <c r="H56" i="8"/>
  <c r="J57" i="8"/>
  <c r="H58" i="8"/>
  <c r="J59" i="8"/>
  <c r="H60" i="8"/>
  <c r="J61" i="8"/>
  <c r="H62" i="8"/>
  <c r="J63" i="8"/>
  <c r="H64" i="8"/>
  <c r="H66" i="8"/>
  <c r="H68" i="8"/>
  <c r="H70" i="8"/>
  <c r="J26" i="8"/>
  <c r="J30" i="8"/>
  <c r="J34" i="8"/>
  <c r="K61" i="8"/>
  <c r="K63" i="8"/>
  <c r="K65" i="8"/>
  <c r="K67" i="8"/>
  <c r="K69" i="8"/>
  <c r="L107" i="8"/>
  <c r="H72" i="8"/>
  <c r="L73" i="8"/>
  <c r="L109" i="8"/>
  <c r="H74" i="8"/>
  <c r="L75" i="8"/>
  <c r="L111" i="8"/>
  <c r="H76" i="8"/>
  <c r="L77" i="8"/>
  <c r="L113" i="8"/>
  <c r="H78" i="8"/>
  <c r="L79" i="8"/>
  <c r="L115" i="8"/>
  <c r="H80" i="8"/>
  <c r="L81" i="8"/>
  <c r="L117" i="8"/>
  <c r="H82" i="8"/>
  <c r="L83" i="8"/>
  <c r="L119" i="8"/>
  <c r="H84" i="8"/>
  <c r="L85" i="8"/>
  <c r="L121" i="8"/>
  <c r="H86" i="8"/>
  <c r="L87" i="8"/>
  <c r="L123" i="8"/>
  <c r="H88" i="8"/>
  <c r="L89" i="8"/>
  <c r="L125" i="8"/>
  <c r="H90" i="8"/>
  <c r="L91" i="8"/>
  <c r="L127" i="8"/>
  <c r="H92" i="8"/>
  <c r="L93" i="8"/>
  <c r="L129" i="8"/>
  <c r="H94" i="8"/>
  <c r="L95" i="8"/>
  <c r="L131" i="8"/>
  <c r="H96" i="8"/>
  <c r="L97" i="8"/>
  <c r="L133" i="8"/>
  <c r="H98" i="8"/>
  <c r="J101" i="8"/>
  <c r="J103" i="8"/>
  <c r="J105" i="8"/>
  <c r="J107" i="8"/>
  <c r="J109" i="8"/>
  <c r="J111" i="8"/>
  <c r="J113" i="8"/>
  <c r="J115" i="8"/>
  <c r="J117" i="8"/>
  <c r="J119" i="8"/>
  <c r="J121" i="8"/>
  <c r="J123" i="8"/>
  <c r="J125" i="8"/>
  <c r="J127" i="8"/>
  <c r="J129" i="8"/>
  <c r="J131" i="8"/>
  <c r="J133" i="8"/>
  <c r="L134" i="8"/>
  <c r="J135" i="8"/>
  <c r="L136" i="8"/>
  <c r="J137" i="8"/>
  <c r="J139" i="8"/>
  <c r="J141" i="8"/>
  <c r="J143" i="8"/>
  <c r="L208" i="8"/>
  <c r="H173" i="8"/>
  <c r="L210" i="8"/>
  <c r="H175" i="8"/>
  <c r="N100" i="8"/>
  <c r="H102" i="8"/>
  <c r="N102" i="8"/>
  <c r="H104" i="8"/>
  <c r="N104" i="8"/>
  <c r="H106" i="8"/>
  <c r="N106" i="8"/>
  <c r="K107" i="8"/>
  <c r="H108" i="8"/>
  <c r="N108" i="8"/>
  <c r="K109" i="8"/>
  <c r="H110" i="8"/>
  <c r="N110" i="8"/>
  <c r="K111" i="8"/>
  <c r="H112" i="8"/>
  <c r="N112" i="8"/>
  <c r="K113" i="8"/>
  <c r="H114" i="8"/>
  <c r="N114" i="8"/>
  <c r="K115" i="8"/>
  <c r="H116" i="8"/>
  <c r="N116" i="8"/>
  <c r="K117" i="8"/>
  <c r="H118" i="8"/>
  <c r="N118" i="8"/>
  <c r="K119" i="8"/>
  <c r="H120" i="8"/>
  <c r="N120" i="8"/>
  <c r="K121" i="8"/>
  <c r="H122" i="8"/>
  <c r="N122" i="8"/>
  <c r="K123" i="8"/>
  <c r="H124" i="8"/>
  <c r="N124" i="8"/>
  <c r="K125" i="8"/>
  <c r="H126" i="8"/>
  <c r="N126" i="8"/>
  <c r="K127" i="8"/>
  <c r="H128" i="8"/>
  <c r="N128" i="8"/>
  <c r="K129" i="8"/>
  <c r="H130" i="8"/>
  <c r="K131" i="8"/>
  <c r="H132" i="8"/>
  <c r="K133" i="8"/>
  <c r="K135" i="8"/>
  <c r="L137" i="8"/>
  <c r="L138" i="8"/>
  <c r="L139" i="8"/>
  <c r="K175" i="8"/>
  <c r="K174" i="8"/>
  <c r="L140" i="8"/>
  <c r="L141" i="8"/>
  <c r="K177" i="8"/>
  <c r="K176" i="8"/>
  <c r="L142" i="8"/>
  <c r="L143" i="8"/>
  <c r="K179" i="8"/>
  <c r="K178" i="8"/>
  <c r="L144" i="8"/>
  <c r="L145" i="8"/>
  <c r="K181" i="8"/>
  <c r="K180" i="8"/>
  <c r="L146" i="8"/>
  <c r="L147" i="8"/>
  <c r="K183" i="8"/>
  <c r="K182" i="8"/>
  <c r="L148" i="8"/>
  <c r="L149" i="8"/>
  <c r="K185" i="8"/>
  <c r="K184" i="8"/>
  <c r="L150" i="8"/>
  <c r="L151" i="8"/>
  <c r="K187" i="8"/>
  <c r="K186" i="8"/>
  <c r="L152" i="8"/>
  <c r="L153" i="8"/>
  <c r="K189" i="8"/>
  <c r="K188" i="8"/>
  <c r="L154" i="8"/>
  <c r="L155" i="8"/>
  <c r="K191" i="8"/>
  <c r="K190" i="8"/>
  <c r="L156" i="8"/>
  <c r="L157" i="8"/>
  <c r="K193" i="8"/>
  <c r="K192" i="8"/>
  <c r="L158" i="8"/>
  <c r="L159" i="8"/>
  <c r="K195" i="8"/>
  <c r="K194" i="8"/>
  <c r="L160" i="8"/>
  <c r="L161" i="8"/>
  <c r="K197" i="8"/>
  <c r="K196" i="8"/>
  <c r="L162" i="8"/>
  <c r="L163" i="8"/>
  <c r="K199" i="8"/>
  <c r="K198" i="8"/>
  <c r="L164" i="8"/>
  <c r="L165" i="8"/>
  <c r="L166" i="8"/>
  <c r="L167" i="8"/>
  <c r="L168" i="8"/>
  <c r="L169" i="8"/>
  <c r="L170" i="8"/>
  <c r="L171" i="8"/>
  <c r="L212" i="8"/>
  <c r="H177" i="8"/>
  <c r="L218" i="8"/>
  <c r="H183" i="8"/>
  <c r="L222" i="8"/>
  <c r="H187" i="8"/>
  <c r="H138" i="8"/>
  <c r="H140" i="8"/>
  <c r="L176" i="8"/>
  <c r="H142" i="8"/>
  <c r="L178" i="8"/>
  <c r="H144" i="8"/>
  <c r="L180" i="8"/>
  <c r="H146" i="8"/>
  <c r="L182" i="8"/>
  <c r="H148" i="8"/>
  <c r="L184" i="8"/>
  <c r="H150" i="8"/>
  <c r="L186" i="8"/>
  <c r="H152" i="8"/>
  <c r="L188" i="8"/>
  <c r="H154" i="8"/>
  <c r="L190" i="8"/>
  <c r="H156" i="8"/>
  <c r="L191" i="8"/>
  <c r="L192" i="8"/>
  <c r="H158" i="8"/>
  <c r="L193" i="8"/>
  <c r="L194" i="8"/>
  <c r="H160" i="8"/>
  <c r="L195" i="8"/>
  <c r="L196" i="8"/>
  <c r="H162" i="8"/>
  <c r="L197" i="8"/>
  <c r="L198" i="8"/>
  <c r="H164" i="8"/>
  <c r="L199" i="8"/>
  <c r="L200" i="8"/>
  <c r="H166" i="8"/>
  <c r="L201" i="8"/>
  <c r="L202" i="8"/>
  <c r="H168" i="8"/>
  <c r="L203" i="8"/>
  <c r="L204" i="8"/>
  <c r="H170" i="8"/>
  <c r="L205" i="8"/>
  <c r="L206" i="8"/>
  <c r="H172" i="8"/>
  <c r="L207" i="8"/>
  <c r="L173" i="8"/>
  <c r="H174" i="8"/>
  <c r="L209" i="8"/>
  <c r="J175" i="8"/>
  <c r="N175" i="8"/>
  <c r="L177" i="8"/>
  <c r="L214" i="8"/>
  <c r="H179" i="8"/>
  <c r="L183" i="8"/>
  <c r="L187" i="8"/>
  <c r="K137" i="8"/>
  <c r="K139" i="8"/>
  <c r="K141" i="8"/>
  <c r="K143" i="8"/>
  <c r="K145" i="8"/>
  <c r="K147" i="8"/>
  <c r="K149" i="8"/>
  <c r="K151" i="8"/>
  <c r="K153" i="8"/>
  <c r="K155" i="8"/>
  <c r="K157" i="8"/>
  <c r="K159" i="8"/>
  <c r="K161" i="8"/>
  <c r="K163" i="8"/>
  <c r="K165" i="8"/>
  <c r="K167" i="8"/>
  <c r="K169" i="8"/>
  <c r="K171" i="8"/>
  <c r="H137" i="8"/>
  <c r="J138" i="8"/>
  <c r="H139" i="8"/>
  <c r="J140" i="8"/>
  <c r="H141" i="8"/>
  <c r="J142" i="8"/>
  <c r="H143" i="8"/>
  <c r="J144" i="8"/>
  <c r="H145" i="8"/>
  <c r="J146" i="8"/>
  <c r="H147" i="8"/>
  <c r="J148" i="8"/>
  <c r="H149" i="8"/>
  <c r="J150" i="8"/>
  <c r="H151" i="8"/>
  <c r="J152" i="8"/>
  <c r="H153" i="8"/>
  <c r="J154" i="8"/>
  <c r="H155" i="8"/>
  <c r="J156" i="8"/>
  <c r="H157" i="8"/>
  <c r="J158" i="8"/>
  <c r="H159" i="8"/>
  <c r="J160" i="8"/>
  <c r="H161" i="8"/>
  <c r="J162" i="8"/>
  <c r="H163" i="8"/>
  <c r="J164" i="8"/>
  <c r="H165" i="8"/>
  <c r="J166" i="8"/>
  <c r="H167" i="8"/>
  <c r="J168" i="8"/>
  <c r="H169" i="8"/>
  <c r="J170" i="8"/>
  <c r="H171" i="8"/>
  <c r="J172" i="8"/>
  <c r="J174" i="8"/>
  <c r="L179" i="8"/>
  <c r="J180" i="8"/>
  <c r="L216" i="8"/>
  <c r="H181" i="8"/>
  <c r="J184" i="8"/>
  <c r="L220" i="8"/>
  <c r="H185" i="8"/>
  <c r="J188" i="8"/>
  <c r="L224" i="8"/>
  <c r="H189" i="8"/>
  <c r="J190" i="8"/>
  <c r="J192" i="8"/>
  <c r="J194" i="8"/>
  <c r="J196" i="8"/>
  <c r="J198" i="8"/>
  <c r="J200" i="8"/>
  <c r="J202" i="8"/>
  <c r="J204" i="8"/>
  <c r="J206" i="8"/>
  <c r="J208" i="8"/>
  <c r="J210" i="8"/>
  <c r="J212" i="8"/>
  <c r="J214" i="8"/>
  <c r="J216" i="8"/>
  <c r="J218" i="8"/>
  <c r="K267" i="8"/>
  <c r="J233" i="8"/>
  <c r="L234" i="8"/>
  <c r="L272" i="8"/>
  <c r="N177" i="8"/>
  <c r="N179" i="8"/>
  <c r="H191" i="8"/>
  <c r="H193" i="8"/>
  <c r="H195" i="8"/>
  <c r="H197" i="8"/>
  <c r="H199" i="8"/>
  <c r="K237" i="8"/>
  <c r="K238" i="8"/>
  <c r="K239" i="8"/>
  <c r="K240" i="8"/>
  <c r="L211" i="8"/>
  <c r="L213" i="8"/>
  <c r="L215" i="8"/>
  <c r="L217" i="8"/>
  <c r="L219" i="8"/>
  <c r="L221" i="8"/>
  <c r="K257" i="8"/>
  <c r="K258" i="8"/>
  <c r="L223" i="8"/>
  <c r="K259" i="8"/>
  <c r="K260" i="8"/>
  <c r="L225" i="8"/>
  <c r="K261" i="8"/>
  <c r="L226" i="8"/>
  <c r="K262" i="8"/>
  <c r="L227" i="8"/>
  <c r="K263" i="8"/>
  <c r="L228" i="8"/>
  <c r="K264" i="8"/>
  <c r="L229" i="8"/>
  <c r="K265" i="8"/>
  <c r="L230" i="8"/>
  <c r="K266" i="8"/>
  <c r="L267" i="8"/>
  <c r="J235" i="8"/>
  <c r="J237" i="8"/>
  <c r="L273" i="8"/>
  <c r="H238" i="8"/>
  <c r="J241" i="8"/>
  <c r="L277" i="8"/>
  <c r="H242" i="8"/>
  <c r="L231" i="8"/>
  <c r="L233" i="8"/>
  <c r="L235" i="8"/>
  <c r="H201" i="8"/>
  <c r="L237" i="8"/>
  <c r="H203" i="8"/>
  <c r="L239" i="8"/>
  <c r="H205" i="8"/>
  <c r="L241" i="8"/>
  <c r="L242" i="8"/>
  <c r="H207" i="8"/>
  <c r="L243" i="8"/>
  <c r="L244" i="8"/>
  <c r="H209" i="8"/>
  <c r="L245" i="8"/>
  <c r="L246" i="8"/>
  <c r="H211" i="8"/>
  <c r="L247" i="8"/>
  <c r="L248" i="8"/>
  <c r="H213" i="8"/>
  <c r="L249" i="8"/>
  <c r="L250" i="8"/>
  <c r="H215" i="8"/>
  <c r="L251" i="8"/>
  <c r="L252" i="8"/>
  <c r="H217" i="8"/>
  <c r="L253" i="8"/>
  <c r="L254" i="8"/>
  <c r="H219" i="8"/>
  <c r="L255" i="8"/>
  <c r="L256" i="8"/>
  <c r="H221" i="8"/>
  <c r="L257" i="8"/>
  <c r="L258" i="8"/>
  <c r="H223" i="8"/>
  <c r="L259" i="8"/>
  <c r="L260" i="8"/>
  <c r="H225" i="8"/>
  <c r="L261" i="8"/>
  <c r="L262" i="8"/>
  <c r="H227" i="8"/>
  <c r="L263" i="8"/>
  <c r="L264" i="8"/>
  <c r="H229" i="8"/>
  <c r="L265" i="8"/>
  <c r="L266" i="8"/>
  <c r="H231" i="8"/>
  <c r="L269" i="8"/>
  <c r="K235" i="8"/>
  <c r="L238" i="8"/>
  <c r="K200" i="8"/>
  <c r="K202" i="8"/>
  <c r="K204" i="8"/>
  <c r="K206" i="8"/>
  <c r="K208" i="8"/>
  <c r="K210" i="8"/>
  <c r="K212" i="8"/>
  <c r="K214" i="8"/>
  <c r="K216" i="8"/>
  <c r="K218" i="8"/>
  <c r="K220" i="8"/>
  <c r="K222" i="8"/>
  <c r="K224" i="8"/>
  <c r="K226" i="8"/>
  <c r="K228" i="8"/>
  <c r="K230" i="8"/>
  <c r="H196" i="8"/>
  <c r="K232" i="8"/>
  <c r="H198" i="8"/>
  <c r="K234" i="8"/>
  <c r="H200" i="8"/>
  <c r="J201" i="8"/>
  <c r="H202" i="8"/>
  <c r="J203" i="8"/>
  <c r="H204" i="8"/>
  <c r="J205" i="8"/>
  <c r="H206" i="8"/>
  <c r="J207" i="8"/>
  <c r="H208" i="8"/>
  <c r="J209" i="8"/>
  <c r="H210" i="8"/>
  <c r="J211" i="8"/>
  <c r="H212" i="8"/>
  <c r="J213" i="8"/>
  <c r="H214" i="8"/>
  <c r="J215" i="8"/>
  <c r="H216" i="8"/>
  <c r="J217" i="8"/>
  <c r="H218" i="8"/>
  <c r="J219" i="8"/>
  <c r="H220" i="8"/>
  <c r="J221" i="8"/>
  <c r="H222" i="8"/>
  <c r="J223" i="8"/>
  <c r="H224" i="8"/>
  <c r="J225" i="8"/>
  <c r="H226" i="8"/>
  <c r="J227" i="8"/>
  <c r="H228" i="8"/>
  <c r="J229" i="8"/>
  <c r="H230" i="8"/>
  <c r="J231" i="8"/>
  <c r="L268" i="8"/>
  <c r="H234" i="8"/>
  <c r="L271" i="8"/>
  <c r="H236" i="8"/>
  <c r="J239" i="8"/>
  <c r="L275" i="8"/>
  <c r="H240" i="8"/>
  <c r="H233" i="8"/>
  <c r="H235" i="8"/>
  <c r="H237" i="8"/>
  <c r="K277" i="8"/>
  <c r="N243" i="8"/>
  <c r="K279" i="8"/>
  <c r="N245" i="8"/>
  <c r="K281" i="8"/>
  <c r="N247" i="8"/>
  <c r="N249" i="8"/>
  <c r="K285" i="8"/>
  <c r="N251" i="8"/>
  <c r="K287" i="8"/>
  <c r="N253" i="8"/>
  <c r="K289" i="8"/>
  <c r="N255" i="8"/>
  <c r="N257" i="8"/>
  <c r="K293" i="8"/>
  <c r="N259" i="8"/>
  <c r="N261" i="8"/>
  <c r="K297" i="8"/>
  <c r="N263" i="8"/>
  <c r="K299" i="8"/>
  <c r="N265" i="8"/>
  <c r="K301" i="8"/>
  <c r="N267" i="8"/>
  <c r="K303" i="8"/>
  <c r="N269" i="8"/>
  <c r="K305" i="8"/>
  <c r="H271" i="8"/>
  <c r="N271" i="8"/>
  <c r="K307" i="8"/>
  <c r="H273" i="8"/>
  <c r="N273" i="8"/>
  <c r="K309" i="8"/>
  <c r="K311" i="8"/>
  <c r="K312" i="8"/>
  <c r="L313" i="8"/>
  <c r="L281" i="8"/>
  <c r="J284" i="8"/>
  <c r="L322" i="8"/>
  <c r="H287" i="8"/>
  <c r="L307" i="8"/>
  <c r="L309" i="8"/>
  <c r="L311" i="8"/>
  <c r="L312" i="8"/>
  <c r="K314" i="8"/>
  <c r="H244" i="8"/>
  <c r="H248" i="8"/>
  <c r="H250" i="8"/>
  <c r="H252" i="8"/>
  <c r="H254" i="8"/>
  <c r="L314" i="8"/>
  <c r="H279" i="8"/>
  <c r="H280" i="8"/>
  <c r="K315" i="8"/>
  <c r="K316" i="8"/>
  <c r="H281" i="8"/>
  <c r="L274" i="8"/>
  <c r="L276" i="8"/>
  <c r="L278" i="8"/>
  <c r="L280" i="8"/>
  <c r="L282" i="8"/>
  <c r="L284" i="8"/>
  <c r="L286" i="8"/>
  <c r="L288" i="8"/>
  <c r="L290" i="8"/>
  <c r="L292" i="8"/>
  <c r="L294" i="8"/>
  <c r="L296" i="8"/>
  <c r="L298" i="8"/>
  <c r="L300" i="8"/>
  <c r="L302" i="8"/>
  <c r="L304" i="8"/>
  <c r="L306" i="8"/>
  <c r="L308" i="8"/>
  <c r="H275" i="8"/>
  <c r="K313" i="8"/>
  <c r="L315" i="8"/>
  <c r="K317" i="8"/>
  <c r="H282" i="8"/>
  <c r="K327" i="8"/>
  <c r="H292" i="8"/>
  <c r="K331" i="8"/>
  <c r="H296" i="8"/>
  <c r="L318" i="8"/>
  <c r="L319" i="8"/>
  <c r="K325" i="8"/>
  <c r="K329" i="8"/>
  <c r="K333" i="8"/>
  <c r="G6" i="9"/>
  <c r="J282" i="8"/>
  <c r="L320" i="8"/>
  <c r="L321" i="8"/>
  <c r="K320" i="8"/>
  <c r="K324" i="8"/>
  <c r="K328" i="8"/>
  <c r="K332" i="8"/>
  <c r="K336" i="8"/>
  <c r="K323" i="8"/>
  <c r="K335" i="8"/>
  <c r="A6" i="9"/>
  <c r="L316" i="8"/>
  <c r="L317" i="8"/>
  <c r="H288" i="8"/>
  <c r="H289" i="8"/>
  <c r="H293" i="8"/>
  <c r="H297" i="8"/>
  <c r="H301" i="8"/>
  <c r="H305" i="8"/>
  <c r="H309" i="8"/>
  <c r="K310" i="8"/>
  <c r="H313" i="8"/>
  <c r="H317" i="8"/>
  <c r="K318" i="8"/>
  <c r="H321" i="8"/>
  <c r="K322" i="8"/>
  <c r="H325" i="8"/>
  <c r="K326" i="8"/>
  <c r="H329" i="8"/>
  <c r="K330" i="8"/>
  <c r="H333" i="8"/>
  <c r="K334" i="8"/>
  <c r="P28" i="5"/>
  <c r="AN199" i="3" l="1"/>
  <c r="O42" i="8"/>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O338" i="8" s="1"/>
  <c r="O339" i="8" s="1"/>
  <c r="B4" i="9"/>
  <c r="H3" i="9"/>
  <c r="H5" i="9"/>
  <c r="P15" i="8"/>
  <c r="P16" i="8" s="1"/>
  <c r="P17" i="8" s="1"/>
  <c r="P18" i="8" s="1"/>
  <c r="P19" i="8" s="1"/>
  <c r="P20" i="8" s="1"/>
  <c r="P21" i="8" s="1"/>
  <c r="P22" i="8" s="1"/>
  <c r="P23" i="8" s="1"/>
  <c r="P24" i="8" s="1"/>
  <c r="P25" i="8" s="1"/>
  <c r="P26" i="8" s="1"/>
  <c r="C4" i="9"/>
  <c r="H4" i="9"/>
  <c r="B5" i="9"/>
  <c r="H6" i="9"/>
  <c r="G7" i="9"/>
  <c r="E6" i="9"/>
  <c r="A7" i="9"/>
  <c r="B6" i="9"/>
  <c r="AP199" i="3" l="1"/>
  <c r="AO199" i="3"/>
  <c r="A8" i="9"/>
  <c r="E7" i="9"/>
  <c r="B7" i="9"/>
  <c r="D4" i="9"/>
  <c r="H7" i="9"/>
  <c r="G8" i="9"/>
  <c r="C5" i="9"/>
  <c r="D5" i="9" s="1"/>
  <c r="P27" i="8"/>
  <c r="P28" i="8" s="1"/>
  <c r="P29" i="8" s="1"/>
  <c r="P30" i="8" s="1"/>
  <c r="P31" i="8" s="1"/>
  <c r="P32" i="8" s="1"/>
  <c r="P33" i="8" s="1"/>
  <c r="P34" i="8" s="1"/>
  <c r="P35" i="8" s="1"/>
  <c r="P36" i="8" s="1"/>
  <c r="P37" i="8" s="1"/>
  <c r="P38" i="8" s="1"/>
  <c r="H8" i="9" l="1"/>
  <c r="G9" i="9"/>
  <c r="E8" i="9"/>
  <c r="A9" i="9"/>
  <c r="B8" i="9"/>
  <c r="P39" i="8"/>
  <c r="P40" i="8" s="1"/>
  <c r="P41" i="8" s="1"/>
  <c r="P42" i="8" s="1"/>
  <c r="P43" i="8" s="1"/>
  <c r="P44" i="8" s="1"/>
  <c r="P45" i="8" s="1"/>
  <c r="P46" i="8" s="1"/>
  <c r="P47" i="8" s="1"/>
  <c r="P48" i="8" s="1"/>
  <c r="P49" i="8" s="1"/>
  <c r="P50" i="8" s="1"/>
  <c r="C6" i="9"/>
  <c r="H9" i="9" l="1"/>
  <c r="G10" i="9"/>
  <c r="D6" i="9"/>
  <c r="A10" i="9"/>
  <c r="E9" i="9"/>
  <c r="B9" i="9"/>
  <c r="P51" i="8"/>
  <c r="P52" i="8" s="1"/>
  <c r="P53" i="8" s="1"/>
  <c r="P54" i="8" s="1"/>
  <c r="P55" i="8" s="1"/>
  <c r="P56" i="8" s="1"/>
  <c r="P57" i="8" s="1"/>
  <c r="P58" i="8" s="1"/>
  <c r="P59" i="8" s="1"/>
  <c r="P60" i="8" s="1"/>
  <c r="P61" i="8" s="1"/>
  <c r="P62" i="8" s="1"/>
  <c r="C7" i="9"/>
  <c r="D7" i="9" s="1"/>
  <c r="P63" i="8" l="1"/>
  <c r="P64" i="8" s="1"/>
  <c r="P65" i="8" s="1"/>
  <c r="P66" i="8" s="1"/>
  <c r="P67" i="8" s="1"/>
  <c r="P68" i="8" s="1"/>
  <c r="P69" i="8" s="1"/>
  <c r="P70" i="8" s="1"/>
  <c r="P71" i="8" s="1"/>
  <c r="P72" i="8" s="1"/>
  <c r="P73" i="8" s="1"/>
  <c r="P74" i="8" s="1"/>
  <c r="C8" i="9"/>
  <c r="D8" i="9" s="1"/>
  <c r="E10" i="9"/>
  <c r="A11" i="9"/>
  <c r="B10" i="9"/>
  <c r="H10" i="9"/>
  <c r="G11" i="9"/>
  <c r="A12" i="9" l="1"/>
  <c r="E11" i="9"/>
  <c r="B11" i="9"/>
  <c r="H11" i="9"/>
  <c r="G12" i="9"/>
  <c r="P75" i="8"/>
  <c r="P76" i="8" s="1"/>
  <c r="P77" i="8" s="1"/>
  <c r="P78" i="8" s="1"/>
  <c r="P79" i="8" s="1"/>
  <c r="P80" i="8" s="1"/>
  <c r="P81" i="8" s="1"/>
  <c r="P82" i="8" s="1"/>
  <c r="P83" i="8" s="1"/>
  <c r="P84" i="8" s="1"/>
  <c r="P85" i="8" s="1"/>
  <c r="P86" i="8" s="1"/>
  <c r="C9" i="9"/>
  <c r="P87" i="8" l="1"/>
  <c r="P88" i="8" s="1"/>
  <c r="P89" i="8" s="1"/>
  <c r="P90" i="8" s="1"/>
  <c r="P91" i="8" s="1"/>
  <c r="P92" i="8" s="1"/>
  <c r="P93" i="8" s="1"/>
  <c r="P94" i="8" s="1"/>
  <c r="P95" i="8" s="1"/>
  <c r="P96" i="8" s="1"/>
  <c r="P97" i="8" s="1"/>
  <c r="P98" i="8" s="1"/>
  <c r="C10" i="9"/>
  <c r="D10" i="9" s="1"/>
  <c r="H12" i="9"/>
  <c r="G13" i="9"/>
  <c r="D9" i="9"/>
  <c r="E12" i="9"/>
  <c r="A13" i="9"/>
  <c r="B12" i="9"/>
  <c r="P99" i="8" l="1"/>
  <c r="P100" i="8" s="1"/>
  <c r="P101" i="8" s="1"/>
  <c r="P102" i="8" s="1"/>
  <c r="P103" i="8" s="1"/>
  <c r="P104" i="8" s="1"/>
  <c r="P105" i="8" s="1"/>
  <c r="P106" i="8" s="1"/>
  <c r="P107" i="8" s="1"/>
  <c r="P108" i="8" s="1"/>
  <c r="P109" i="8" s="1"/>
  <c r="P110" i="8" s="1"/>
  <c r="C11" i="9"/>
  <c r="A14" i="9"/>
  <c r="E13" i="9"/>
  <c r="B13" i="9"/>
  <c r="H13" i="9"/>
  <c r="G14" i="9"/>
  <c r="D11" i="9" l="1"/>
  <c r="P111" i="8"/>
  <c r="P112" i="8" s="1"/>
  <c r="P113" i="8" s="1"/>
  <c r="P114" i="8" s="1"/>
  <c r="P115" i="8" s="1"/>
  <c r="P116" i="8" s="1"/>
  <c r="P117" i="8" s="1"/>
  <c r="P118" i="8" s="1"/>
  <c r="P119" i="8" s="1"/>
  <c r="P120" i="8" s="1"/>
  <c r="P121" i="8" s="1"/>
  <c r="P122" i="8" s="1"/>
  <c r="C12" i="9"/>
  <c r="D12" i="9" s="1"/>
  <c r="H14" i="9"/>
  <c r="G15" i="9"/>
  <c r="E14" i="9"/>
  <c r="A15" i="9"/>
  <c r="B14" i="9"/>
  <c r="P123" i="8" l="1"/>
  <c r="P124" i="8" s="1"/>
  <c r="P125" i="8" s="1"/>
  <c r="P126" i="8" s="1"/>
  <c r="P127" i="8" s="1"/>
  <c r="P128" i="8" s="1"/>
  <c r="P129" i="8" s="1"/>
  <c r="P130" i="8" s="1"/>
  <c r="P131" i="8" s="1"/>
  <c r="P132" i="8" s="1"/>
  <c r="P133" i="8" s="1"/>
  <c r="P134" i="8" s="1"/>
  <c r="C13" i="9"/>
  <c r="D13" i="9" s="1"/>
  <c r="H15" i="9"/>
  <c r="G16" i="9"/>
  <c r="A16" i="9"/>
  <c r="E15" i="9"/>
  <c r="B15" i="9"/>
  <c r="H16" i="9" l="1"/>
  <c r="G17" i="9"/>
  <c r="E16" i="9"/>
  <c r="A17" i="9"/>
  <c r="B16" i="9"/>
  <c r="P135" i="8"/>
  <c r="P136" i="8" s="1"/>
  <c r="P137" i="8" s="1"/>
  <c r="P138" i="8" s="1"/>
  <c r="P139" i="8" s="1"/>
  <c r="P140" i="8" s="1"/>
  <c r="P141" i="8" s="1"/>
  <c r="P142" i="8" s="1"/>
  <c r="P143" i="8" s="1"/>
  <c r="P144" i="8" s="1"/>
  <c r="P145" i="8" s="1"/>
  <c r="P146" i="8" s="1"/>
  <c r="C14" i="9"/>
  <c r="D14" i="9" s="1"/>
  <c r="P147" i="8" l="1"/>
  <c r="P148" i="8" s="1"/>
  <c r="P149" i="8" s="1"/>
  <c r="P150" i="8" s="1"/>
  <c r="P151" i="8" s="1"/>
  <c r="P152" i="8" s="1"/>
  <c r="P153" i="8" s="1"/>
  <c r="P154" i="8" s="1"/>
  <c r="P155" i="8" s="1"/>
  <c r="P156" i="8" s="1"/>
  <c r="P157" i="8" s="1"/>
  <c r="P158" i="8" s="1"/>
  <c r="C15" i="9"/>
  <c r="D15" i="9" s="1"/>
  <c r="H17" i="9"/>
  <c r="G18" i="9"/>
  <c r="A18" i="9"/>
  <c r="E17" i="9"/>
  <c r="B17" i="9"/>
  <c r="H18" i="9" l="1"/>
  <c r="G19" i="9"/>
  <c r="A19" i="9"/>
  <c r="E18" i="9"/>
  <c r="B18" i="9"/>
  <c r="P159" i="8"/>
  <c r="P160" i="8" s="1"/>
  <c r="P161" i="8" s="1"/>
  <c r="P162" i="8" s="1"/>
  <c r="P163" i="8" s="1"/>
  <c r="P164" i="8" s="1"/>
  <c r="P165" i="8" s="1"/>
  <c r="P166" i="8" s="1"/>
  <c r="P167" i="8" s="1"/>
  <c r="P168" i="8" s="1"/>
  <c r="P169" i="8" s="1"/>
  <c r="P170" i="8" s="1"/>
  <c r="C16" i="9"/>
  <c r="D16" i="9" s="1"/>
  <c r="P171" i="8" l="1"/>
  <c r="P172" i="8" s="1"/>
  <c r="P173" i="8" s="1"/>
  <c r="P174" i="8" s="1"/>
  <c r="P175" i="8" s="1"/>
  <c r="P176" i="8" s="1"/>
  <c r="P177" i="8" s="1"/>
  <c r="P178" i="8" s="1"/>
  <c r="P179" i="8" s="1"/>
  <c r="P180" i="8" s="1"/>
  <c r="P181" i="8" s="1"/>
  <c r="P182" i="8" s="1"/>
  <c r="C17" i="9"/>
  <c r="D17" i="9" s="1"/>
  <c r="E19" i="9"/>
  <c r="A20" i="9"/>
  <c r="B19" i="9"/>
  <c r="H19" i="9"/>
  <c r="G20" i="9"/>
  <c r="H20" i="9" l="1"/>
  <c r="G21" i="9"/>
  <c r="A21" i="9"/>
  <c r="E20" i="9"/>
  <c r="B20" i="9"/>
  <c r="P183" i="8"/>
  <c r="P184" i="8" s="1"/>
  <c r="P185" i="8" s="1"/>
  <c r="P186" i="8" s="1"/>
  <c r="P187" i="8" s="1"/>
  <c r="P188" i="8" s="1"/>
  <c r="P189" i="8" s="1"/>
  <c r="P190" i="8" s="1"/>
  <c r="P191" i="8" s="1"/>
  <c r="P192" i="8" s="1"/>
  <c r="P193" i="8" s="1"/>
  <c r="P194" i="8" s="1"/>
  <c r="C18" i="9"/>
  <c r="D18" i="9" s="1"/>
  <c r="E21" i="9" l="1"/>
  <c r="A22" i="9"/>
  <c r="B21" i="9"/>
  <c r="P195" i="8"/>
  <c r="P196" i="8" s="1"/>
  <c r="P197" i="8" s="1"/>
  <c r="P198" i="8" s="1"/>
  <c r="P199" i="8" s="1"/>
  <c r="P200" i="8" s="1"/>
  <c r="P201" i="8" s="1"/>
  <c r="P202" i="8" s="1"/>
  <c r="P203" i="8" s="1"/>
  <c r="P204" i="8" s="1"/>
  <c r="P205" i="8" s="1"/>
  <c r="P206" i="8" s="1"/>
  <c r="C19" i="9"/>
  <c r="D19" i="9" s="1"/>
  <c r="H21" i="9"/>
  <c r="G22" i="9"/>
  <c r="H22" i="9" l="1"/>
  <c r="G23" i="9"/>
  <c r="A23" i="9"/>
  <c r="E22" i="9"/>
  <c r="B22" i="9"/>
  <c r="P207" i="8"/>
  <c r="P208" i="8" s="1"/>
  <c r="P209" i="8" s="1"/>
  <c r="P210" i="8" s="1"/>
  <c r="P211" i="8" s="1"/>
  <c r="P212" i="8" s="1"/>
  <c r="P213" i="8" s="1"/>
  <c r="P214" i="8" s="1"/>
  <c r="P215" i="8" s="1"/>
  <c r="P216" i="8" s="1"/>
  <c r="P217" i="8" s="1"/>
  <c r="P218" i="8" s="1"/>
  <c r="C20" i="9"/>
  <c r="D20" i="9" s="1"/>
  <c r="E23" i="9" l="1"/>
  <c r="A24" i="9"/>
  <c r="B23" i="9"/>
  <c r="H23" i="9"/>
  <c r="G24" i="9"/>
  <c r="P219" i="8"/>
  <c r="P220" i="8" s="1"/>
  <c r="P221" i="8" s="1"/>
  <c r="P222" i="8" s="1"/>
  <c r="P223" i="8" s="1"/>
  <c r="P224" i="8" s="1"/>
  <c r="P225" i="8" s="1"/>
  <c r="P226" i="8" s="1"/>
  <c r="P227" i="8" s="1"/>
  <c r="P228" i="8" s="1"/>
  <c r="P229" i="8" s="1"/>
  <c r="P230" i="8" s="1"/>
  <c r="C21" i="9"/>
  <c r="D21" i="9" s="1"/>
  <c r="P231" i="8" l="1"/>
  <c r="P232" i="8" s="1"/>
  <c r="P233" i="8" s="1"/>
  <c r="P234" i="8" s="1"/>
  <c r="P235" i="8" s="1"/>
  <c r="P236" i="8" s="1"/>
  <c r="P237" i="8" s="1"/>
  <c r="P238" i="8" s="1"/>
  <c r="P239" i="8" s="1"/>
  <c r="P240" i="8" s="1"/>
  <c r="P241" i="8" s="1"/>
  <c r="P242" i="8" s="1"/>
  <c r="C22" i="9"/>
  <c r="D22" i="9" s="1"/>
  <c r="H24" i="9"/>
  <c r="G25" i="9"/>
  <c r="A25" i="9"/>
  <c r="E24" i="9"/>
  <c r="B24" i="9"/>
  <c r="H25" i="9" l="1"/>
  <c r="G26" i="9"/>
  <c r="E25" i="9"/>
  <c r="A26" i="9"/>
  <c r="B25" i="9"/>
  <c r="P243" i="8"/>
  <c r="P244" i="8" s="1"/>
  <c r="P245" i="8" s="1"/>
  <c r="P246" i="8" s="1"/>
  <c r="P247" i="8" s="1"/>
  <c r="P248" i="8" s="1"/>
  <c r="P249" i="8" s="1"/>
  <c r="P250" i="8" s="1"/>
  <c r="P251" i="8" s="1"/>
  <c r="P252" i="8" s="1"/>
  <c r="P253" i="8" s="1"/>
  <c r="P254" i="8" s="1"/>
  <c r="C23" i="9"/>
  <c r="D23" i="9" s="1"/>
  <c r="P255" i="8" l="1"/>
  <c r="P256" i="8" s="1"/>
  <c r="P257" i="8" s="1"/>
  <c r="P258" i="8" s="1"/>
  <c r="P259" i="8" s="1"/>
  <c r="P260" i="8" s="1"/>
  <c r="P261" i="8" s="1"/>
  <c r="P262" i="8" s="1"/>
  <c r="P263" i="8" s="1"/>
  <c r="P264" i="8" s="1"/>
  <c r="P265" i="8" s="1"/>
  <c r="P266" i="8" s="1"/>
  <c r="C24" i="9"/>
  <c r="D24" i="9" s="1"/>
  <c r="H26" i="9"/>
  <c r="G27" i="9"/>
  <c r="A27" i="9"/>
  <c r="E26" i="9"/>
  <c r="B26" i="9"/>
  <c r="H27" i="9" l="1"/>
  <c r="G28" i="9"/>
  <c r="E27" i="9"/>
  <c r="A28" i="9"/>
  <c r="B27" i="9"/>
  <c r="P267" i="8"/>
  <c r="P268" i="8" s="1"/>
  <c r="P269" i="8" s="1"/>
  <c r="P270" i="8" s="1"/>
  <c r="P271" i="8" s="1"/>
  <c r="P272" i="8" s="1"/>
  <c r="P273" i="8" s="1"/>
  <c r="P274" i="8" s="1"/>
  <c r="P275" i="8" s="1"/>
  <c r="P276" i="8" s="1"/>
  <c r="P277" i="8" s="1"/>
  <c r="P278" i="8" s="1"/>
  <c r="C25" i="9"/>
  <c r="D25" i="9" s="1"/>
  <c r="P279" i="8" l="1"/>
  <c r="P280" i="8" s="1"/>
  <c r="P281" i="8" s="1"/>
  <c r="P282" i="8" s="1"/>
  <c r="P283" i="8" s="1"/>
  <c r="P284" i="8" s="1"/>
  <c r="P285" i="8" s="1"/>
  <c r="P286" i="8" s="1"/>
  <c r="P287" i="8" s="1"/>
  <c r="P288" i="8" s="1"/>
  <c r="P289" i="8" s="1"/>
  <c r="P290" i="8" s="1"/>
  <c r="C26" i="9"/>
  <c r="D26" i="9" s="1"/>
  <c r="H28" i="9"/>
  <c r="G29" i="9"/>
  <c r="A29" i="9"/>
  <c r="E28" i="9"/>
  <c r="B28" i="9"/>
  <c r="H29" i="9" l="1"/>
  <c r="G30" i="9"/>
  <c r="E29" i="9"/>
  <c r="A30" i="9"/>
  <c r="A31" i="9" s="1"/>
  <c r="B29" i="9"/>
  <c r="P291" i="8"/>
  <c r="P292" i="8" s="1"/>
  <c r="P293" i="8" s="1"/>
  <c r="P294" i="8" s="1"/>
  <c r="P295" i="8" s="1"/>
  <c r="P296" i="8" s="1"/>
  <c r="P297" i="8" s="1"/>
  <c r="P298" i="8" s="1"/>
  <c r="P299" i="8" s="1"/>
  <c r="P300" i="8" s="1"/>
  <c r="P301" i="8" s="1"/>
  <c r="P302" i="8" s="1"/>
  <c r="C27" i="9"/>
  <c r="D27" i="9" s="1"/>
  <c r="P303" i="8" l="1"/>
  <c r="P304" i="8" s="1"/>
  <c r="P305" i="8" s="1"/>
  <c r="P306" i="8" s="1"/>
  <c r="P307" i="8" s="1"/>
  <c r="P308" i="8" s="1"/>
  <c r="P309" i="8" s="1"/>
  <c r="P310" i="8" s="1"/>
  <c r="P311" i="8" s="1"/>
  <c r="P312" i="8" s="1"/>
  <c r="P313" i="8" s="1"/>
  <c r="P314" i="8" s="1"/>
  <c r="C28" i="9"/>
  <c r="D28" i="9" s="1"/>
  <c r="H30" i="9"/>
  <c r="G31" i="9"/>
  <c r="E30" i="9"/>
  <c r="B30" i="9"/>
  <c r="G32" i="9" l="1"/>
  <c r="H31" i="9"/>
  <c r="E31" i="9"/>
  <c r="E36" i="9" s="1"/>
  <c r="B31" i="9"/>
  <c r="B36" i="9" s="1"/>
  <c r="P315" i="8"/>
  <c r="P316" i="8" s="1"/>
  <c r="P317" i="8" s="1"/>
  <c r="P318" i="8" s="1"/>
  <c r="P319" i="8" s="1"/>
  <c r="P320" i="8" s="1"/>
  <c r="P321" i="8" s="1"/>
  <c r="P322" i="8" s="1"/>
  <c r="P323" i="8" s="1"/>
  <c r="P324" i="8" s="1"/>
  <c r="P325" i="8" s="1"/>
  <c r="P326" i="8" s="1"/>
  <c r="C29" i="9"/>
  <c r="D29" i="9" s="1"/>
  <c r="C39" i="9" l="1"/>
  <c r="C222" i="3"/>
  <c r="P327" i="8"/>
  <c r="P328" i="8" s="1"/>
  <c r="P329" i="8" s="1"/>
  <c r="P330" i="8" s="1"/>
  <c r="P331" i="8" s="1"/>
  <c r="P332" i="8" s="1"/>
  <c r="P333" i="8" s="1"/>
  <c r="P334" i="8" s="1"/>
  <c r="P335" i="8" s="1"/>
  <c r="C30" i="9"/>
  <c r="D30" i="9" s="1"/>
  <c r="H32" i="9"/>
  <c r="G33" i="9"/>
  <c r="G34" i="9" l="1"/>
  <c r="H33" i="9"/>
  <c r="P336" i="8"/>
  <c r="P337" i="8" s="1"/>
  <c r="P338" i="8" s="1"/>
  <c r="P339" i="8" s="1"/>
  <c r="C31" i="9"/>
  <c r="H34" i="9" l="1"/>
  <c r="G35" i="9"/>
  <c r="D31" i="9"/>
  <c r="D36" i="9" s="1"/>
  <c r="C38" i="9" s="1"/>
  <c r="C40" i="9" s="1"/>
  <c r="C221" i="3" s="1"/>
  <c r="C36" i="9"/>
  <c r="I5" i="9" l="1"/>
  <c r="I3" i="9"/>
  <c r="I4" i="9"/>
  <c r="I6" i="9"/>
  <c r="I7" i="9"/>
  <c r="I8" i="9"/>
  <c r="I9" i="9"/>
  <c r="I10" i="9"/>
  <c r="I11" i="9"/>
  <c r="I12" i="9"/>
  <c r="I13" i="9"/>
  <c r="I14" i="9"/>
  <c r="I15" i="9"/>
  <c r="I16" i="9"/>
  <c r="I17" i="9"/>
  <c r="I18" i="9"/>
  <c r="I19" i="9"/>
  <c r="I20" i="9"/>
  <c r="I21" i="9"/>
  <c r="I22" i="9"/>
  <c r="I23" i="9"/>
  <c r="I24" i="9"/>
  <c r="I25" i="9"/>
  <c r="I26" i="9"/>
  <c r="I27" i="9"/>
  <c r="I28" i="9"/>
  <c r="I29" i="9"/>
  <c r="I30" i="9"/>
  <c r="I31" i="9"/>
  <c r="I32" i="9"/>
  <c r="H35" i="9"/>
  <c r="I35" i="9" s="1"/>
  <c r="G36" i="9"/>
  <c r="I34" i="9"/>
  <c r="I33" i="9"/>
  <c r="J33" i="9" l="1"/>
  <c r="J29" i="9"/>
  <c r="J25" i="9"/>
  <c r="J21" i="9"/>
  <c r="J17" i="9"/>
  <c r="J13" i="9"/>
  <c r="J9" i="9"/>
  <c r="J35" i="9"/>
  <c r="J32" i="9"/>
  <c r="J28" i="9"/>
  <c r="J24" i="9"/>
  <c r="J20" i="9"/>
  <c r="J16" i="9"/>
  <c r="J12" i="9"/>
  <c r="J7" i="9"/>
  <c r="J31" i="9"/>
  <c r="J23" i="9"/>
  <c r="J19" i="9"/>
  <c r="J15" i="9"/>
  <c r="J11" i="9"/>
  <c r="J6" i="9"/>
  <c r="G37" i="9"/>
  <c r="H36" i="9"/>
  <c r="I36" i="9" s="1"/>
  <c r="J36" i="9" s="1"/>
  <c r="J27" i="9"/>
  <c r="J34" i="9"/>
  <c r="J30" i="9"/>
  <c r="J26" i="9"/>
  <c r="J22" i="9"/>
  <c r="J18" i="9"/>
  <c r="J14" i="9"/>
  <c r="J10" i="9"/>
  <c r="J8" i="9"/>
  <c r="H37" i="9" l="1"/>
  <c r="I37" i="9" s="1"/>
  <c r="G38" i="9"/>
  <c r="H38" i="9" l="1"/>
  <c r="I38" i="9" s="1"/>
  <c r="G39" i="9"/>
  <c r="J37" i="9"/>
  <c r="H39" i="9" l="1"/>
  <c r="I39" i="9" s="1"/>
  <c r="J39" i="9" s="1"/>
  <c r="G40" i="9"/>
  <c r="J38" i="9"/>
  <c r="G41" i="9" l="1"/>
  <c r="H40" i="9"/>
  <c r="I40" i="9" s="1"/>
  <c r="J40" i="9" l="1"/>
  <c r="H41" i="9"/>
  <c r="I41" i="9" s="1"/>
  <c r="G42" i="9"/>
  <c r="G43" i="9" l="1"/>
  <c r="H42" i="9"/>
  <c r="I42" i="9" s="1"/>
  <c r="J41" i="9"/>
  <c r="J42" i="9" l="1"/>
  <c r="H43" i="9"/>
  <c r="I43" i="9" s="1"/>
  <c r="G44" i="9"/>
  <c r="J43" i="9" l="1"/>
  <c r="G45" i="9"/>
  <c r="H44" i="9"/>
  <c r="I44" i="9" s="1"/>
  <c r="J44" i="9" s="1"/>
  <c r="G46" i="9" l="1"/>
  <c r="H45" i="9"/>
  <c r="I45" i="9" s="1"/>
  <c r="J45" i="9" l="1"/>
  <c r="G47" i="9"/>
  <c r="H46" i="9"/>
  <c r="I46" i="9" s="1"/>
  <c r="G48" i="9" l="1"/>
  <c r="H47" i="9"/>
  <c r="I47" i="9" s="1"/>
  <c r="J46" i="9"/>
  <c r="G49" i="9" l="1"/>
  <c r="H48" i="9"/>
  <c r="I48" i="9" s="1"/>
  <c r="J47" i="9"/>
  <c r="H49" i="9" l="1"/>
  <c r="I49" i="9" s="1"/>
  <c r="G50" i="9"/>
  <c r="J48" i="9"/>
  <c r="G51" i="9" l="1"/>
  <c r="H50" i="9"/>
  <c r="I50" i="9" s="1"/>
  <c r="J49" i="9"/>
  <c r="J50" i="9" l="1"/>
  <c r="H51" i="9"/>
  <c r="I51" i="9" s="1"/>
  <c r="G52" i="9"/>
  <c r="J51" i="9" l="1"/>
  <c r="G53" i="9"/>
  <c r="H52" i="9"/>
  <c r="I52" i="9" s="1"/>
  <c r="G54" i="9" l="1"/>
  <c r="H53" i="9"/>
  <c r="I53" i="9" s="1"/>
  <c r="J53" i="9" s="1"/>
  <c r="J52" i="9"/>
  <c r="G55" i="9" l="1"/>
  <c r="H54" i="9"/>
  <c r="I54" i="9" s="1"/>
  <c r="J54" i="9" l="1"/>
  <c r="G56" i="9"/>
  <c r="H55" i="9"/>
  <c r="I55" i="9" s="1"/>
  <c r="G57" i="9" l="1"/>
  <c r="H56" i="9"/>
  <c r="I56" i="9" s="1"/>
  <c r="J55" i="9"/>
  <c r="J56" i="9" l="1"/>
  <c r="H57" i="9"/>
  <c r="I57" i="9" s="1"/>
  <c r="J57" i="9" s="1"/>
  <c r="G58" i="9"/>
  <c r="G59" i="9" l="1"/>
  <c r="H58" i="9"/>
  <c r="I58" i="9" s="1"/>
  <c r="H59" i="9" l="1"/>
  <c r="I59" i="9" s="1"/>
  <c r="J59" i="9" s="1"/>
  <c r="G60" i="9"/>
  <c r="J58" i="9"/>
  <c r="G61" i="9" l="1"/>
  <c r="H60" i="9"/>
  <c r="I60" i="9" s="1"/>
  <c r="J60" i="9" l="1"/>
  <c r="G62" i="9"/>
  <c r="H61" i="9"/>
  <c r="I61" i="9" s="1"/>
  <c r="J61" i="9" l="1"/>
  <c r="G63" i="9"/>
  <c r="H62" i="9"/>
  <c r="I62" i="9" s="1"/>
  <c r="J62" i="9" s="1"/>
  <c r="G64" i="9" l="1"/>
  <c r="H63" i="9"/>
  <c r="I63" i="9" s="1"/>
  <c r="G65" i="9" l="1"/>
  <c r="H64" i="9"/>
  <c r="I64" i="9" s="1"/>
  <c r="J64" i="9" s="1"/>
  <c r="J63" i="9"/>
  <c r="H65" i="9" l="1"/>
  <c r="I65" i="9" s="1"/>
  <c r="G66" i="9"/>
  <c r="J65" i="9" l="1"/>
  <c r="G67" i="9"/>
  <c r="H66" i="9"/>
  <c r="I66" i="9" s="1"/>
  <c r="J66" i="9" l="1"/>
  <c r="H67" i="9"/>
  <c r="I67" i="9" s="1"/>
  <c r="G68" i="9"/>
  <c r="J67" i="9" l="1"/>
  <c r="G69" i="9"/>
  <c r="H68" i="9"/>
  <c r="I68" i="9" s="1"/>
  <c r="J68" i="9" s="1"/>
  <c r="G70" i="9" l="1"/>
  <c r="H69" i="9"/>
  <c r="I69" i="9" s="1"/>
  <c r="J69" i="9" s="1"/>
  <c r="G71" i="9" l="1"/>
  <c r="H70" i="9"/>
  <c r="I70" i="9" s="1"/>
  <c r="G72" i="9" l="1"/>
  <c r="H71" i="9"/>
  <c r="I71" i="9" s="1"/>
  <c r="J70" i="9"/>
  <c r="J71" i="9" l="1"/>
  <c r="G73" i="9"/>
  <c r="H72" i="9"/>
  <c r="I72" i="9" s="1"/>
  <c r="J72" i="9" l="1"/>
  <c r="H73" i="9"/>
  <c r="I73" i="9" s="1"/>
  <c r="G74" i="9"/>
  <c r="J73" i="9" l="1"/>
  <c r="G75" i="9"/>
  <c r="H74" i="9"/>
  <c r="I74" i="9" s="1"/>
  <c r="H75" i="9" l="1"/>
  <c r="I75" i="9" s="1"/>
  <c r="G76" i="9"/>
  <c r="J74" i="9"/>
  <c r="G77" i="9" l="1"/>
  <c r="H76" i="9"/>
  <c r="I76" i="9" s="1"/>
  <c r="J75" i="9"/>
  <c r="J76" i="9" l="1"/>
  <c r="G78" i="9"/>
  <c r="H77" i="9"/>
  <c r="I77" i="9" s="1"/>
  <c r="J77" i="9" l="1"/>
  <c r="G79" i="9"/>
  <c r="H78" i="9"/>
  <c r="I78" i="9" s="1"/>
  <c r="J78" i="9" s="1"/>
  <c r="G80" i="9" l="1"/>
  <c r="H79" i="9"/>
  <c r="I79" i="9" s="1"/>
  <c r="J79" i="9" l="1"/>
  <c r="G81" i="9"/>
  <c r="H80" i="9"/>
  <c r="I80" i="9" s="1"/>
  <c r="J80" i="9" s="1"/>
  <c r="H81" i="9" l="1"/>
  <c r="I81" i="9" s="1"/>
  <c r="G82" i="9"/>
  <c r="G83" i="9" l="1"/>
  <c r="H82" i="9"/>
  <c r="I82" i="9" s="1"/>
  <c r="J81" i="9"/>
  <c r="H83" i="9" l="1"/>
  <c r="I83" i="9" s="1"/>
  <c r="J83" i="9" s="1"/>
  <c r="G84" i="9"/>
  <c r="J82" i="9"/>
  <c r="G85" i="9" l="1"/>
  <c r="H84" i="9"/>
  <c r="I84" i="9" s="1"/>
  <c r="J84" i="9" l="1"/>
  <c r="G86" i="9"/>
  <c r="H85" i="9"/>
  <c r="I85" i="9" s="1"/>
  <c r="J85" i="9" l="1"/>
  <c r="G87" i="9"/>
  <c r="H86" i="9"/>
  <c r="I86" i="9" s="1"/>
  <c r="J86" i="9" s="1"/>
  <c r="G88" i="9" l="1"/>
  <c r="H87" i="9"/>
  <c r="I87" i="9" s="1"/>
  <c r="J87" i="9" l="1"/>
  <c r="G89" i="9"/>
  <c r="H88" i="9"/>
  <c r="I88" i="9" s="1"/>
  <c r="H89" i="9" l="1"/>
  <c r="I89" i="9" s="1"/>
  <c r="G90" i="9"/>
  <c r="J88" i="9"/>
  <c r="G91" i="9" l="1"/>
  <c r="H90" i="9"/>
  <c r="I90" i="9" s="1"/>
  <c r="J89" i="9"/>
  <c r="J90" i="9" l="1"/>
  <c r="H91" i="9"/>
  <c r="I91" i="9" s="1"/>
  <c r="J91" i="9" s="1"/>
  <c r="G92" i="9"/>
  <c r="G93" i="9" l="1"/>
  <c r="H92" i="9"/>
  <c r="I92" i="9" s="1"/>
  <c r="G94" i="9" l="1"/>
  <c r="H93" i="9"/>
  <c r="I93" i="9" s="1"/>
  <c r="J92" i="9"/>
  <c r="G95" i="9" l="1"/>
  <c r="H94" i="9"/>
  <c r="I94" i="9" s="1"/>
  <c r="J93" i="9"/>
  <c r="G96" i="9" l="1"/>
  <c r="H95" i="9"/>
  <c r="I95" i="9" s="1"/>
  <c r="J94" i="9"/>
  <c r="G97" i="9" l="1"/>
  <c r="H96" i="9"/>
  <c r="I96" i="9" s="1"/>
  <c r="J95" i="9"/>
  <c r="H97" i="9" l="1"/>
  <c r="I97" i="9" s="1"/>
  <c r="G98" i="9"/>
  <c r="J96" i="9"/>
  <c r="G99" i="9" l="1"/>
  <c r="H98" i="9"/>
  <c r="I98" i="9" s="1"/>
  <c r="J97" i="9"/>
  <c r="H99" i="9" l="1"/>
  <c r="I99" i="9" s="1"/>
  <c r="G100" i="9"/>
  <c r="J98" i="9"/>
  <c r="G101" i="9" l="1"/>
  <c r="H100" i="9"/>
  <c r="I100" i="9" s="1"/>
  <c r="J99" i="9"/>
  <c r="G102" i="9" l="1"/>
  <c r="H101" i="9"/>
  <c r="I101" i="9" s="1"/>
  <c r="J100" i="9"/>
  <c r="H102" i="9" l="1"/>
  <c r="I102" i="9" s="1"/>
  <c r="G103" i="9"/>
  <c r="H103" i="9" s="1"/>
  <c r="I103" i="9" s="1"/>
  <c r="C41" i="9" s="1"/>
  <c r="J101" i="9"/>
  <c r="J103" i="9" l="1"/>
  <c r="C42" i="9" s="1"/>
  <c r="J102" i="9"/>
  <c r="K103" i="9"/>
  <c r="K9" i="9" l="1"/>
  <c r="K6" i="9"/>
  <c r="K26" i="9"/>
  <c r="K20" i="9"/>
  <c r="K21" i="9"/>
  <c r="K31" i="9"/>
  <c r="K102" i="9"/>
  <c r="K57" i="9"/>
  <c r="K13" i="9"/>
  <c r="K28" i="9"/>
  <c r="K84" i="9"/>
  <c r="K22" i="9"/>
  <c r="K60" i="9"/>
  <c r="K100" i="9"/>
  <c r="K55" i="9"/>
  <c r="K96" i="9"/>
  <c r="K80" i="9"/>
  <c r="K44" i="9"/>
  <c r="K66" i="9"/>
  <c r="K11" i="9"/>
  <c r="K12" i="9"/>
  <c r="K40" i="9"/>
  <c r="K18" i="9"/>
  <c r="K15" i="9"/>
  <c r="K14" i="9"/>
  <c r="K17" i="9"/>
  <c r="K23" i="9"/>
  <c r="K54" i="9"/>
  <c r="K87" i="9"/>
  <c r="K46" i="9"/>
  <c r="K86" i="9"/>
  <c r="K50" i="9"/>
  <c r="K47" i="9"/>
  <c r="K79" i="9"/>
  <c r="K49" i="9"/>
  <c r="K89" i="9"/>
  <c r="K56" i="9"/>
  <c r="K92" i="9"/>
  <c r="K32" i="9"/>
  <c r="K70" i="9"/>
  <c r="K34" i="9"/>
  <c r="K82" i="9"/>
  <c r="K63" i="9"/>
  <c r="K95" i="9"/>
  <c r="K65" i="9"/>
  <c r="K25" i="9"/>
  <c r="K35" i="9"/>
  <c r="K30" i="9"/>
  <c r="K48" i="9"/>
  <c r="K64" i="9"/>
  <c r="K10" i="9"/>
  <c r="K24" i="9"/>
  <c r="K72" i="9"/>
  <c r="K38" i="9"/>
  <c r="K19" i="9"/>
  <c r="K52" i="9"/>
  <c r="K37" i="9"/>
  <c r="K78" i="9"/>
  <c r="K39" i="9"/>
  <c r="K98" i="9"/>
  <c r="K71" i="9"/>
  <c r="K41" i="9"/>
  <c r="K73" i="9"/>
  <c r="K81" i="9"/>
  <c r="K97" i="9"/>
  <c r="K58" i="9"/>
  <c r="K90" i="9"/>
  <c r="K51" i="9"/>
  <c r="K67" i="9"/>
  <c r="K83" i="9"/>
  <c r="K99" i="9"/>
  <c r="K53" i="9"/>
  <c r="K69" i="9"/>
  <c r="K85" i="9"/>
  <c r="K101" i="9"/>
  <c r="K7" i="9"/>
  <c r="K8" i="9"/>
  <c r="K16" i="9"/>
  <c r="K33" i="9"/>
  <c r="K88" i="9"/>
  <c r="K29" i="9"/>
  <c r="K76" i="9"/>
  <c r="K27" i="9"/>
  <c r="K68" i="9"/>
  <c r="K36" i="9"/>
  <c r="K62" i="9"/>
  <c r="K94" i="9"/>
  <c r="K42" i="9"/>
  <c r="K74" i="9"/>
  <c r="K43" i="9"/>
  <c r="K59" i="9"/>
  <c r="K75" i="9"/>
  <c r="K91" i="9"/>
  <c r="K45" i="9"/>
  <c r="K61" i="9"/>
  <c r="K77" i="9"/>
  <c r="K93" i="9"/>
  <c r="AQ178" i="3"/>
  <c r="AQ176" i="3"/>
  <c r="AQ175" i="3"/>
  <c r="AQ174" i="3"/>
  <c r="AQ172" i="3"/>
  <c r="AQ165" i="3"/>
  <c r="AQ160" i="3"/>
  <c r="AQ159" i="3"/>
  <c r="AQ158" i="3"/>
  <c r="AQ154" i="3"/>
  <c r="AQ153" i="3"/>
  <c r="AQ152" i="3"/>
  <c r="AQ151" i="3"/>
  <c r="AQ149" i="3"/>
  <c r="AP134" i="3"/>
  <c r="AO134" i="3"/>
  <c r="AN134" i="3"/>
  <c r="AM134" i="3"/>
  <c r="AP27" i="3"/>
  <c r="AO27" i="3"/>
  <c r="AN27" i="3"/>
  <c r="AM27" i="3"/>
  <c r="AQ27" i="3" l="1"/>
  <c r="P133" i="3"/>
  <c r="O133" i="3"/>
  <c r="P196" i="3"/>
  <c r="O196" i="3"/>
  <c r="O193" i="3"/>
  <c r="P168" i="3"/>
  <c r="O168" i="3"/>
  <c r="O95" i="3"/>
  <c r="P95" i="3"/>
  <c r="P85" i="3"/>
  <c r="O78" i="3"/>
  <c r="P78" i="3"/>
  <c r="O79" i="3"/>
  <c r="P79" i="3"/>
  <c r="O80" i="3"/>
  <c r="O81" i="3"/>
  <c r="P81" i="3"/>
  <c r="O70" i="3"/>
  <c r="P70" i="3"/>
  <c r="P65" i="3"/>
  <c r="O65" i="3"/>
  <c r="O61" i="3"/>
  <c r="P61" i="3"/>
  <c r="O59" i="3"/>
  <c r="P59" i="3"/>
  <c r="O57" i="3"/>
  <c r="P57" i="3"/>
  <c r="P54" i="3"/>
  <c r="O54" i="3"/>
  <c r="O51" i="3"/>
  <c r="P51" i="3"/>
  <c r="O50" i="3"/>
  <c r="P50" i="3"/>
  <c r="P48" i="3"/>
  <c r="O48" i="3"/>
  <c r="O46" i="3"/>
  <c r="P46" i="3"/>
  <c r="P43" i="3"/>
  <c r="O43" i="3"/>
  <c r="N43" i="3"/>
  <c r="AL176" i="3" l="1"/>
  <c r="AL175" i="3"/>
  <c r="AL174" i="3"/>
  <c r="AL172" i="3"/>
  <c r="AL165" i="3"/>
  <c r="AL160" i="3"/>
  <c r="AL159" i="3"/>
  <c r="AL158" i="3"/>
  <c r="AL154" i="3"/>
  <c r="AL153" i="3"/>
  <c r="AL152" i="3"/>
  <c r="AL151" i="3"/>
  <c r="AL149" i="3"/>
  <c r="AG176" i="3"/>
  <c r="AG175" i="3"/>
  <c r="AG174" i="3"/>
  <c r="AG172" i="3"/>
  <c r="AG165" i="3"/>
  <c r="AG160" i="3"/>
  <c r="AG159" i="3"/>
  <c r="AG158" i="3"/>
  <c r="AG154" i="3"/>
  <c r="AG153" i="3"/>
  <c r="AG152" i="3"/>
  <c r="AG151" i="3"/>
  <c r="AG149" i="3"/>
  <c r="AB176" i="3"/>
  <c r="AB175" i="3"/>
  <c r="AB174" i="3"/>
  <c r="AB172" i="3"/>
  <c r="AB165" i="3"/>
  <c r="AB160" i="3"/>
  <c r="AB159" i="3"/>
  <c r="AB158" i="3"/>
  <c r="AB154" i="3"/>
  <c r="AB153" i="3"/>
  <c r="AB152" i="3"/>
  <c r="AB151" i="3"/>
  <c r="AB149" i="3"/>
  <c r="W176" i="3"/>
  <c r="W175" i="3"/>
  <c r="W174" i="3"/>
  <c r="W172" i="3"/>
  <c r="W160" i="3"/>
  <c r="W159" i="3"/>
  <c r="W158" i="3"/>
  <c r="W154" i="3"/>
  <c r="W153" i="3"/>
  <c r="W152" i="3"/>
  <c r="W151" i="3"/>
  <c r="W149" i="3"/>
  <c r="R146" i="3"/>
  <c r="R147" i="3"/>
  <c r="R148" i="3"/>
  <c r="R149" i="3"/>
  <c r="R165" i="3"/>
  <c r="N85" i="3" l="1"/>
  <c r="N84" i="3"/>
  <c r="N81" i="3"/>
  <c r="N79" i="3"/>
  <c r="N78" i="3"/>
  <c r="N36" i="3"/>
  <c r="N70" i="3"/>
  <c r="N65" i="3"/>
  <c r="N62" i="3"/>
  <c r="N59" i="3"/>
  <c r="N54" i="3"/>
  <c r="N51" i="3"/>
  <c r="N48" i="3"/>
  <c r="N95" i="3"/>
  <c r="N177" i="3"/>
  <c r="N133" i="3"/>
  <c r="N134" i="3" s="1"/>
  <c r="N196" i="3"/>
  <c r="N193" i="3"/>
  <c r="N168" i="3"/>
  <c r="S31" i="3" l="1"/>
  <c r="T31" i="3" s="1"/>
  <c r="U31" i="3" s="1"/>
  <c r="V31" i="3" s="1"/>
  <c r="X31" i="3" s="1"/>
  <c r="Y31" i="3" s="1"/>
  <c r="Z31" i="3" s="1"/>
  <c r="AA31" i="3" s="1"/>
  <c r="AC31" i="3" s="1"/>
  <c r="AD31" i="3" s="1"/>
  <c r="AE31" i="3" s="1"/>
  <c r="AF31" i="3" s="1"/>
  <c r="AH31" i="3" s="1"/>
  <c r="AI31" i="3" s="1"/>
  <c r="AJ31" i="3" s="1"/>
  <c r="AK31" i="3" s="1"/>
  <c r="AM31" i="3" s="1"/>
  <c r="S30" i="3"/>
  <c r="T30" i="3" s="1"/>
  <c r="U30" i="3" s="1"/>
  <c r="V30" i="3" s="1"/>
  <c r="X30" i="3" s="1"/>
  <c r="Y30" i="3" s="1"/>
  <c r="Z30" i="3" s="1"/>
  <c r="AA30" i="3" s="1"/>
  <c r="AC30" i="3" s="1"/>
  <c r="AD30" i="3" s="1"/>
  <c r="AE30" i="3" s="1"/>
  <c r="AF30" i="3" s="1"/>
  <c r="AH30" i="3" s="1"/>
  <c r="AI30" i="3" s="1"/>
  <c r="AJ30" i="3" s="1"/>
  <c r="AK30" i="3" s="1"/>
  <c r="AM30" i="3" s="1"/>
  <c r="I85" i="3"/>
  <c r="L85" i="3"/>
  <c r="K85" i="3"/>
  <c r="J85" i="3"/>
  <c r="F84" i="3"/>
  <c r="G84" i="3"/>
  <c r="F85" i="3"/>
  <c r="G85" i="3"/>
  <c r="E85" i="3"/>
  <c r="E84" i="3"/>
  <c r="AN30" i="3" l="1"/>
  <c r="AO30" i="3" s="1"/>
  <c r="AP30" i="3" s="1"/>
  <c r="AN31" i="3"/>
  <c r="AO31" i="3" s="1"/>
  <c r="AP31" i="3" s="1"/>
  <c r="N20" i="3"/>
  <c r="AK27" i="3"/>
  <c r="AJ27" i="3"/>
  <c r="AI27" i="3"/>
  <c r="AH27" i="3"/>
  <c r="AF27" i="3"/>
  <c r="AE27" i="3"/>
  <c r="AD27" i="3"/>
  <c r="AC27" i="3"/>
  <c r="AA27" i="3"/>
  <c r="Z27" i="3"/>
  <c r="Y27" i="3"/>
  <c r="X27" i="3"/>
  <c r="V27" i="3"/>
  <c r="U27" i="3"/>
  <c r="T27" i="3"/>
  <c r="S27" i="3"/>
  <c r="Q27" i="3"/>
  <c r="P27" i="3"/>
  <c r="O27" i="3"/>
  <c r="N27" i="3"/>
  <c r="L27" i="3"/>
  <c r="K27" i="3"/>
  <c r="J27" i="3"/>
  <c r="I27" i="3"/>
  <c r="E27" i="3"/>
  <c r="F27" i="3"/>
  <c r="G27" i="3"/>
  <c r="D27" i="3"/>
  <c r="L20" i="3"/>
  <c r="K20" i="3"/>
  <c r="J20" i="3"/>
  <c r="I20" i="3"/>
  <c r="E20" i="3"/>
  <c r="F20" i="3"/>
  <c r="G20" i="3"/>
  <c r="D20" i="3"/>
  <c r="M20" i="3" l="1"/>
  <c r="AQ31" i="3"/>
  <c r="AQ85" i="3" s="1"/>
  <c r="H20" i="3"/>
  <c r="AQ30" i="3"/>
  <c r="L95" i="3"/>
  <c r="K95" i="3"/>
  <c r="J95" i="3"/>
  <c r="I95" i="3"/>
  <c r="E95" i="3"/>
  <c r="F95" i="3"/>
  <c r="G95" i="3"/>
  <c r="D95" i="3"/>
  <c r="AL178" i="3" l="1"/>
  <c r="AK134" i="3"/>
  <c r="AJ134" i="3"/>
  <c r="AI134" i="3"/>
  <c r="AH134" i="3"/>
  <c r="K90" i="3" l="1"/>
  <c r="L133" i="3"/>
  <c r="L193" i="3"/>
  <c r="L196" i="3"/>
  <c r="L183" i="3"/>
  <c r="L168" i="3"/>
  <c r="L78" i="3"/>
  <c r="L79" i="3"/>
  <c r="L80" i="3"/>
  <c r="L81" i="3"/>
  <c r="L70" i="3"/>
  <c r="L65" i="3"/>
  <c r="L62" i="3"/>
  <c r="L59" i="3"/>
  <c r="L54" i="3"/>
  <c r="L51" i="3"/>
  <c r="K51" i="3"/>
  <c r="L48" i="3"/>
  <c r="L44" i="3"/>
  <c r="L46" i="3" s="1"/>
  <c r="L43" i="3"/>
  <c r="L50" i="3" l="1"/>
  <c r="D90" i="3"/>
  <c r="F90" i="3"/>
  <c r="G90" i="3"/>
  <c r="I90" i="3"/>
  <c r="J90" i="3"/>
  <c r="D89" i="3"/>
  <c r="E89" i="3"/>
  <c r="F89" i="3"/>
  <c r="G89" i="3"/>
  <c r="I89" i="3"/>
  <c r="J89" i="3"/>
  <c r="K89" i="3"/>
  <c r="D88" i="3"/>
  <c r="E88" i="3"/>
  <c r="F88" i="3"/>
  <c r="G88" i="3"/>
  <c r="I88" i="3"/>
  <c r="J88" i="3"/>
  <c r="K88" i="3"/>
  <c r="H91" i="3"/>
  <c r="H89" i="3" l="1"/>
  <c r="H90" i="3"/>
  <c r="K183" i="3"/>
  <c r="K78" i="3"/>
  <c r="K79" i="3"/>
  <c r="K80" i="3"/>
  <c r="K81" i="3"/>
  <c r="K70" i="3"/>
  <c r="K65" i="3"/>
  <c r="K59" i="3"/>
  <c r="K54" i="3"/>
  <c r="K48" i="3"/>
  <c r="K44" i="3"/>
  <c r="K50" i="3" s="1"/>
  <c r="K43" i="3"/>
  <c r="K133" i="3"/>
  <c r="K134" i="3" s="1"/>
  <c r="K193" i="3"/>
  <c r="K196" i="3"/>
  <c r="K168" i="3"/>
  <c r="K46" i="3" l="1"/>
  <c r="J182" i="3"/>
  <c r="J196" i="3" l="1"/>
  <c r="J193" i="3"/>
  <c r="J168" i="3"/>
  <c r="J81" i="3"/>
  <c r="J80" i="3"/>
  <c r="J79" i="3"/>
  <c r="J78" i="3"/>
  <c r="J73" i="3"/>
  <c r="J70" i="3"/>
  <c r="J66" i="3"/>
  <c r="J72" i="3" s="1"/>
  <c r="J65" i="3"/>
  <c r="J62" i="3"/>
  <c r="J59" i="3"/>
  <c r="J55" i="3"/>
  <c r="J61" i="3" s="1"/>
  <c r="J54" i="3"/>
  <c r="D36" i="3"/>
  <c r="E36" i="3"/>
  <c r="F36" i="3"/>
  <c r="G36" i="3"/>
  <c r="I36" i="3"/>
  <c r="J36" i="3"/>
  <c r="J43" i="3"/>
  <c r="J51" i="3"/>
  <c r="J48" i="3"/>
  <c r="J44" i="3"/>
  <c r="J50" i="3" s="1"/>
  <c r="J57" i="3" l="1"/>
  <c r="J68" i="3"/>
  <c r="J46" i="3"/>
  <c r="W186" i="3" l="1"/>
  <c r="AB186" i="3" s="1"/>
  <c r="AG186" i="3" s="1"/>
  <c r="AL186" i="3" s="1"/>
  <c r="AQ186" i="3" s="1"/>
  <c r="E70" i="3" l="1"/>
  <c r="F80" i="3"/>
  <c r="AG178" i="3" l="1"/>
  <c r="AB178" i="3"/>
  <c r="W178" i="3"/>
  <c r="M172" i="3"/>
  <c r="M165" i="3"/>
  <c r="M160" i="3"/>
  <c r="M159" i="3"/>
  <c r="M158" i="3"/>
  <c r="M154" i="3"/>
  <c r="M153" i="3"/>
  <c r="M152" i="3"/>
  <c r="M151" i="3"/>
  <c r="M149" i="3"/>
  <c r="M148" i="3"/>
  <c r="M147" i="3"/>
  <c r="M146" i="3"/>
  <c r="M178" i="3"/>
  <c r="I196" i="3"/>
  <c r="I193" i="3"/>
  <c r="I168" i="3"/>
  <c r="I169" i="3" s="1"/>
  <c r="H165" i="3"/>
  <c r="G168" i="3"/>
  <c r="F168" i="3"/>
  <c r="E168" i="3"/>
  <c r="M183" i="3"/>
  <c r="H146" i="3"/>
  <c r="H147" i="3"/>
  <c r="H148" i="3"/>
  <c r="H149" i="3"/>
  <c r="H183" i="3"/>
  <c r="E182" i="3"/>
  <c r="F182" i="3"/>
  <c r="G182" i="3"/>
  <c r="I182" i="3"/>
  <c r="D182" i="3"/>
  <c r="D177" i="3"/>
  <c r="D168" i="3"/>
  <c r="D169" i="3" s="1"/>
  <c r="I133" i="3"/>
  <c r="F133" i="3"/>
  <c r="G133" i="3"/>
  <c r="E133" i="3"/>
  <c r="E117" i="3"/>
  <c r="F117" i="3"/>
  <c r="G117" i="3"/>
  <c r="I117" i="3"/>
  <c r="D117" i="3"/>
  <c r="D121" i="3" s="1"/>
  <c r="I124" i="3"/>
  <c r="G124" i="3"/>
  <c r="F124" i="3"/>
  <c r="E124" i="3"/>
  <c r="D124" i="3"/>
  <c r="H113" i="3"/>
  <c r="H107" i="3"/>
  <c r="E81" i="3"/>
  <c r="F81" i="3"/>
  <c r="G81" i="3"/>
  <c r="I81" i="3"/>
  <c r="D81" i="3"/>
  <c r="E79" i="3"/>
  <c r="F79" i="3"/>
  <c r="G79" i="3"/>
  <c r="I79" i="3"/>
  <c r="D79" i="3"/>
  <c r="E78" i="3"/>
  <c r="F78" i="3"/>
  <c r="G78" i="3"/>
  <c r="I78" i="3"/>
  <c r="D78" i="3"/>
  <c r="D66" i="3"/>
  <c r="D72" i="3" s="1"/>
  <c r="D65" i="3"/>
  <c r="I73" i="3"/>
  <c r="G73" i="3"/>
  <c r="F73" i="3"/>
  <c r="E73" i="3"/>
  <c r="D73" i="3"/>
  <c r="I70" i="3"/>
  <c r="G70" i="3"/>
  <c r="F70" i="3"/>
  <c r="D70" i="3"/>
  <c r="I66" i="3"/>
  <c r="I72" i="3" s="1"/>
  <c r="G66" i="3"/>
  <c r="F66" i="3"/>
  <c r="F72" i="3" s="1"/>
  <c r="E66" i="3"/>
  <c r="I65" i="3"/>
  <c r="G65" i="3"/>
  <c r="F65" i="3"/>
  <c r="E65" i="3"/>
  <c r="D55" i="3"/>
  <c r="D61" i="3" s="1"/>
  <c r="D54" i="3"/>
  <c r="I62" i="3"/>
  <c r="G62" i="3"/>
  <c r="F62" i="3"/>
  <c r="E62" i="3"/>
  <c r="D62" i="3"/>
  <c r="I59" i="3"/>
  <c r="G59" i="3"/>
  <c r="F59" i="3"/>
  <c r="E59" i="3"/>
  <c r="D59" i="3"/>
  <c r="I55" i="3"/>
  <c r="I61" i="3" s="1"/>
  <c r="G55" i="3"/>
  <c r="G61" i="3" s="1"/>
  <c r="F55" i="3"/>
  <c r="F61" i="3" s="1"/>
  <c r="E55" i="3"/>
  <c r="E61" i="3" s="1"/>
  <c r="I54" i="3"/>
  <c r="G54" i="3"/>
  <c r="F54" i="3"/>
  <c r="E54" i="3"/>
  <c r="D48" i="3"/>
  <c r="I48" i="3"/>
  <c r="I51" i="3"/>
  <c r="E51" i="3"/>
  <c r="F51" i="3"/>
  <c r="G51" i="3"/>
  <c r="D51" i="3"/>
  <c r="E48" i="3"/>
  <c r="F48" i="3"/>
  <c r="G48" i="3"/>
  <c r="I44" i="3"/>
  <c r="I50" i="3" s="1"/>
  <c r="M50" i="3" s="1"/>
  <c r="F44" i="3"/>
  <c r="F50" i="3" s="1"/>
  <c r="G44" i="3"/>
  <c r="G50" i="3" s="1"/>
  <c r="E44" i="3"/>
  <c r="E50" i="3" s="1"/>
  <c r="D44" i="3"/>
  <c r="D50" i="3" s="1"/>
  <c r="D43" i="3"/>
  <c r="I43" i="3"/>
  <c r="F43" i="3"/>
  <c r="G43" i="3"/>
  <c r="E43" i="3"/>
  <c r="H23" i="3"/>
  <c r="H17" i="3"/>
  <c r="H16" i="3"/>
  <c r="E14" i="3"/>
  <c r="E75" i="3" s="1"/>
  <c r="F14" i="3"/>
  <c r="F75" i="3" s="1"/>
  <c r="G14" i="3"/>
  <c r="G75" i="3" s="1"/>
  <c r="I14" i="3"/>
  <c r="I75" i="3" s="1"/>
  <c r="D14" i="3"/>
  <c r="D75" i="3" s="1"/>
  <c r="D18" i="3"/>
  <c r="H50" i="3" l="1"/>
  <c r="M107" i="3"/>
  <c r="M30" i="3"/>
  <c r="M31" i="3"/>
  <c r="D46" i="3"/>
  <c r="F46" i="3"/>
  <c r="I46" i="3"/>
  <c r="M46" i="3" s="1"/>
  <c r="G46" i="3"/>
  <c r="E46" i="3"/>
  <c r="I68" i="3"/>
  <c r="F68" i="3"/>
  <c r="D68" i="3"/>
  <c r="E72" i="3"/>
  <c r="E68" i="3"/>
  <c r="G72" i="3"/>
  <c r="G68" i="3"/>
  <c r="E57" i="3"/>
  <c r="G57" i="3"/>
  <c r="K55" i="3"/>
  <c r="D57" i="3"/>
  <c r="F57" i="3"/>
  <c r="I57" i="3"/>
  <c r="D19" i="3"/>
  <c r="O85" i="3" l="1"/>
  <c r="M85" i="3"/>
  <c r="H46" i="3"/>
  <c r="D21" i="3"/>
  <c r="D29" i="3" s="1"/>
  <c r="D35" i="3" s="1"/>
  <c r="D76" i="3"/>
  <c r="K61" i="3"/>
  <c r="K57" i="3"/>
  <c r="R30" i="3"/>
  <c r="O66" i="3"/>
  <c r="O68" i="3" s="1"/>
  <c r="L66" i="3"/>
  <c r="M113" i="3"/>
  <c r="R31" i="3"/>
  <c r="R85" i="3" s="1"/>
  <c r="P66" i="3"/>
  <c r="N66" i="3"/>
  <c r="N44" i="3"/>
  <c r="D24" i="3"/>
  <c r="Q66" i="3"/>
  <c r="Q68" i="3" s="1"/>
  <c r="S64" i="3"/>
  <c r="K66" i="3"/>
  <c r="K68" i="3" s="1"/>
  <c r="L55" i="3"/>
  <c r="W30" i="3" l="1"/>
  <c r="W84" i="3" s="1"/>
  <c r="R84" i="3"/>
  <c r="T64" i="3"/>
  <c r="U64" i="3" s="1"/>
  <c r="U66" i="3" s="1"/>
  <c r="U67" i="3" s="1"/>
  <c r="N71" i="3"/>
  <c r="N68" i="3"/>
  <c r="P71" i="3"/>
  <c r="P73" i="3" s="1"/>
  <c r="P68" i="3"/>
  <c r="N50" i="3"/>
  <c r="N46" i="3"/>
  <c r="D77" i="3"/>
  <c r="L61" i="3"/>
  <c r="L57" i="3"/>
  <c r="L71" i="3"/>
  <c r="L73" i="3" s="1"/>
  <c r="L68" i="3"/>
  <c r="S66" i="3"/>
  <c r="S71" i="3" s="1"/>
  <c r="S42" i="3"/>
  <c r="O71" i="3"/>
  <c r="T66" i="3"/>
  <c r="T67" i="3" s="1"/>
  <c r="Q71" i="3"/>
  <c r="D26" i="3"/>
  <c r="D82" i="3"/>
  <c r="V64" i="3"/>
  <c r="W64" i="3" s="1"/>
  <c r="W65" i="3" s="1"/>
  <c r="U71" i="3"/>
  <c r="N55" i="3"/>
  <c r="K62" i="3"/>
  <c r="W66" i="3" l="1"/>
  <c r="W71" i="3" s="1"/>
  <c r="T42" i="3"/>
  <c r="U42" i="3" s="1"/>
  <c r="D87" i="3"/>
  <c r="D92" i="3" s="1"/>
  <c r="D28" i="3"/>
  <c r="D34" i="3" s="1"/>
  <c r="N57" i="3"/>
  <c r="N61" i="3"/>
  <c r="V66" i="3"/>
  <c r="V67" i="3" s="1"/>
  <c r="X64" i="3"/>
  <c r="S67" i="3"/>
  <c r="K73" i="3"/>
  <c r="O73" i="3"/>
  <c r="L36" i="3"/>
  <c r="Q44" i="3"/>
  <c r="Q73" i="3"/>
  <c r="T71" i="3"/>
  <c r="N73" i="3"/>
  <c r="AB30" i="3"/>
  <c r="AB84" i="3" s="1"/>
  <c r="S44" i="3"/>
  <c r="S45" i="3" s="1"/>
  <c r="M15" i="3"/>
  <c r="D33" i="3"/>
  <c r="D32" i="3"/>
  <c r="T44" i="3"/>
  <c r="U69" i="3"/>
  <c r="U73" i="3" s="1"/>
  <c r="T69" i="3"/>
  <c r="U44" i="3" l="1"/>
  <c r="U49" i="3" s="1"/>
  <c r="S69" i="3"/>
  <c r="W67" i="3"/>
  <c r="Q46" i="3"/>
  <c r="R46" i="3" s="1"/>
  <c r="Q50" i="3"/>
  <c r="R50" i="3" s="1"/>
  <c r="V71" i="3"/>
  <c r="Y64" i="3"/>
  <c r="Y66" i="3" s="1"/>
  <c r="X66" i="3"/>
  <c r="W31" i="3"/>
  <c r="W85" i="3" s="1"/>
  <c r="N91" i="3"/>
  <c r="K36" i="3"/>
  <c r="M23" i="3"/>
  <c r="T73" i="3"/>
  <c r="S49" i="3"/>
  <c r="M12" i="3"/>
  <c r="M133" i="3" s="1"/>
  <c r="M134" i="3" s="1"/>
  <c r="M13" i="3"/>
  <c r="S47" i="3"/>
  <c r="V42" i="3"/>
  <c r="W42" i="3" s="1"/>
  <c r="W43" i="3" s="1"/>
  <c r="T45" i="3"/>
  <c r="T49" i="3"/>
  <c r="V69" i="3"/>
  <c r="I177" i="3"/>
  <c r="R176" i="3"/>
  <c r="M105" i="3"/>
  <c r="R152" i="3"/>
  <c r="R153" i="3"/>
  <c r="R154" i="3"/>
  <c r="R151" i="3"/>
  <c r="H180" i="3"/>
  <c r="F193" i="3"/>
  <c r="M176" i="3"/>
  <c r="H119" i="3"/>
  <c r="H116" i="3"/>
  <c r="H105" i="3"/>
  <c r="I127" i="3"/>
  <c r="E106" i="3"/>
  <c r="F106" i="3"/>
  <c r="G106" i="3"/>
  <c r="I106" i="3"/>
  <c r="D106" i="3"/>
  <c r="D110" i="3" s="1"/>
  <c r="G80" i="3"/>
  <c r="U45" i="3" l="1"/>
  <c r="W68" i="3"/>
  <c r="M81" i="3"/>
  <c r="S73" i="3"/>
  <c r="W69" i="3"/>
  <c r="W73" i="3" s="1"/>
  <c r="W44" i="3"/>
  <c r="V73" i="3"/>
  <c r="M199" i="3"/>
  <c r="M200" i="3"/>
  <c r="M201" i="3"/>
  <c r="V44" i="3"/>
  <c r="V49" i="3" s="1"/>
  <c r="W49" i="3" s="1"/>
  <c r="X42" i="3"/>
  <c r="S51" i="3"/>
  <c r="Y71" i="3"/>
  <c r="Y67" i="3"/>
  <c r="Y69" i="3" s="1"/>
  <c r="X67" i="3"/>
  <c r="X71" i="3"/>
  <c r="Z64" i="3"/>
  <c r="O20" i="3"/>
  <c r="O36" i="3"/>
  <c r="M91" i="3"/>
  <c r="M16" i="3"/>
  <c r="M78" i="3" s="1"/>
  <c r="J173" i="3"/>
  <c r="R107" i="3"/>
  <c r="M17" i="3"/>
  <c r="M79" i="3" s="1"/>
  <c r="E169" i="3"/>
  <c r="AB31" i="3"/>
  <c r="AB85" i="3" s="1"/>
  <c r="AG30" i="3"/>
  <c r="AG84" i="3" s="1"/>
  <c r="O18" i="3"/>
  <c r="T47" i="3"/>
  <c r="U47" i="3"/>
  <c r="P20" i="3"/>
  <c r="O62" i="3"/>
  <c r="G193" i="3"/>
  <c r="E193" i="3"/>
  <c r="I80" i="3"/>
  <c r="H12" i="3"/>
  <c r="X69" i="3" l="1"/>
  <c r="W70" i="3"/>
  <c r="Z66" i="3"/>
  <c r="Z67" i="3" s="1"/>
  <c r="H133" i="3"/>
  <c r="H134" i="3" s="1"/>
  <c r="H79" i="3"/>
  <c r="H81" i="3"/>
  <c r="H78" i="3"/>
  <c r="H201" i="3"/>
  <c r="H200" i="3"/>
  <c r="H199" i="3"/>
  <c r="V45" i="3"/>
  <c r="H95" i="3"/>
  <c r="AA64" i="3"/>
  <c r="AB64" i="3" s="1"/>
  <c r="AB65" i="3" s="1"/>
  <c r="X44" i="3"/>
  <c r="Y42" i="3"/>
  <c r="AL30" i="3"/>
  <c r="O91" i="3"/>
  <c r="F169" i="3"/>
  <c r="L88" i="3"/>
  <c r="M88" i="3" s="1"/>
  <c r="T51" i="3"/>
  <c r="U51" i="3"/>
  <c r="S53" i="3"/>
  <c r="Y73" i="3"/>
  <c r="Q55" i="3"/>
  <c r="P62" i="3"/>
  <c r="R105" i="3"/>
  <c r="S105" i="3"/>
  <c r="T105" i="3" s="1"/>
  <c r="U105" i="3" s="1"/>
  <c r="V105" i="3" s="1"/>
  <c r="X105" i="3" s="1"/>
  <c r="Y105" i="3" s="1"/>
  <c r="Z105" i="3" s="1"/>
  <c r="AA105" i="3" s="1"/>
  <c r="AC105" i="3" s="1"/>
  <c r="AD105" i="3" s="1"/>
  <c r="AE105" i="3" s="1"/>
  <c r="AF105" i="3" s="1"/>
  <c r="AH105" i="3" s="1"/>
  <c r="H176" i="3"/>
  <c r="Z71" i="3" l="1"/>
  <c r="Z69" i="3"/>
  <c r="S55" i="3"/>
  <c r="S56" i="3" s="1"/>
  <c r="AL84" i="3"/>
  <c r="AQ84" i="3"/>
  <c r="V47" i="3"/>
  <c r="W47" i="3" s="1"/>
  <c r="W45" i="3"/>
  <c r="AB66" i="3"/>
  <c r="AB71" i="3" s="1"/>
  <c r="X73" i="3"/>
  <c r="Q61" i="3"/>
  <c r="Q57" i="3"/>
  <c r="Z42" i="3"/>
  <c r="AA42" i="3" s="1"/>
  <c r="AB42" i="3" s="1"/>
  <c r="AB43" i="3" s="1"/>
  <c r="AC64" i="3"/>
  <c r="X45" i="3"/>
  <c r="X49" i="3"/>
  <c r="Y44" i="3"/>
  <c r="AA66" i="3"/>
  <c r="AI105" i="3"/>
  <c r="P91" i="3"/>
  <c r="P80" i="3"/>
  <c r="M22" i="3"/>
  <c r="M80" i="3" s="1"/>
  <c r="M173" i="3"/>
  <c r="G169" i="3"/>
  <c r="M119" i="3"/>
  <c r="N80" i="3" s="1"/>
  <c r="AG31" i="3"/>
  <c r="AG85" i="3" s="1"/>
  <c r="Z73" i="3"/>
  <c r="T53" i="3"/>
  <c r="T55" i="3" s="1"/>
  <c r="Q15" i="3"/>
  <c r="R15" i="3" s="1"/>
  <c r="W105" i="3"/>
  <c r="M116" i="3"/>
  <c r="H13" i="3"/>
  <c r="H14" i="3" s="1"/>
  <c r="H75" i="3" s="1"/>
  <c r="I18" i="3"/>
  <c r="I19" i="3" s="1"/>
  <c r="W51" i="3" l="1"/>
  <c r="S60" i="3"/>
  <c r="S15" i="3" s="1"/>
  <c r="V51" i="3"/>
  <c r="AB44" i="3"/>
  <c r="S12" i="3"/>
  <c r="S94" i="3" s="1"/>
  <c r="X47" i="3"/>
  <c r="AC66" i="3"/>
  <c r="AC67" i="3" s="1"/>
  <c r="W48" i="3"/>
  <c r="AA44" i="3"/>
  <c r="AC42" i="3"/>
  <c r="I21" i="3"/>
  <c r="I29" i="3" s="1"/>
  <c r="I35" i="3" s="1"/>
  <c r="I76" i="3"/>
  <c r="AA67" i="3"/>
  <c r="AA71" i="3"/>
  <c r="Y45" i="3"/>
  <c r="Y49" i="3"/>
  <c r="AD64" i="3"/>
  <c r="AD66" i="3" s="1"/>
  <c r="X51" i="3"/>
  <c r="Z44" i="3"/>
  <c r="AJ105" i="3"/>
  <c r="S23" i="3"/>
  <c r="I24" i="3"/>
  <c r="I26" i="3" s="1"/>
  <c r="U53" i="3"/>
  <c r="U55" i="3" s="1"/>
  <c r="T60" i="3"/>
  <c r="T15" i="3" s="1"/>
  <c r="T56" i="3"/>
  <c r="T12" i="3" s="1"/>
  <c r="S58" i="3"/>
  <c r="Q62" i="3"/>
  <c r="AB105" i="3"/>
  <c r="AG105" i="3"/>
  <c r="J14" i="3"/>
  <c r="J75" i="3" s="1"/>
  <c r="H22" i="3"/>
  <c r="H80" i="3" s="1"/>
  <c r="H31" i="3"/>
  <c r="AC69" i="3" l="1"/>
  <c r="S20" i="3"/>
  <c r="S91" i="3" s="1"/>
  <c r="AA69" i="3"/>
  <c r="AB69" i="3" s="1"/>
  <c r="AB67" i="3"/>
  <c r="S13" i="3"/>
  <c r="S17" i="3"/>
  <c r="S16" i="3"/>
  <c r="AC71" i="3"/>
  <c r="S148" i="3"/>
  <c r="T94" i="3"/>
  <c r="T20" i="3" s="1"/>
  <c r="T148" i="3"/>
  <c r="T146" i="3"/>
  <c r="I77" i="3"/>
  <c r="AD71" i="3"/>
  <c r="AD67" i="3"/>
  <c r="AD69" i="3" s="1"/>
  <c r="AE64" i="3"/>
  <c r="I87" i="3"/>
  <c r="I92" i="3" s="1"/>
  <c r="I28" i="3"/>
  <c r="I34" i="3" s="1"/>
  <c r="Z45" i="3"/>
  <c r="Z47" i="3" s="1"/>
  <c r="Z49" i="3"/>
  <c r="AC44" i="3"/>
  <c r="AD42" i="3"/>
  <c r="AD44" i="3" s="1"/>
  <c r="Y47" i="3"/>
  <c r="Y51" i="3" s="1"/>
  <c r="AA49" i="3"/>
  <c r="AA45" i="3"/>
  <c r="H88" i="3"/>
  <c r="N88" i="3"/>
  <c r="O88" i="3"/>
  <c r="I82" i="3"/>
  <c r="AK105" i="3"/>
  <c r="AM105" i="3" s="1"/>
  <c r="R27" i="3"/>
  <c r="I33" i="3"/>
  <c r="I145" i="3"/>
  <c r="T23" i="3"/>
  <c r="S62" i="3"/>
  <c r="T17" i="3"/>
  <c r="T16" i="3"/>
  <c r="T58" i="3"/>
  <c r="U56" i="3"/>
  <c r="U12" i="3" s="1"/>
  <c r="U60" i="3"/>
  <c r="U15" i="3" s="1"/>
  <c r="AC73" i="3"/>
  <c r="V53" i="3"/>
  <c r="W53" i="3" s="1"/>
  <c r="W54" i="3" s="1"/>
  <c r="P177" i="3"/>
  <c r="R178" i="3"/>
  <c r="O177" i="3"/>
  <c r="K177" i="3"/>
  <c r="L177" i="3"/>
  <c r="G196" i="3"/>
  <c r="F196" i="3"/>
  <c r="E196" i="3"/>
  <c r="AF134" i="3"/>
  <c r="AE134" i="3"/>
  <c r="AD134" i="3"/>
  <c r="AC134" i="3"/>
  <c r="AA134" i="3"/>
  <c r="Z134" i="3"/>
  <c r="Y134" i="3"/>
  <c r="X134" i="3"/>
  <c r="V134" i="3"/>
  <c r="U134" i="3"/>
  <c r="T134" i="3"/>
  <c r="S134" i="3"/>
  <c r="J117" i="3"/>
  <c r="H152" i="3"/>
  <c r="H153" i="3"/>
  <c r="H154" i="3"/>
  <c r="H160" i="3"/>
  <c r="H178" i="3"/>
  <c r="E177" i="3"/>
  <c r="F177" i="3"/>
  <c r="G177" i="3"/>
  <c r="H115" i="3"/>
  <c r="H30" i="3"/>
  <c r="M84" i="3" s="1"/>
  <c r="H27" i="3"/>
  <c r="H25" i="3"/>
  <c r="H15" i="3"/>
  <c r="F18" i="3"/>
  <c r="F19" i="3" s="1"/>
  <c r="E18" i="3"/>
  <c r="E19" i="3" s="1"/>
  <c r="G18" i="3"/>
  <c r="G19" i="3" s="1"/>
  <c r="AB45" i="3" l="1"/>
  <c r="AB49" i="3"/>
  <c r="AA73" i="3"/>
  <c r="W55" i="3"/>
  <c r="AB70" i="3"/>
  <c r="AB73" i="3"/>
  <c r="AB68" i="3"/>
  <c r="U94" i="3"/>
  <c r="U20" i="3" s="1"/>
  <c r="U146" i="3"/>
  <c r="U148" i="3"/>
  <c r="F21" i="3"/>
  <c r="F29" i="3" s="1"/>
  <c r="F35" i="3" s="1"/>
  <c r="F76" i="3"/>
  <c r="AF64" i="3"/>
  <c r="AG64" i="3" s="1"/>
  <c r="AG65" i="3" s="1"/>
  <c r="AA47" i="3"/>
  <c r="AD49" i="3"/>
  <c r="AD45" i="3"/>
  <c r="Z51" i="3"/>
  <c r="AE66" i="3"/>
  <c r="G21" i="3"/>
  <c r="G29" i="3" s="1"/>
  <c r="G35" i="3" s="1"/>
  <c r="G76" i="3"/>
  <c r="AE42" i="3"/>
  <c r="AF42" i="3" s="1"/>
  <c r="AG42" i="3" s="1"/>
  <c r="AG43" i="3" s="1"/>
  <c r="E21" i="3"/>
  <c r="E29" i="3" s="1"/>
  <c r="E35" i="3" s="1"/>
  <c r="E76" i="3"/>
  <c r="AN105" i="3"/>
  <c r="AC45" i="3"/>
  <c r="AC49" i="3"/>
  <c r="AL31" i="3"/>
  <c r="AL85" i="3" s="1"/>
  <c r="P88" i="3"/>
  <c r="AL105" i="3"/>
  <c r="T91" i="3"/>
  <c r="G24" i="3"/>
  <c r="U23" i="3"/>
  <c r="V55" i="3"/>
  <c r="V60" i="3" s="1"/>
  <c r="V15" i="3" s="1"/>
  <c r="W15" i="3" s="1"/>
  <c r="X53" i="3"/>
  <c r="T62" i="3"/>
  <c r="T13" i="3"/>
  <c r="U16" i="3"/>
  <c r="U17" i="3"/>
  <c r="F24" i="3"/>
  <c r="F26" i="3" s="1"/>
  <c r="E24" i="3"/>
  <c r="E26" i="3" s="1"/>
  <c r="U58" i="3"/>
  <c r="AD73" i="3"/>
  <c r="M115" i="3"/>
  <c r="J169" i="3"/>
  <c r="M118" i="3"/>
  <c r="R118" i="3" s="1"/>
  <c r="L14" i="3"/>
  <c r="L75" i="3" s="1"/>
  <c r="H18" i="3"/>
  <c r="H19" i="3" s="1"/>
  <c r="H76" i="3" s="1"/>
  <c r="AG66" i="3" l="1"/>
  <c r="AG71" i="3" s="1"/>
  <c r="AC47" i="3"/>
  <c r="AC51" i="3" s="1"/>
  <c r="AA51" i="3"/>
  <c r="AB47" i="3"/>
  <c r="AG44" i="3"/>
  <c r="W60" i="3"/>
  <c r="W61" i="3" s="1"/>
  <c r="E28" i="3"/>
  <c r="E34" i="3" s="1"/>
  <c r="F77" i="3"/>
  <c r="AE44" i="3"/>
  <c r="AE49" i="3" s="1"/>
  <c r="F87" i="3"/>
  <c r="F92" i="3" s="1"/>
  <c r="F28" i="3"/>
  <c r="F34" i="3" s="1"/>
  <c r="AD47" i="3"/>
  <c r="AD51" i="3" s="1"/>
  <c r="AH64" i="3"/>
  <c r="AF66" i="3"/>
  <c r="E77" i="3"/>
  <c r="AE71" i="3"/>
  <c r="AE67" i="3"/>
  <c r="AO105" i="3"/>
  <c r="AF44" i="3"/>
  <c r="AH42" i="3"/>
  <c r="H21" i="3"/>
  <c r="H29" i="3" s="1"/>
  <c r="H35" i="3" s="1"/>
  <c r="F33" i="3"/>
  <c r="U91" i="3"/>
  <c r="E33" i="3"/>
  <c r="E87" i="3"/>
  <c r="F82" i="3"/>
  <c r="G77" i="3"/>
  <c r="M166" i="3"/>
  <c r="V56" i="3"/>
  <c r="Y53" i="3"/>
  <c r="Y55" i="3" s="1"/>
  <c r="X55" i="3"/>
  <c r="E145" i="3"/>
  <c r="U62" i="3"/>
  <c r="U13" i="3"/>
  <c r="H24" i="3"/>
  <c r="G26" i="3"/>
  <c r="G82" i="3"/>
  <c r="K14" i="3"/>
  <c r="K75" i="3" s="1"/>
  <c r="M14" i="3"/>
  <c r="M75" i="3" s="1"/>
  <c r="I32" i="3"/>
  <c r="R116" i="3"/>
  <c r="S116" i="3"/>
  <c r="M168" i="3"/>
  <c r="F145" i="3"/>
  <c r="J177" i="3"/>
  <c r="AH66" i="3" l="1"/>
  <c r="AH71" i="3" s="1"/>
  <c r="H26" i="3"/>
  <c r="H82" i="3"/>
  <c r="AB48" i="3"/>
  <c r="AB51" i="3"/>
  <c r="V12" i="3"/>
  <c r="W12" i="3" s="1"/>
  <c r="W56" i="3"/>
  <c r="AE69" i="3"/>
  <c r="AE73" i="3" s="1"/>
  <c r="AE45" i="3"/>
  <c r="G28" i="3"/>
  <c r="G34" i="3" s="1"/>
  <c r="AF49" i="3"/>
  <c r="AG49" i="3" s="1"/>
  <c r="AF45" i="3"/>
  <c r="AF47" i="3" s="1"/>
  <c r="AF71" i="3"/>
  <c r="AF67" i="3"/>
  <c r="AF69" i="3" s="1"/>
  <c r="AP105" i="3"/>
  <c r="AH44" i="3"/>
  <c r="AI42" i="3"/>
  <c r="AI44" i="3" s="1"/>
  <c r="AI64" i="3"/>
  <c r="AI66" i="3" s="1"/>
  <c r="H77" i="3"/>
  <c r="G145" i="3"/>
  <c r="G87" i="3"/>
  <c r="G92" i="3" s="1"/>
  <c r="E92" i="3"/>
  <c r="V58" i="3"/>
  <c r="Y60" i="3"/>
  <c r="Y56" i="3"/>
  <c r="Y58" i="3" s="1"/>
  <c r="Z53" i="3"/>
  <c r="X56" i="3"/>
  <c r="X60" i="3"/>
  <c r="G33" i="3"/>
  <c r="D145" i="3"/>
  <c r="D162" i="3" s="1"/>
  <c r="D197" i="3" s="1"/>
  <c r="M103" i="3"/>
  <c r="T116" i="3"/>
  <c r="AH67" i="3" l="1"/>
  <c r="V94" i="3"/>
  <c r="V20" i="3" s="1"/>
  <c r="W20" i="3" s="1"/>
  <c r="W95" i="3" s="1"/>
  <c r="V23" i="3"/>
  <c r="W23" i="3" s="1"/>
  <c r="W81" i="3" s="1"/>
  <c r="V16" i="3"/>
  <c r="W16" i="3" s="1"/>
  <c r="W78" i="3" s="1"/>
  <c r="V146" i="3"/>
  <c r="V148" i="3"/>
  <c r="W148" i="3" s="1"/>
  <c r="W201" i="3" s="1"/>
  <c r="V17" i="3"/>
  <c r="W17" i="3" s="1"/>
  <c r="W79" i="3" s="1"/>
  <c r="H33" i="3"/>
  <c r="X15" i="3"/>
  <c r="V13" i="3"/>
  <c r="W13" i="3" s="1"/>
  <c r="W58" i="3"/>
  <c r="W62" i="3" s="1"/>
  <c r="W57" i="3"/>
  <c r="X58" i="3"/>
  <c r="X62" i="3" s="1"/>
  <c r="H28" i="3"/>
  <c r="H34" i="3" s="1"/>
  <c r="W94" i="3"/>
  <c r="AE47" i="3"/>
  <c r="AG47" i="3" s="1"/>
  <c r="AG45" i="3"/>
  <c r="AG67" i="3"/>
  <c r="AH69" i="3"/>
  <c r="AG69" i="3"/>
  <c r="AF51" i="3"/>
  <c r="AI67" i="3"/>
  <c r="AI69" i="3" s="1"/>
  <c r="AI71" i="3"/>
  <c r="AH45" i="3"/>
  <c r="AH49" i="3"/>
  <c r="AJ64" i="3"/>
  <c r="AJ66" i="3" s="1"/>
  <c r="AQ105" i="3"/>
  <c r="AI49" i="3"/>
  <c r="AI45" i="3"/>
  <c r="AF73" i="3"/>
  <c r="AJ42" i="3"/>
  <c r="AK42" i="3" s="1"/>
  <c r="AL42" i="3" s="1"/>
  <c r="AL43" i="3" s="1"/>
  <c r="H87" i="3"/>
  <c r="V62" i="3"/>
  <c r="H92" i="3"/>
  <c r="W27" i="3"/>
  <c r="Y62" i="3"/>
  <c r="X12" i="3"/>
  <c r="AA53" i="3"/>
  <c r="Z55" i="3"/>
  <c r="D184" i="3"/>
  <c r="D179" i="3"/>
  <c r="D181" i="3" s="1"/>
  <c r="Y12" i="3"/>
  <c r="Y15" i="3"/>
  <c r="U116" i="3"/>
  <c r="AH73" i="3" l="1"/>
  <c r="AE51" i="3"/>
  <c r="W59" i="3"/>
  <c r="AG73" i="3"/>
  <c r="AG70" i="3"/>
  <c r="AG68" i="3"/>
  <c r="AA55" i="3"/>
  <c r="AA60" i="3" s="1"/>
  <c r="AB53" i="3"/>
  <c r="AB54" i="3" s="1"/>
  <c r="V91" i="3"/>
  <c r="W91" i="3" s="1"/>
  <c r="AG51" i="3"/>
  <c r="AG48" i="3"/>
  <c r="AL44" i="3"/>
  <c r="AB55" i="3"/>
  <c r="Y148" i="3"/>
  <c r="Y146" i="3"/>
  <c r="X148" i="3"/>
  <c r="X146" i="3"/>
  <c r="AK44" i="3"/>
  <c r="AM42" i="3"/>
  <c r="AH47" i="3"/>
  <c r="AI47" i="3"/>
  <c r="AI51" i="3" s="1"/>
  <c r="AJ71" i="3"/>
  <c r="AJ67" i="3"/>
  <c r="AJ69" i="3" s="1"/>
  <c r="AJ44" i="3"/>
  <c r="AK64" i="3"/>
  <c r="AL64" i="3" s="1"/>
  <c r="AL65" i="3" s="1"/>
  <c r="Y94" i="3"/>
  <c r="Y20" i="3" s="1"/>
  <c r="Y91" i="3" s="1"/>
  <c r="X94" i="3"/>
  <c r="Y23" i="3"/>
  <c r="X16" i="3"/>
  <c r="X23" i="3"/>
  <c r="Z60" i="3"/>
  <c r="Z56" i="3"/>
  <c r="X17" i="3"/>
  <c r="AC53" i="3"/>
  <c r="Y17" i="3"/>
  <c r="Y16" i="3"/>
  <c r="X13" i="3"/>
  <c r="V116" i="3"/>
  <c r="X116" i="3" s="1"/>
  <c r="Y116" i="3" s="1"/>
  <c r="Z116" i="3" s="1"/>
  <c r="AA116" i="3" s="1"/>
  <c r="AC116" i="3" s="1"/>
  <c r="AD116" i="3" s="1"/>
  <c r="AE116" i="3" s="1"/>
  <c r="AF116" i="3" s="1"/>
  <c r="AH116" i="3" s="1"/>
  <c r="AI116" i="3" s="1"/>
  <c r="AJ116" i="3" s="1"/>
  <c r="AK116" i="3" s="1"/>
  <c r="AA56" i="3" l="1"/>
  <c r="AA58" i="3" s="1"/>
  <c r="AA62" i="3" s="1"/>
  <c r="AH51" i="3"/>
  <c r="AL66" i="3"/>
  <c r="AL71" i="3" s="1"/>
  <c r="Z15" i="3"/>
  <c r="AB60" i="3"/>
  <c r="AB61" i="3" s="1"/>
  <c r="X20" i="3"/>
  <c r="X91" i="3" s="1"/>
  <c r="AM44" i="3"/>
  <c r="AM49" i="3" s="1"/>
  <c r="AM64" i="3"/>
  <c r="AK66" i="3"/>
  <c r="AJ45" i="3"/>
  <c r="AJ49" i="3"/>
  <c r="AN42" i="3"/>
  <c r="AL116" i="3"/>
  <c r="AM116" i="3"/>
  <c r="AN116" i="3" s="1"/>
  <c r="AO116" i="3" s="1"/>
  <c r="AP116" i="3" s="1"/>
  <c r="AQ116" i="3" s="1"/>
  <c r="AK49" i="3"/>
  <c r="AK45" i="3"/>
  <c r="AK47" i="3" s="1"/>
  <c r="AI73" i="3"/>
  <c r="AJ73" i="3"/>
  <c r="AD53" i="3"/>
  <c r="AD55" i="3" s="1"/>
  <c r="Z58" i="3"/>
  <c r="Z12" i="3"/>
  <c r="AC55" i="3"/>
  <c r="Y13" i="3"/>
  <c r="AA15" i="3"/>
  <c r="W116" i="3"/>
  <c r="R115" i="3"/>
  <c r="S115" i="3" s="1"/>
  <c r="R160" i="3"/>
  <c r="AA12" i="3" l="1"/>
  <c r="AB56" i="3"/>
  <c r="AB15" i="3"/>
  <c r="AM45" i="3"/>
  <c r="AM47" i="3" s="1"/>
  <c r="Z13" i="3"/>
  <c r="AB58" i="3"/>
  <c r="AB59" i="3" s="1"/>
  <c r="AB57" i="3"/>
  <c r="AL49" i="3"/>
  <c r="AJ47" i="3"/>
  <c r="AL47" i="3" s="1"/>
  <c r="AL45" i="3"/>
  <c r="AN64" i="3"/>
  <c r="AN66" i="3" s="1"/>
  <c r="Z148" i="3"/>
  <c r="Z146" i="3"/>
  <c r="AA148" i="3"/>
  <c r="AA146" i="3"/>
  <c r="AM66" i="3"/>
  <c r="AM67" i="3" s="1"/>
  <c r="AA94" i="3"/>
  <c r="AA20" i="3" s="1"/>
  <c r="AA91" i="3" s="1"/>
  <c r="AO42" i="3"/>
  <c r="AK67" i="3"/>
  <c r="AL67" i="3" s="1"/>
  <c r="AK71" i="3"/>
  <c r="AK51" i="3"/>
  <c r="AN44" i="3"/>
  <c r="AO64" i="3"/>
  <c r="Z94" i="3"/>
  <c r="AA23" i="3"/>
  <c r="Z62" i="3"/>
  <c r="AD60" i="3"/>
  <c r="AD56" i="3"/>
  <c r="Z23" i="3"/>
  <c r="Z16" i="3"/>
  <c r="Z17" i="3"/>
  <c r="AE53" i="3"/>
  <c r="AC60" i="3"/>
  <c r="AC56" i="3"/>
  <c r="AA17" i="3"/>
  <c r="AA16" i="3"/>
  <c r="AB12" i="3"/>
  <c r="S103" i="3"/>
  <c r="S168" i="3" s="1"/>
  <c r="T115" i="3"/>
  <c r="C223" i="3"/>
  <c r="C225" i="3" s="1"/>
  <c r="AB62" i="3" l="1"/>
  <c r="AM69" i="3"/>
  <c r="Z20" i="3"/>
  <c r="Z91" i="3" s="1"/>
  <c r="AB94" i="3"/>
  <c r="AL68" i="3"/>
  <c r="AC15" i="3"/>
  <c r="AJ51" i="3"/>
  <c r="AL51" i="3"/>
  <c r="AL48" i="3"/>
  <c r="AB146" i="3"/>
  <c r="AB148" i="3"/>
  <c r="AB201" i="3" s="1"/>
  <c r="AM71" i="3"/>
  <c r="AP64" i="3"/>
  <c r="AN49" i="3"/>
  <c r="AN45" i="3"/>
  <c r="AP42" i="3"/>
  <c r="AQ44" i="3" s="1"/>
  <c r="AN71" i="3"/>
  <c r="AN67" i="3"/>
  <c r="AN69" i="3" s="1"/>
  <c r="AO44" i="3"/>
  <c r="AM51" i="3"/>
  <c r="AK69" i="3"/>
  <c r="AO66" i="3"/>
  <c r="AB91" i="3"/>
  <c r="AB23" i="3"/>
  <c r="AB81" i="3" s="1"/>
  <c r="AB27" i="3"/>
  <c r="AB16" i="3"/>
  <c r="AB78" i="3" s="1"/>
  <c r="AF53" i="3"/>
  <c r="AG53" i="3" s="1"/>
  <c r="AG54" i="3" s="1"/>
  <c r="AD58" i="3"/>
  <c r="AD62" i="3" s="1"/>
  <c r="AC58" i="3"/>
  <c r="AC12" i="3"/>
  <c r="AB17" i="3"/>
  <c r="AB79" i="3" s="1"/>
  <c r="AE55" i="3"/>
  <c r="AA13" i="3"/>
  <c r="AB13" i="3" s="1"/>
  <c r="AD12" i="3"/>
  <c r="AD15" i="3"/>
  <c r="T103" i="3"/>
  <c r="T168" i="3" s="1"/>
  <c r="U115" i="3"/>
  <c r="I134" i="3"/>
  <c r="AB20" i="3" l="1"/>
  <c r="AB95" i="3" s="1"/>
  <c r="AC62" i="3"/>
  <c r="AK73" i="3"/>
  <c r="AL69" i="3"/>
  <c r="AP66" i="3"/>
  <c r="AP71" i="3" s="1"/>
  <c r="AQ64" i="3"/>
  <c r="AQ65" i="3" s="1"/>
  <c r="AG55" i="3"/>
  <c r="AP44" i="3"/>
  <c r="AP49" i="3" s="1"/>
  <c r="AQ42" i="3"/>
  <c r="AQ43" i="3" s="1"/>
  <c r="AM73" i="3"/>
  <c r="AQ66" i="3"/>
  <c r="AQ71" i="3" s="1"/>
  <c r="AB199" i="3"/>
  <c r="AD148" i="3"/>
  <c r="AD146" i="3"/>
  <c r="AC148" i="3"/>
  <c r="AC146" i="3"/>
  <c r="AN73" i="3"/>
  <c r="AC94" i="3"/>
  <c r="AO71" i="3"/>
  <c r="AO67" i="3"/>
  <c r="AN47" i="3"/>
  <c r="AD94" i="3"/>
  <c r="AD20" i="3" s="1"/>
  <c r="AD91" i="3" s="1"/>
  <c r="AO45" i="3"/>
  <c r="AO49" i="3"/>
  <c r="AF55" i="3"/>
  <c r="AF56" i="3" s="1"/>
  <c r="AF12" i="3" s="1"/>
  <c r="AH53" i="3"/>
  <c r="AC23" i="3"/>
  <c r="AD23" i="3"/>
  <c r="AC16" i="3"/>
  <c r="AC17" i="3"/>
  <c r="AE60" i="3"/>
  <c r="AE56" i="3"/>
  <c r="AC13" i="3"/>
  <c r="AD17" i="3"/>
  <c r="AD16" i="3"/>
  <c r="U103" i="3"/>
  <c r="U168" i="3" s="1"/>
  <c r="V115" i="3"/>
  <c r="AP67" i="3" l="1"/>
  <c r="AQ67" i="3" s="1"/>
  <c r="AQ68" i="3" s="1"/>
  <c r="AQ49" i="3"/>
  <c r="AP45" i="3"/>
  <c r="AQ45" i="3" s="1"/>
  <c r="AG56" i="3"/>
  <c r="AE15" i="3"/>
  <c r="AL70" i="3"/>
  <c r="AL73" i="3"/>
  <c r="AH55" i="3"/>
  <c r="AH60" i="3" s="1"/>
  <c r="AC20" i="3"/>
  <c r="AC91" i="3" s="1"/>
  <c r="AF148" i="3"/>
  <c r="AF146" i="3"/>
  <c r="AO69" i="3"/>
  <c r="AF94" i="3"/>
  <c r="AF20" i="3" s="1"/>
  <c r="AF91" i="3" s="1"/>
  <c r="AN51" i="3"/>
  <c r="AO47" i="3"/>
  <c r="AO51" i="3" s="1"/>
  <c r="AF60" i="3"/>
  <c r="AF15" i="3" s="1"/>
  <c r="AG15" i="3" s="1"/>
  <c r="AI53" i="3"/>
  <c r="AI55" i="3" s="1"/>
  <c r="AF23" i="3"/>
  <c r="AF58" i="3"/>
  <c r="AE58" i="3"/>
  <c r="AE12" i="3"/>
  <c r="AF17" i="3"/>
  <c r="AF16" i="3"/>
  <c r="AD13" i="3"/>
  <c r="AB116" i="3"/>
  <c r="V103" i="3"/>
  <c r="V168" i="3" s="1"/>
  <c r="W168" i="3" s="1"/>
  <c r="W115" i="3"/>
  <c r="X115" i="3" s="1"/>
  <c r="Y115" i="3" s="1"/>
  <c r="Z115" i="3" s="1"/>
  <c r="AA115" i="3" s="1"/>
  <c r="AP69" i="3" l="1"/>
  <c r="AP73" i="3" s="1"/>
  <c r="AG60" i="3"/>
  <c r="AG61" i="3" s="1"/>
  <c r="AP47" i="3"/>
  <c r="AQ47" i="3" s="1"/>
  <c r="AH56" i="3"/>
  <c r="AH58" i="3" s="1"/>
  <c r="AH15" i="3"/>
  <c r="AG57" i="3"/>
  <c r="AE13" i="3"/>
  <c r="AG58" i="3"/>
  <c r="AG59" i="3" s="1"/>
  <c r="AE148" i="3"/>
  <c r="AG148" i="3" s="1"/>
  <c r="AE146" i="3"/>
  <c r="AG146" i="3" s="1"/>
  <c r="AE94" i="3"/>
  <c r="AO73" i="3"/>
  <c r="AF62" i="3"/>
  <c r="AI56" i="3"/>
  <c r="AI60" i="3"/>
  <c r="AI15" i="3" s="1"/>
  <c r="AJ53" i="3"/>
  <c r="AE62" i="3"/>
  <c r="X103" i="3"/>
  <c r="AE23" i="3"/>
  <c r="AG23" i="3" s="1"/>
  <c r="AE16" i="3"/>
  <c r="AG16" i="3" s="1"/>
  <c r="AE17" i="3"/>
  <c r="AG17" i="3" s="1"/>
  <c r="AF13" i="3"/>
  <c r="AG12" i="3"/>
  <c r="AQ69" i="3" l="1"/>
  <c r="AQ73" i="3" s="1"/>
  <c r="AG79" i="3"/>
  <c r="AP51" i="3"/>
  <c r="AH12" i="3"/>
  <c r="AH146" i="3" s="1"/>
  <c r="AG13" i="3"/>
  <c r="AG78" i="3"/>
  <c r="AG62" i="3"/>
  <c r="AQ70" i="3"/>
  <c r="AQ51" i="3"/>
  <c r="AQ48" i="3"/>
  <c r="AJ55" i="3"/>
  <c r="AJ56" i="3" s="1"/>
  <c r="AE20" i="3"/>
  <c r="AE91" i="3" s="1"/>
  <c r="AG91" i="3" s="1"/>
  <c r="AG94" i="3"/>
  <c r="AG81" i="3"/>
  <c r="AH13" i="3"/>
  <c r="AG199" i="3"/>
  <c r="AG201" i="3"/>
  <c r="AH62" i="3"/>
  <c r="AK53" i="3"/>
  <c r="AL53" i="3" s="1"/>
  <c r="AL54" i="3" s="1"/>
  <c r="AH17" i="3"/>
  <c r="AI12" i="3"/>
  <c r="AI58" i="3"/>
  <c r="AI13" i="3" s="1"/>
  <c r="AG27" i="3"/>
  <c r="Y103" i="3"/>
  <c r="X168" i="3"/>
  <c r="AH14" i="3" l="1"/>
  <c r="AH75" i="3" s="1"/>
  <c r="AH23" i="3"/>
  <c r="AH94" i="3"/>
  <c r="AH148" i="3"/>
  <c r="AH16" i="3"/>
  <c r="AH18" i="3" s="1"/>
  <c r="AH19" i="3" s="1"/>
  <c r="AH76" i="3" s="1"/>
  <c r="AG20" i="3"/>
  <c r="AG95" i="3" s="1"/>
  <c r="AH20" i="3"/>
  <c r="AH91" i="3" s="1"/>
  <c r="AJ60" i="3"/>
  <c r="AL55" i="3"/>
  <c r="AI148" i="3"/>
  <c r="AI146" i="3"/>
  <c r="AK55" i="3"/>
  <c r="AK56" i="3" s="1"/>
  <c r="AL56" i="3" s="1"/>
  <c r="AM53" i="3"/>
  <c r="AI94" i="3"/>
  <c r="AI20" i="3" s="1"/>
  <c r="AI91" i="3" s="1"/>
  <c r="AI23" i="3"/>
  <c r="AI17" i="3"/>
  <c r="AI16" i="3"/>
  <c r="AI14" i="3"/>
  <c r="AI62" i="3"/>
  <c r="AJ58" i="3"/>
  <c r="AJ13" i="3" s="1"/>
  <c r="AJ12" i="3"/>
  <c r="K169" i="3"/>
  <c r="Z103" i="3"/>
  <c r="Y168" i="3"/>
  <c r="H174" i="3"/>
  <c r="H173" i="3"/>
  <c r="H168" i="3"/>
  <c r="H167" i="3"/>
  <c r="H159" i="3"/>
  <c r="H151" i="3"/>
  <c r="R175" i="3"/>
  <c r="R172" i="3"/>
  <c r="R168" i="3"/>
  <c r="M175" i="3"/>
  <c r="H150" i="3"/>
  <c r="H193" i="3" s="1"/>
  <c r="H126" i="3"/>
  <c r="H125" i="3"/>
  <c r="H124" i="3"/>
  <c r="H120" i="3"/>
  <c r="H118" i="3"/>
  <c r="H114" i="3"/>
  <c r="J133" i="3" s="1"/>
  <c r="H109" i="3"/>
  <c r="H108" i="3"/>
  <c r="H104" i="3"/>
  <c r="H103" i="3"/>
  <c r="H102" i="3"/>
  <c r="AL57" i="3" l="1"/>
  <c r="AM55" i="3"/>
  <c r="AM56" i="3" s="1"/>
  <c r="AJ15" i="3"/>
  <c r="AJ148" i="3"/>
  <c r="AJ146" i="3"/>
  <c r="AK60" i="3"/>
  <c r="AK15" i="3" s="1"/>
  <c r="AJ94" i="3"/>
  <c r="AJ20" i="3" s="1"/>
  <c r="AJ91" i="3" s="1"/>
  <c r="AN53" i="3"/>
  <c r="AO53" i="3" s="1"/>
  <c r="AH21" i="3"/>
  <c r="AJ62" i="3"/>
  <c r="AJ14" i="3"/>
  <c r="AJ23" i="3"/>
  <c r="AJ16" i="3"/>
  <c r="AJ17" i="3"/>
  <c r="AI75" i="3"/>
  <c r="AI18" i="3"/>
  <c r="AI19" i="3" s="1"/>
  <c r="AI76" i="3" s="1"/>
  <c r="AK58" i="3"/>
  <c r="AK13" i="3" s="1"/>
  <c r="AL13" i="3" s="1"/>
  <c r="AK12" i="3"/>
  <c r="H117" i="3"/>
  <c r="H121" i="3" s="1"/>
  <c r="J134" i="3"/>
  <c r="M120" i="3"/>
  <c r="AA103" i="3"/>
  <c r="Z168" i="3"/>
  <c r="H182" i="3"/>
  <c r="AG116" i="3"/>
  <c r="H106" i="3"/>
  <c r="H110" i="3" s="1"/>
  <c r="N169" i="3"/>
  <c r="AB115" i="3"/>
  <c r="AC115" i="3" s="1"/>
  <c r="AD115" i="3" s="1"/>
  <c r="AE115" i="3" s="1"/>
  <c r="AF115" i="3" s="1"/>
  <c r="H157" i="3"/>
  <c r="H158" i="3"/>
  <c r="H161" i="3"/>
  <c r="H127" i="3"/>
  <c r="G134" i="3"/>
  <c r="F134" i="3"/>
  <c r="E134" i="3"/>
  <c r="G127" i="3"/>
  <c r="F127" i="3"/>
  <c r="E127" i="3"/>
  <c r="D127" i="3"/>
  <c r="D128" i="3" s="1"/>
  <c r="D129" i="3" s="1"/>
  <c r="G121" i="3"/>
  <c r="F121" i="3"/>
  <c r="E121" i="3"/>
  <c r="AL15" i="3" l="1"/>
  <c r="AL60" i="3"/>
  <c r="AL61" i="3" s="1"/>
  <c r="AM60" i="3"/>
  <c r="AM15" i="3" s="1"/>
  <c r="AL58" i="3"/>
  <c r="AK94" i="3"/>
  <c r="AK20" i="3" s="1"/>
  <c r="AK146" i="3"/>
  <c r="AL146" i="3" s="1"/>
  <c r="AK148" i="3"/>
  <c r="AL148" i="3" s="1"/>
  <c r="G128" i="3"/>
  <c r="AN55" i="3"/>
  <c r="AN56" i="3" s="1"/>
  <c r="AM58" i="3"/>
  <c r="AM12" i="3"/>
  <c r="AO55" i="3"/>
  <c r="AP53" i="3"/>
  <c r="AH77" i="3"/>
  <c r="AI21" i="3"/>
  <c r="E128" i="3"/>
  <c r="AK17" i="3"/>
  <c r="AL17" i="3" s="1"/>
  <c r="AK14" i="3"/>
  <c r="AK16" i="3"/>
  <c r="AK23" i="3"/>
  <c r="AL23" i="3" s="1"/>
  <c r="AJ18" i="3"/>
  <c r="AJ19" i="3" s="1"/>
  <c r="AJ76" i="3" s="1"/>
  <c r="AK62" i="3"/>
  <c r="AL12" i="3"/>
  <c r="AJ75" i="3"/>
  <c r="F128" i="3"/>
  <c r="AC103" i="3"/>
  <c r="AD103" i="3" s="1"/>
  <c r="AE103" i="3" s="1"/>
  <c r="AF103" i="3" s="1"/>
  <c r="AH103" i="3" s="1"/>
  <c r="AA168" i="3"/>
  <c r="AB168" i="3" s="1"/>
  <c r="L169" i="3"/>
  <c r="M167" i="3"/>
  <c r="H128" i="3"/>
  <c r="H129" i="3" s="1"/>
  <c r="O169" i="3"/>
  <c r="E82" i="3"/>
  <c r="H175" i="3"/>
  <c r="H172" i="3"/>
  <c r="C219" i="3"/>
  <c r="AL81" i="3" l="1"/>
  <c r="AL94" i="3"/>
  <c r="AL79" i="3"/>
  <c r="AP55" i="3"/>
  <c r="AP56" i="3" s="1"/>
  <c r="AP12" i="3" s="1"/>
  <c r="AQ53" i="3"/>
  <c r="AQ54" i="3" s="1"/>
  <c r="AQ55" i="3"/>
  <c r="AL59" i="3"/>
  <c r="AL62" i="3"/>
  <c r="AL201" i="3"/>
  <c r="AM148" i="3"/>
  <c r="AM146" i="3"/>
  <c r="AL199" i="3"/>
  <c r="AL14" i="3"/>
  <c r="AL75" i="3" s="1"/>
  <c r="M169" i="3"/>
  <c r="AN60" i="3"/>
  <c r="AO60" i="3"/>
  <c r="AO15" i="3" s="1"/>
  <c r="AO56" i="3"/>
  <c r="AM23" i="3"/>
  <c r="AM17" i="3"/>
  <c r="AM94" i="3"/>
  <c r="AM16" i="3"/>
  <c r="AN58" i="3"/>
  <c r="AN12" i="3"/>
  <c r="AM62" i="3"/>
  <c r="AM13" i="3"/>
  <c r="AM14" i="3" s="1"/>
  <c r="AM75" i="3" s="1"/>
  <c r="AL20" i="3"/>
  <c r="AL95" i="3" s="1"/>
  <c r="AK91" i="3"/>
  <c r="AL91" i="3" s="1"/>
  <c r="AI77" i="3"/>
  <c r="AJ21" i="3"/>
  <c r="AK18" i="3"/>
  <c r="AK19" i="3" s="1"/>
  <c r="AK76" i="3" s="1"/>
  <c r="AL16" i="3"/>
  <c r="AL27" i="3"/>
  <c r="AK75" i="3"/>
  <c r="AH168" i="3"/>
  <c r="AI103" i="3"/>
  <c r="AC168" i="3"/>
  <c r="AD168" i="3"/>
  <c r="H177" i="3"/>
  <c r="H166" i="3"/>
  <c r="P134" i="3"/>
  <c r="O134" i="3"/>
  <c r="L134" i="3"/>
  <c r="AP60" i="3" l="1"/>
  <c r="AP15" i="3" s="1"/>
  <c r="AM20" i="3"/>
  <c r="AQ56" i="3"/>
  <c r="AN15" i="3"/>
  <c r="AQ60" i="3"/>
  <c r="AQ61" i="3" s="1"/>
  <c r="H169" i="3"/>
  <c r="M196" i="3"/>
  <c r="AL18" i="3"/>
  <c r="AL19" i="3" s="1"/>
  <c r="AL76" i="3" s="1"/>
  <c r="AL78" i="3"/>
  <c r="AP148" i="3"/>
  <c r="AP146" i="3"/>
  <c r="AN148" i="3"/>
  <c r="AN146" i="3"/>
  <c r="AM18" i="3"/>
  <c r="AM19" i="3" s="1"/>
  <c r="AO58" i="3"/>
  <c r="AO12" i="3"/>
  <c r="AP58" i="3"/>
  <c r="AN23" i="3"/>
  <c r="AN94" i="3"/>
  <c r="AN20" i="3" s="1"/>
  <c r="AN91" i="3" s="1"/>
  <c r="AN17" i="3"/>
  <c r="AN16" i="3"/>
  <c r="AM91" i="3"/>
  <c r="AN62" i="3"/>
  <c r="AN13" i="3"/>
  <c r="AN14" i="3" s="1"/>
  <c r="AJ77" i="3"/>
  <c r="AK21" i="3"/>
  <c r="AI168" i="3"/>
  <c r="AJ103" i="3"/>
  <c r="H195" i="3"/>
  <c r="AE168" i="3"/>
  <c r="AQ58" i="3" l="1"/>
  <c r="AQ59" i="3" s="1"/>
  <c r="AQ15" i="3"/>
  <c r="AQ57" i="3"/>
  <c r="AO148" i="3"/>
  <c r="AQ148" i="3" s="1"/>
  <c r="AO146" i="3"/>
  <c r="AQ146" i="3" s="1"/>
  <c r="AL21" i="3"/>
  <c r="AL77" i="3" s="1"/>
  <c r="AO94" i="3"/>
  <c r="AO20" i="3" s="1"/>
  <c r="AO17" i="3"/>
  <c r="AO16" i="3"/>
  <c r="AO23" i="3"/>
  <c r="AQ12" i="3"/>
  <c r="AO62" i="3"/>
  <c r="AO13" i="3"/>
  <c r="AO14" i="3" s="1"/>
  <c r="AO75" i="3" s="1"/>
  <c r="AN75" i="3"/>
  <c r="AN18" i="3"/>
  <c r="AN19" i="3" s="1"/>
  <c r="AP94" i="3"/>
  <c r="AP20" i="3" s="1"/>
  <c r="AP91" i="3" s="1"/>
  <c r="AP16" i="3"/>
  <c r="AP23" i="3"/>
  <c r="AP17" i="3"/>
  <c r="AM76" i="3"/>
  <c r="AM21" i="3"/>
  <c r="AM77" i="3" s="1"/>
  <c r="AP62" i="3"/>
  <c r="AP13" i="3"/>
  <c r="AK77" i="3"/>
  <c r="AJ168" i="3"/>
  <c r="AK103" i="3"/>
  <c r="AM103" i="3" s="1"/>
  <c r="E162" i="3"/>
  <c r="E197" i="3" s="1"/>
  <c r="H145" i="3"/>
  <c r="AF168" i="3"/>
  <c r="AG168" i="3" s="1"/>
  <c r="S120" i="3"/>
  <c r="S167" i="3" s="1"/>
  <c r="R120" i="3"/>
  <c r="AG115" i="3"/>
  <c r="AH115" i="3" s="1"/>
  <c r="AI115" i="3" s="1"/>
  <c r="AJ115" i="3" s="1"/>
  <c r="AK115" i="3" s="1"/>
  <c r="AL115" i="3" s="1"/>
  <c r="AM115" i="3" s="1"/>
  <c r="AN115" i="3" s="1"/>
  <c r="AO115" i="3" s="1"/>
  <c r="AP115" i="3" s="1"/>
  <c r="AQ115" i="3" s="1"/>
  <c r="G162" i="3"/>
  <c r="G197" i="3" s="1"/>
  <c r="G32" i="3"/>
  <c r="F162" i="3"/>
  <c r="F197" i="3" s="1"/>
  <c r="F32" i="3"/>
  <c r="E32" i="3"/>
  <c r="E37" i="3" s="1"/>
  <c r="H32" i="3"/>
  <c r="I37" i="3" s="1"/>
  <c r="M124" i="3"/>
  <c r="AQ62" i="3" l="1"/>
  <c r="AQ94" i="3"/>
  <c r="AQ199" i="3"/>
  <c r="AQ201" i="3"/>
  <c r="F37" i="3"/>
  <c r="G37" i="3"/>
  <c r="AQ13" i="3"/>
  <c r="AQ14" i="3" s="1"/>
  <c r="AQ75" i="3" s="1"/>
  <c r="AQ23" i="3"/>
  <c r="AQ81" i="3" s="1"/>
  <c r="AP14" i="3"/>
  <c r="AP75" i="3" s="1"/>
  <c r="AQ17" i="3"/>
  <c r="AQ79" i="3" s="1"/>
  <c r="AN21" i="3"/>
  <c r="AN76" i="3"/>
  <c r="AO91" i="3"/>
  <c r="AQ91" i="3" s="1"/>
  <c r="AQ20" i="3"/>
  <c r="AQ95" i="3" s="1"/>
  <c r="AM168" i="3"/>
  <c r="AN103" i="3"/>
  <c r="AP18" i="3"/>
  <c r="AO18" i="3"/>
  <c r="AO19" i="3" s="1"/>
  <c r="AQ16" i="3"/>
  <c r="AQ78" i="3" s="1"/>
  <c r="AL103" i="3"/>
  <c r="AK168" i="3"/>
  <c r="AL168" i="3" s="1"/>
  <c r="M109" i="3"/>
  <c r="M161" i="3"/>
  <c r="F184" i="3"/>
  <c r="G184" i="3"/>
  <c r="E184" i="3"/>
  <c r="F179" i="3"/>
  <c r="G179" i="3"/>
  <c r="E194" i="3"/>
  <c r="E179" i="3"/>
  <c r="T120" i="3"/>
  <c r="T167" i="3" s="1"/>
  <c r="P169" i="3"/>
  <c r="G194" i="3"/>
  <c r="F194" i="3"/>
  <c r="H162" i="3"/>
  <c r="H197" i="3" s="1"/>
  <c r="M126" i="3"/>
  <c r="AP19" i="3" l="1"/>
  <c r="AP76" i="3" s="1"/>
  <c r="AQ18" i="3"/>
  <c r="AQ19" i="3" s="1"/>
  <c r="AQ21" i="3" s="1"/>
  <c r="AO21" i="3"/>
  <c r="AO76" i="3"/>
  <c r="AN168" i="3"/>
  <c r="AO103" i="3"/>
  <c r="AN77" i="3"/>
  <c r="H184" i="3"/>
  <c r="H179" i="3"/>
  <c r="U120" i="3"/>
  <c r="U167" i="3" s="1"/>
  <c r="S166" i="3"/>
  <c r="R124" i="3"/>
  <c r="R126" i="3"/>
  <c r="S126" i="3" s="1"/>
  <c r="T126" i="3" s="1"/>
  <c r="U126" i="3" s="1"/>
  <c r="V126" i="3" s="1"/>
  <c r="AP21" i="3" l="1"/>
  <c r="AP77" i="3" s="1"/>
  <c r="T166" i="3"/>
  <c r="U166" i="3" s="1"/>
  <c r="V166" i="3" s="1"/>
  <c r="AQ76" i="3"/>
  <c r="AP103" i="3"/>
  <c r="AO168" i="3"/>
  <c r="AO77" i="3"/>
  <c r="AQ77" i="3"/>
  <c r="S169" i="3"/>
  <c r="Q169" i="3"/>
  <c r="V120" i="3"/>
  <c r="V167" i="3" s="1"/>
  <c r="W167" i="3" s="1"/>
  <c r="R166" i="3"/>
  <c r="R196" i="3" s="1"/>
  <c r="R159" i="3"/>
  <c r="S124" i="3"/>
  <c r="T124" i="3" s="1"/>
  <c r="U124" i="3" s="1"/>
  <c r="V124" i="3" s="1"/>
  <c r="W124" i="3" s="1"/>
  <c r="W126" i="3"/>
  <c r="X126" i="3" s="1"/>
  <c r="Y126" i="3" s="1"/>
  <c r="Z126" i="3" s="1"/>
  <c r="AA126" i="3" s="1"/>
  <c r="W166" i="3" l="1"/>
  <c r="W196" i="3" s="1"/>
  <c r="AP168" i="3"/>
  <c r="AQ168" i="3" s="1"/>
  <c r="AQ103" i="3"/>
  <c r="X120" i="3"/>
  <c r="T169" i="3"/>
  <c r="W120" i="3"/>
  <c r="X124" i="3"/>
  <c r="Y124" i="3" s="1"/>
  <c r="Z124" i="3" s="1"/>
  <c r="AA124" i="3" s="1"/>
  <c r="AB124" i="3" s="1"/>
  <c r="AB126" i="3"/>
  <c r="AC126" i="3" s="1"/>
  <c r="AD126" i="3" s="1"/>
  <c r="AE126" i="3" s="1"/>
  <c r="AF126" i="3" s="1"/>
  <c r="AG126" i="3" s="1"/>
  <c r="AH126" i="3" s="1"/>
  <c r="AI126" i="3" s="1"/>
  <c r="AJ126" i="3" s="1"/>
  <c r="AK126" i="3" s="1"/>
  <c r="AL126" i="3" s="1"/>
  <c r="AM126" i="3" s="1"/>
  <c r="AN126" i="3" s="1"/>
  <c r="AO126" i="3" s="1"/>
  <c r="AP126" i="3" s="1"/>
  <c r="AQ126" i="3" s="1"/>
  <c r="E110" i="3"/>
  <c r="E129" i="3" s="1"/>
  <c r="R161" i="3" l="1"/>
  <c r="Y120" i="3"/>
  <c r="X167" i="3"/>
  <c r="U169" i="3"/>
  <c r="W169" i="3"/>
  <c r="R109" i="3"/>
  <c r="S109" i="3" s="1"/>
  <c r="S161" i="3" s="1"/>
  <c r="M174" i="3"/>
  <c r="AC124" i="3"/>
  <c r="AD124" i="3" s="1"/>
  <c r="AE124" i="3" s="1"/>
  <c r="AF124" i="3" s="1"/>
  <c r="AG124" i="3" s="1"/>
  <c r="AH124" i="3" s="1"/>
  <c r="G110" i="3"/>
  <c r="G129" i="3" s="1"/>
  <c r="F110" i="3"/>
  <c r="F129" i="3" s="1"/>
  <c r="AI124" i="3" l="1"/>
  <c r="Z120" i="3"/>
  <c r="Y167" i="3"/>
  <c r="V169" i="3"/>
  <c r="X166" i="3"/>
  <c r="T109" i="3"/>
  <c r="T161" i="3" s="1"/>
  <c r="AJ124" i="3" l="1"/>
  <c r="AA120" i="3"/>
  <c r="Z167" i="3"/>
  <c r="X169" i="3"/>
  <c r="Y166" i="3"/>
  <c r="U109" i="3"/>
  <c r="U161" i="3" s="1"/>
  <c r="AK124" i="3" l="1"/>
  <c r="AC120" i="3"/>
  <c r="AD120" i="3" s="1"/>
  <c r="AE120" i="3" s="1"/>
  <c r="AF120" i="3" s="1"/>
  <c r="AH120" i="3" s="1"/>
  <c r="AA167" i="3"/>
  <c r="AB167" i="3" s="1"/>
  <c r="Y169" i="3"/>
  <c r="Z166" i="3"/>
  <c r="AB120" i="3"/>
  <c r="V109" i="3"/>
  <c r="R174" i="3"/>
  <c r="V161" i="3" l="1"/>
  <c r="W161" i="3" s="1"/>
  <c r="AC167" i="3"/>
  <c r="AH167" i="3"/>
  <c r="AI120" i="3"/>
  <c r="AL124" i="3"/>
  <c r="AM124" i="3" s="1"/>
  <c r="AN124" i="3" s="1"/>
  <c r="AO124" i="3" s="1"/>
  <c r="AP124" i="3" s="1"/>
  <c r="AQ124" i="3" s="1"/>
  <c r="Z169" i="3"/>
  <c r="AA166" i="3"/>
  <c r="AB166" i="3" s="1"/>
  <c r="W109" i="3"/>
  <c r="X109" i="3" s="1"/>
  <c r="X161" i="3" s="1"/>
  <c r="AD167" i="3"/>
  <c r="AB169" i="3" l="1"/>
  <c r="AB196" i="3"/>
  <c r="AI167" i="3"/>
  <c r="AJ120" i="3"/>
  <c r="Y109" i="3"/>
  <c r="Y161" i="3" s="1"/>
  <c r="AA169" i="3"/>
  <c r="AC166" i="3"/>
  <c r="AE167" i="3"/>
  <c r="AJ167" i="3" l="1"/>
  <c r="AK120" i="3"/>
  <c r="AM120" i="3" s="1"/>
  <c r="Z109" i="3"/>
  <c r="Z161" i="3" s="1"/>
  <c r="AD166" i="3"/>
  <c r="AC169" i="3"/>
  <c r="AF167" i="3"/>
  <c r="AG167" i="3" s="1"/>
  <c r="AM167" i="3" l="1"/>
  <c r="AN120" i="3"/>
  <c r="AL120" i="3"/>
  <c r="AK167" i="3"/>
  <c r="AL167" i="3" s="1"/>
  <c r="AA109" i="3"/>
  <c r="AA161" i="3" s="1"/>
  <c r="AE166" i="3"/>
  <c r="AD169" i="3"/>
  <c r="AG120" i="3"/>
  <c r="AN167" i="3" l="1"/>
  <c r="AO120" i="3"/>
  <c r="AB161" i="3"/>
  <c r="AF166" i="3"/>
  <c r="AG166" i="3" s="1"/>
  <c r="AE169" i="3"/>
  <c r="AB109" i="3"/>
  <c r="AG169" i="3" l="1"/>
  <c r="AG196" i="3"/>
  <c r="AO167" i="3"/>
  <c r="AP120" i="3"/>
  <c r="AF169" i="3"/>
  <c r="AH166" i="3"/>
  <c r="AC109" i="3"/>
  <c r="AD109" i="3" l="1"/>
  <c r="AC161" i="3"/>
  <c r="AP167" i="3"/>
  <c r="AQ167" i="3" s="1"/>
  <c r="AQ120" i="3"/>
  <c r="AI166" i="3"/>
  <c r="AH169" i="3"/>
  <c r="E180" i="3"/>
  <c r="E181" i="3" s="1"/>
  <c r="F180" i="3" s="1"/>
  <c r="F181" i="3" s="1"/>
  <c r="G180" i="3" s="1"/>
  <c r="G181" i="3" s="1"/>
  <c r="I180" i="3" s="1"/>
  <c r="AE109" i="3" l="1"/>
  <c r="AD161" i="3"/>
  <c r="AJ166" i="3"/>
  <c r="AI169" i="3"/>
  <c r="H181" i="3"/>
  <c r="M180" i="3" s="1"/>
  <c r="AF109" i="3" l="1"/>
  <c r="AF161" i="3" s="1"/>
  <c r="AE161" i="3"/>
  <c r="AK166" i="3"/>
  <c r="AJ169" i="3"/>
  <c r="AG109" i="3"/>
  <c r="AH109" i="3" s="1"/>
  <c r="AH161" i="3" s="1"/>
  <c r="AG161" i="3" l="1"/>
  <c r="AK169" i="3"/>
  <c r="AM166" i="3"/>
  <c r="AL166" i="3"/>
  <c r="AI109" i="3"/>
  <c r="AI161" i="3" s="1"/>
  <c r="M177" i="3"/>
  <c r="AL169" i="3" l="1"/>
  <c r="AL196" i="3"/>
  <c r="AN166" i="3"/>
  <c r="AM169" i="3"/>
  <c r="AL195" i="3"/>
  <c r="AJ109" i="3"/>
  <c r="AJ161" i="3" s="1"/>
  <c r="AO166" i="3" l="1"/>
  <c r="AN169" i="3"/>
  <c r="AK109" i="3"/>
  <c r="AK161" i="3" s="1"/>
  <c r="I121" i="3"/>
  <c r="I128" i="3" s="1"/>
  <c r="AP166" i="3" l="1"/>
  <c r="AP169" i="3" s="1"/>
  <c r="AO169" i="3"/>
  <c r="AL109" i="3"/>
  <c r="AM109" i="3" s="1"/>
  <c r="AM161" i="3" s="1"/>
  <c r="AL161" i="3"/>
  <c r="L18" i="3"/>
  <c r="L19" i="3" s="1"/>
  <c r="L76" i="3" s="1"/>
  <c r="K18" i="3"/>
  <c r="M195" i="3"/>
  <c r="I162" i="3"/>
  <c r="I197" i="3" s="1"/>
  <c r="AQ166" i="3" l="1"/>
  <c r="AN109" i="3"/>
  <c r="AN161" i="3" s="1"/>
  <c r="L24" i="3"/>
  <c r="L26" i="3" s="1"/>
  <c r="L21" i="3"/>
  <c r="L29" i="3" s="1"/>
  <c r="L35" i="3" s="1"/>
  <c r="K19" i="3"/>
  <c r="I184" i="3"/>
  <c r="L117" i="3"/>
  <c r="K117" i="3"/>
  <c r="J18" i="3"/>
  <c r="M18" i="3"/>
  <c r="M19" i="3" s="1"/>
  <c r="M104" i="3"/>
  <c r="I194" i="3"/>
  <c r="I179" i="3"/>
  <c r="I181" i="3" s="1"/>
  <c r="AQ195" i="3" l="1"/>
  <c r="AQ196" i="3"/>
  <c r="AQ169" i="3"/>
  <c r="L28" i="3"/>
  <c r="L34" i="3" s="1"/>
  <c r="L82" i="3"/>
  <c r="M21" i="3"/>
  <c r="M76" i="3"/>
  <c r="AO109" i="3"/>
  <c r="AO161" i="3" s="1"/>
  <c r="K21" i="3"/>
  <c r="K29" i="3" s="1"/>
  <c r="K35" i="3" s="1"/>
  <c r="K76" i="3"/>
  <c r="L89" i="3"/>
  <c r="M89" i="3" s="1"/>
  <c r="K24" i="3"/>
  <c r="K82" i="3" s="1"/>
  <c r="J19" i="3"/>
  <c r="M157" i="3"/>
  <c r="M114" i="3"/>
  <c r="M24" i="3"/>
  <c r="L87" i="3"/>
  <c r="K77" i="3" l="1"/>
  <c r="J21" i="3"/>
  <c r="J29" i="3" s="1"/>
  <c r="J35" i="3" s="1"/>
  <c r="J76" i="3"/>
  <c r="AP109" i="3"/>
  <c r="L32" i="3"/>
  <c r="L145" i="3"/>
  <c r="J24" i="3"/>
  <c r="K26" i="3"/>
  <c r="M117" i="3"/>
  <c r="M121" i="3" s="1"/>
  <c r="L33" i="3"/>
  <c r="R103" i="3"/>
  <c r="AP161" i="3" l="1"/>
  <c r="AQ161" i="3" s="1"/>
  <c r="J77" i="3"/>
  <c r="AQ109" i="3"/>
  <c r="K87" i="3"/>
  <c r="K92" i="3" s="1"/>
  <c r="K28" i="3"/>
  <c r="K34" i="3" s="1"/>
  <c r="J82" i="3"/>
  <c r="K32" i="3"/>
  <c r="L125" i="3"/>
  <c r="M125" i="3" s="1"/>
  <c r="K145" i="3"/>
  <c r="K33" i="3"/>
  <c r="M25" i="3"/>
  <c r="M82" i="3" s="1"/>
  <c r="J26" i="3"/>
  <c r="P18" i="3"/>
  <c r="L37" i="3" l="1"/>
  <c r="J87" i="3"/>
  <c r="J92" i="3" s="1"/>
  <c r="J28" i="3"/>
  <c r="J34" i="3" s="1"/>
  <c r="J32" i="3"/>
  <c r="J145" i="3"/>
  <c r="M26" i="3"/>
  <c r="J33" i="3"/>
  <c r="M33" i="3" s="1"/>
  <c r="M87" i="3" l="1"/>
  <c r="M32" i="3"/>
  <c r="M37" i="3" s="1"/>
  <c r="J37" i="3"/>
  <c r="K37" i="3"/>
  <c r="M145" i="3"/>
  <c r="J127" i="3"/>
  <c r="W103" i="3"/>
  <c r="V18" i="3" l="1"/>
  <c r="U18" i="3"/>
  <c r="T18" i="3"/>
  <c r="S18" i="3"/>
  <c r="W18" i="3" l="1"/>
  <c r="AB103" i="3" l="1"/>
  <c r="Y18" i="3" l="1"/>
  <c r="Z18" i="3"/>
  <c r="AA18" i="3"/>
  <c r="X18" i="3"/>
  <c r="AB18" i="3" l="1"/>
  <c r="AG103" i="3" l="1"/>
  <c r="AF18" i="3" l="1"/>
  <c r="AE18" i="3"/>
  <c r="AD18" i="3"/>
  <c r="AC18" i="3"/>
  <c r="AG18" i="3"/>
  <c r="J180" i="3" l="1"/>
  <c r="I110" i="3" l="1"/>
  <c r="I129" i="3" s="1"/>
  <c r="M150" i="3" l="1"/>
  <c r="L90" i="3"/>
  <c r="N90" i="3"/>
  <c r="M162" i="3" l="1"/>
  <c r="M194" i="3" s="1"/>
  <c r="M193" i="3"/>
  <c r="M90" i="3"/>
  <c r="L92" i="3"/>
  <c r="M92" i="3" s="1"/>
  <c r="M108" i="3"/>
  <c r="O90" i="3"/>
  <c r="M197" i="3" l="1"/>
  <c r="K162" i="3"/>
  <c r="K197" i="3" s="1"/>
  <c r="J121" i="3"/>
  <c r="J128" i="3" s="1"/>
  <c r="K184" i="3" l="1"/>
  <c r="K179" i="3"/>
  <c r="K121" i="3"/>
  <c r="L162" i="3"/>
  <c r="L197" i="3" s="1"/>
  <c r="L194" i="3" l="1"/>
  <c r="L184" i="3"/>
  <c r="L179" i="3"/>
  <c r="L121" i="3"/>
  <c r="K127" i="3" l="1"/>
  <c r="K128" i="3" s="1"/>
  <c r="L127" i="3" l="1"/>
  <c r="L128" i="3" s="1"/>
  <c r="M127" i="3" l="1"/>
  <c r="M128" i="3" s="1"/>
  <c r="N18" i="3" l="1"/>
  <c r="R167" i="3"/>
  <c r="R169" i="3" l="1"/>
  <c r="P90" i="3"/>
  <c r="P193" i="3" l="1"/>
  <c r="Q90" i="3" l="1"/>
  <c r="R90" i="3" s="1"/>
  <c r="R150" i="3"/>
  <c r="R193" i="3" s="1"/>
  <c r="R108" i="3" l="1"/>
  <c r="S150" i="3" s="1"/>
  <c r="S90" i="3" s="1"/>
  <c r="S108" i="3" l="1"/>
  <c r="T150" i="3" s="1"/>
  <c r="T90" i="3" s="1"/>
  <c r="T108" i="3" l="1"/>
  <c r="U150" i="3" s="1"/>
  <c r="U90" i="3" s="1"/>
  <c r="U108" i="3" l="1"/>
  <c r="V150" i="3" s="1"/>
  <c r="W150" i="3" s="1"/>
  <c r="V108" i="3" l="1"/>
  <c r="W193" i="3" s="1"/>
  <c r="V90" i="3"/>
  <c r="W90" i="3" s="1"/>
  <c r="W108" i="3" l="1"/>
  <c r="X150" i="3" s="1"/>
  <c r="X90" i="3" s="1"/>
  <c r="X108" i="3" l="1"/>
  <c r="Y150" i="3" s="1"/>
  <c r="Y90" i="3" s="1"/>
  <c r="Y108" i="3" l="1"/>
  <c r="Z150" i="3" l="1"/>
  <c r="Z108" i="3" s="1"/>
  <c r="AA150" i="3" s="1"/>
  <c r="AA90" i="3" s="1"/>
  <c r="AB150" i="3" l="1"/>
  <c r="AA108" i="3"/>
  <c r="Z90" i="3"/>
  <c r="AB90" i="3" s="1"/>
  <c r="AB193" i="3" l="1"/>
  <c r="AB108" i="3"/>
  <c r="AC150" i="3" s="1"/>
  <c r="AC90" i="3" s="1"/>
  <c r="N117" i="3"/>
  <c r="AF14" i="3"/>
  <c r="AF75" i="3" s="1"/>
  <c r="O14" i="3"/>
  <c r="O19" i="3" s="1"/>
  <c r="O76" i="3" s="1"/>
  <c r="S14" i="3"/>
  <c r="S75" i="3" s="1"/>
  <c r="X14" i="3"/>
  <c r="X75" i="3" s="1"/>
  <c r="AD14" i="3"/>
  <c r="AD75" i="3" s="1"/>
  <c r="Y14" i="3"/>
  <c r="Y75" i="3" s="1"/>
  <c r="AC108" i="3" l="1"/>
  <c r="AD150" i="3" s="1"/>
  <c r="AD90" i="3" s="1"/>
  <c r="O75" i="3"/>
  <c r="N14" i="3"/>
  <c r="N75" i="3" s="1"/>
  <c r="U14" i="3"/>
  <c r="U75" i="3" s="1"/>
  <c r="T14" i="3"/>
  <c r="T75" i="3" s="1"/>
  <c r="Y19" i="3"/>
  <c r="Y76" i="3" s="1"/>
  <c r="AD19" i="3"/>
  <c r="AD76" i="3" s="1"/>
  <c r="V14" i="3"/>
  <c r="V75" i="3" s="1"/>
  <c r="X19" i="3"/>
  <c r="X76" i="3" s="1"/>
  <c r="AC14" i="3"/>
  <c r="AC75" i="3" s="1"/>
  <c r="AE14" i="3"/>
  <c r="AE75" i="3" s="1"/>
  <c r="P14" i="3"/>
  <c r="P75" i="3" s="1"/>
  <c r="S19" i="3"/>
  <c r="S76" i="3" s="1"/>
  <c r="Z14" i="3"/>
  <c r="Z75" i="3" s="1"/>
  <c r="AA14" i="3"/>
  <c r="AA75" i="3" s="1"/>
  <c r="N121" i="3"/>
  <c r="AF19" i="3"/>
  <c r="AF76" i="3" s="1"/>
  <c r="AB14" i="3"/>
  <c r="AB75" i="3" s="1"/>
  <c r="AB195" i="3"/>
  <c r="W195" i="3"/>
  <c r="W14" i="3"/>
  <c r="W75" i="3" s="1"/>
  <c r="AD108" i="3" l="1"/>
  <c r="AD21" i="3"/>
  <c r="Y21" i="3"/>
  <c r="O21" i="3"/>
  <c r="S21" i="3"/>
  <c r="AF21" i="3"/>
  <c r="X21" i="3"/>
  <c r="O117" i="3"/>
  <c r="O24" i="3"/>
  <c r="O82" i="3" s="1"/>
  <c r="N19" i="3"/>
  <c r="N76" i="3" s="1"/>
  <c r="AE19" i="3"/>
  <c r="AE76" i="3" s="1"/>
  <c r="AG195" i="3"/>
  <c r="AG14" i="3"/>
  <c r="AG75" i="3" s="1"/>
  <c r="V19" i="3"/>
  <c r="V76" i="3" s="1"/>
  <c r="T19" i="3"/>
  <c r="T76" i="3" s="1"/>
  <c r="U19" i="3"/>
  <c r="U76" i="3" s="1"/>
  <c r="AB19" i="3"/>
  <c r="AB76" i="3" s="1"/>
  <c r="AA19" i="3"/>
  <c r="AA76" i="3" s="1"/>
  <c r="W19" i="3"/>
  <c r="W76" i="3" s="1"/>
  <c r="Z19" i="3"/>
  <c r="Z76" i="3" s="1"/>
  <c r="P19" i="3"/>
  <c r="P76" i="3" s="1"/>
  <c r="AC19" i="3"/>
  <c r="AC76" i="3" s="1"/>
  <c r="AE150" i="3" l="1"/>
  <c r="AE108" i="3" s="1"/>
  <c r="AF150" i="3" s="1"/>
  <c r="AF77" i="3"/>
  <c r="AD77" i="3"/>
  <c r="X77" i="3"/>
  <c r="Y77" i="3"/>
  <c r="S77" i="3"/>
  <c r="O77" i="3"/>
  <c r="O29" i="3"/>
  <c r="O35" i="3" s="1"/>
  <c r="U21" i="3"/>
  <c r="W21" i="3"/>
  <c r="T21" i="3"/>
  <c r="AE21" i="3"/>
  <c r="AA21" i="3"/>
  <c r="Z21" i="3"/>
  <c r="AC21" i="3"/>
  <c r="V21" i="3"/>
  <c r="N21" i="3"/>
  <c r="P21" i="3"/>
  <c r="AB21" i="3"/>
  <c r="O89" i="3"/>
  <c r="O26" i="3"/>
  <c r="O121" i="3"/>
  <c r="P117" i="3"/>
  <c r="P24" i="3"/>
  <c r="P82" i="3" s="1"/>
  <c r="N24" i="3"/>
  <c r="N82" i="3" s="1"/>
  <c r="AG19" i="3"/>
  <c r="AG76" i="3" s="1"/>
  <c r="AE90" i="3" l="1"/>
  <c r="AG150" i="3"/>
  <c r="AF90" i="3"/>
  <c r="O87" i="3"/>
  <c r="O92" i="3" s="1"/>
  <c r="O28" i="3"/>
  <c r="O34" i="3" s="1"/>
  <c r="N29" i="3"/>
  <c r="N35" i="3" s="1"/>
  <c r="AB77" i="3"/>
  <c r="AE77" i="3"/>
  <c r="AC77" i="3"/>
  <c r="AA77" i="3"/>
  <c r="Z77" i="3"/>
  <c r="W77" i="3"/>
  <c r="V77" i="3"/>
  <c r="T77" i="3"/>
  <c r="U77" i="3"/>
  <c r="P77" i="3"/>
  <c r="P29" i="3"/>
  <c r="P35" i="3" s="1"/>
  <c r="N77" i="3"/>
  <c r="AF108" i="3"/>
  <c r="AG21" i="3"/>
  <c r="P89" i="3"/>
  <c r="O32" i="3"/>
  <c r="N89" i="3"/>
  <c r="O33" i="3"/>
  <c r="O145" i="3"/>
  <c r="O162" i="3" s="1"/>
  <c r="P26" i="3"/>
  <c r="P121" i="3"/>
  <c r="R158" i="3"/>
  <c r="N26" i="3"/>
  <c r="AG193" i="3" l="1"/>
  <c r="O197" i="3"/>
  <c r="N28" i="3"/>
  <c r="N34" i="3" s="1"/>
  <c r="AG90" i="3"/>
  <c r="P87" i="3"/>
  <c r="P92" i="3" s="1"/>
  <c r="P28" i="3"/>
  <c r="P34" i="3" s="1"/>
  <c r="AG108" i="3"/>
  <c r="AH150" i="3" s="1"/>
  <c r="AH108" i="3" s="1"/>
  <c r="AG77" i="3"/>
  <c r="N87" i="3"/>
  <c r="N92" i="3" s="1"/>
  <c r="N33" i="3"/>
  <c r="N145" i="3"/>
  <c r="O125" i="3"/>
  <c r="P32" i="3"/>
  <c r="P37" i="3" s="1"/>
  <c r="P145" i="3"/>
  <c r="P162" i="3" s="1"/>
  <c r="P33" i="3"/>
  <c r="O179" i="3"/>
  <c r="O184" i="3"/>
  <c r="N32" i="3"/>
  <c r="N37" i="3" s="1"/>
  <c r="AH90" i="3" l="1"/>
  <c r="AI150" i="3"/>
  <c r="AI90" i="3" s="1"/>
  <c r="P197" i="3"/>
  <c r="O37" i="3"/>
  <c r="P184" i="3"/>
  <c r="P179" i="3"/>
  <c r="P194" i="3"/>
  <c r="N127" i="3"/>
  <c r="N128" i="3" s="1"/>
  <c r="AI108" i="3" l="1"/>
  <c r="AJ150" i="3" s="1"/>
  <c r="AJ90" i="3" s="1"/>
  <c r="N162" i="3"/>
  <c r="O127" i="3"/>
  <c r="O128" i="3" s="1"/>
  <c r="N197" i="3" l="1"/>
  <c r="AJ108" i="3"/>
  <c r="AK150" i="3" s="1"/>
  <c r="N194" i="3"/>
  <c r="O194" i="3"/>
  <c r="N184" i="3"/>
  <c r="N179" i="3"/>
  <c r="P127" i="3"/>
  <c r="P128" i="3" s="1"/>
  <c r="AK108" i="3" l="1"/>
  <c r="AL108" i="3" l="1"/>
  <c r="AM150" i="3" s="1"/>
  <c r="AM108" i="3" s="1"/>
  <c r="AN150" i="3" s="1"/>
  <c r="AK90" i="3"/>
  <c r="AL150" i="3"/>
  <c r="AL193" i="3" s="1"/>
  <c r="AN108" i="3" l="1"/>
  <c r="AO150" i="3" s="1"/>
  <c r="AL90" i="3"/>
  <c r="AM90" i="3"/>
  <c r="AO108" i="3" l="1"/>
  <c r="AP150" i="3" s="1"/>
  <c r="AN90" i="3"/>
  <c r="AP108" i="3" l="1"/>
  <c r="AQ108" i="3" s="1"/>
  <c r="AO90" i="3"/>
  <c r="AQ150" i="3" l="1"/>
  <c r="AQ193" i="3" s="1"/>
  <c r="AP90" i="3"/>
  <c r="AQ90" i="3" l="1"/>
  <c r="J162" i="3" l="1"/>
  <c r="M179" i="3"/>
  <c r="M181" i="3" s="1"/>
  <c r="K194" i="3" l="1"/>
  <c r="J197" i="3"/>
  <c r="J194" i="3"/>
  <c r="N180" i="3"/>
  <c r="N181" i="3" s="1"/>
  <c r="R180" i="3"/>
  <c r="M184" i="3"/>
  <c r="J179" i="3"/>
  <c r="J181" i="3" s="1"/>
  <c r="J184" i="3"/>
  <c r="K180" i="3" l="1"/>
  <c r="K181" i="3" s="1"/>
  <c r="N102" i="3"/>
  <c r="O180" i="3"/>
  <c r="O181" i="3" s="1"/>
  <c r="N182" i="3" l="1"/>
  <c r="N106" i="3"/>
  <c r="N110" i="3" s="1"/>
  <c r="N129" i="3" s="1"/>
  <c r="L180" i="3"/>
  <c r="L181" i="3" s="1"/>
  <c r="L102" i="3" s="1"/>
  <c r="L182" i="3" s="1"/>
  <c r="K102" i="3"/>
  <c r="O102" i="3"/>
  <c r="P180" i="3"/>
  <c r="P181" i="3" s="1"/>
  <c r="J106" i="3"/>
  <c r="J110" i="3" s="1"/>
  <c r="J129" i="3" s="1"/>
  <c r="L106" i="3" l="1"/>
  <c r="L110" i="3" s="1"/>
  <c r="L129" i="3" s="1"/>
  <c r="M102" i="3"/>
  <c r="Q180" i="3"/>
  <c r="P102" i="3"/>
  <c r="K182" i="3"/>
  <c r="K106" i="3"/>
  <c r="K110" i="3" s="1"/>
  <c r="K129" i="3" s="1"/>
  <c r="O182" i="3"/>
  <c r="O106" i="3"/>
  <c r="O110" i="3" s="1"/>
  <c r="O129" i="3" s="1"/>
  <c r="P106" i="3" l="1"/>
  <c r="P110" i="3" s="1"/>
  <c r="P129" i="3" s="1"/>
  <c r="P182" i="3"/>
  <c r="M182" i="3"/>
  <c r="M106" i="3"/>
  <c r="M110" i="3" s="1"/>
  <c r="M129" i="3" s="1"/>
  <c r="M27" i="3" l="1"/>
  <c r="M29" i="3" l="1"/>
  <c r="M35" i="3" s="1"/>
  <c r="M28" i="3"/>
  <c r="M34" i="3" s="1"/>
  <c r="L77" i="3"/>
  <c r="M77" i="3"/>
  <c r="R113" i="3" l="1"/>
  <c r="R138" i="3" s="1"/>
  <c r="Q138" i="3"/>
  <c r="R104" i="3" l="1"/>
  <c r="R137" i="3" s="1"/>
  <c r="Q137" i="3"/>
  <c r="S146" i="3" l="1"/>
  <c r="S104" i="3" s="1"/>
  <c r="S107" i="3" l="1"/>
  <c r="W146" i="3"/>
  <c r="W199" i="3" l="1"/>
  <c r="S137" i="3"/>
  <c r="T104" i="3" s="1"/>
  <c r="T107" i="3" l="1"/>
  <c r="T137" i="3" l="1"/>
  <c r="U107" i="3" s="1"/>
  <c r="U104" i="3" l="1"/>
  <c r="U137" i="3" s="1"/>
  <c r="V104" i="3" l="1"/>
  <c r="V107" i="3"/>
  <c r="W104" i="3" l="1"/>
  <c r="V137" i="3"/>
  <c r="X104" i="3" s="1"/>
  <c r="W107" i="3"/>
  <c r="W137" i="3" l="1"/>
  <c r="X107" i="3"/>
  <c r="X137" i="3" s="1"/>
  <c r="Y104" i="3" s="1"/>
  <c r="Y107" i="3" l="1"/>
  <c r="Y137" i="3" s="1"/>
  <c r="Z107" i="3" s="1"/>
  <c r="Z104" i="3" l="1"/>
  <c r="Z137" i="3" l="1"/>
  <c r="AA107" i="3" s="1"/>
  <c r="AB107" i="3" s="1"/>
  <c r="AA104" i="3" l="1"/>
  <c r="AA137" i="3" l="1"/>
  <c r="AC107" i="3" s="1"/>
  <c r="AB104" i="3"/>
  <c r="AB137" i="3" s="1"/>
  <c r="AC104" i="3" l="1"/>
  <c r="AC137" i="3" l="1"/>
  <c r="AD104" i="3" s="1"/>
  <c r="AD107" i="3" l="1"/>
  <c r="AD137" i="3" s="1"/>
  <c r="AE107" i="3" s="1"/>
  <c r="AE104" i="3" l="1"/>
  <c r="AE137" i="3" s="1"/>
  <c r="AF107" i="3" s="1"/>
  <c r="AG107" i="3" s="1"/>
  <c r="AF104" i="3" l="1"/>
  <c r="AG104" i="3" l="1"/>
  <c r="AG137" i="3" s="1"/>
  <c r="AF137" i="3"/>
  <c r="AH107" i="3" s="1"/>
  <c r="AH104" i="3" l="1"/>
  <c r="AH137" i="3" s="1"/>
  <c r="AI104" i="3" s="1"/>
  <c r="AI107" i="3" l="1"/>
  <c r="AI137" i="3" s="1"/>
  <c r="AJ107" i="3" s="1"/>
  <c r="AJ104" i="3" l="1"/>
  <c r="AJ137" i="3" l="1"/>
  <c r="AK107" i="3" s="1"/>
  <c r="AL107" i="3" s="1"/>
  <c r="AK104" i="3" l="1"/>
  <c r="AL104" i="3" l="1"/>
  <c r="AL137" i="3" s="1"/>
  <c r="AK137" i="3"/>
  <c r="AM107" i="3" s="1"/>
  <c r="AM104" i="3" l="1"/>
  <c r="AM137" i="3" l="1"/>
  <c r="AN104" i="3" s="1"/>
  <c r="AN107" i="3" l="1"/>
  <c r="AN137" i="3" s="1"/>
  <c r="AO107" i="3" s="1"/>
  <c r="AO104" i="3" l="1"/>
  <c r="AO137" i="3" s="1"/>
  <c r="AP107" i="3" s="1"/>
  <c r="AQ107" i="3" s="1"/>
  <c r="AP104" i="3" l="1"/>
  <c r="AP137" i="3" s="1"/>
  <c r="AQ104" i="3" l="1"/>
  <c r="AQ137" i="3" s="1"/>
  <c r="C226" i="3" l="1"/>
  <c r="R119" i="3"/>
  <c r="Q177" i="3"/>
  <c r="R173" i="3" l="1"/>
  <c r="R177" i="3" s="1"/>
  <c r="T177" i="3" l="1"/>
  <c r="V177" i="3"/>
  <c r="U177" i="3"/>
  <c r="S177" i="3"/>
  <c r="W173" i="3"/>
  <c r="W177" i="3" s="1"/>
  <c r="T119" i="3" l="1"/>
  <c r="U119" i="3" s="1"/>
  <c r="V119" i="3" s="1"/>
  <c r="S22" i="3"/>
  <c r="X119" i="3" l="1"/>
  <c r="Y119" i="3" s="1"/>
  <c r="Z119" i="3" s="1"/>
  <c r="AA119" i="3" s="1"/>
  <c r="AC119" i="3" s="1"/>
  <c r="AD119" i="3" s="1"/>
  <c r="AE119" i="3" s="1"/>
  <c r="AF119" i="3" s="1"/>
  <c r="AH119" i="3" s="1"/>
  <c r="AI119" i="3" s="1"/>
  <c r="AJ119" i="3" s="1"/>
  <c r="AK119" i="3" s="1"/>
  <c r="AM119" i="3" s="1"/>
  <c r="AN119" i="3" s="1"/>
  <c r="AO119" i="3" s="1"/>
  <c r="AP119" i="3" s="1"/>
  <c r="T22" i="3"/>
  <c r="S88" i="3"/>
  <c r="S24" i="3"/>
  <c r="T88" i="3" l="1"/>
  <c r="T24" i="3"/>
  <c r="U22" i="3"/>
  <c r="S25" i="3"/>
  <c r="S89" i="3" l="1"/>
  <c r="S29" i="3"/>
  <c r="S35" i="3" s="1"/>
  <c r="T25" i="3"/>
  <c r="S26" i="3"/>
  <c r="W119" i="3"/>
  <c r="V22" i="3"/>
  <c r="W22" i="3" s="1"/>
  <c r="W80" i="3" s="1"/>
  <c r="U88" i="3"/>
  <c r="U24" i="3"/>
  <c r="T89" i="3" l="1"/>
  <c r="T29" i="3"/>
  <c r="T35" i="3" s="1"/>
  <c r="W24" i="3"/>
  <c r="X22" i="3"/>
  <c r="S28" i="3"/>
  <c r="S34" i="3" s="1"/>
  <c r="S32" i="3"/>
  <c r="S87" i="3"/>
  <c r="S145" i="3"/>
  <c r="S33" i="3"/>
  <c r="U25" i="3"/>
  <c r="U26" i="3" s="1"/>
  <c r="V88" i="3"/>
  <c r="W88" i="3" s="1"/>
  <c r="V24" i="3"/>
  <c r="T26" i="3"/>
  <c r="U33" i="3" l="1"/>
  <c r="U28" i="3"/>
  <c r="U34" i="3" s="1"/>
  <c r="U87" i="3"/>
  <c r="U32" i="3"/>
  <c r="U145" i="3"/>
  <c r="X177" i="3"/>
  <c r="V25" i="3"/>
  <c r="S92" i="3"/>
  <c r="Y177" i="3"/>
  <c r="Y22" i="3"/>
  <c r="T145" i="3"/>
  <c r="T32" i="3"/>
  <c r="T37" i="3" s="1"/>
  <c r="T28" i="3"/>
  <c r="T34" i="3" s="1"/>
  <c r="T87" i="3"/>
  <c r="T92" i="3" s="1"/>
  <c r="T33" i="3"/>
  <c r="U89" i="3"/>
  <c r="U29" i="3"/>
  <c r="U35" i="3" s="1"/>
  <c r="X88" i="3"/>
  <c r="X24" i="3"/>
  <c r="Y88" i="3" l="1"/>
  <c r="Y24" i="3"/>
  <c r="U92" i="3"/>
  <c r="V89" i="3"/>
  <c r="W89" i="3" s="1"/>
  <c r="V29" i="3"/>
  <c r="V35" i="3" s="1"/>
  <c r="W25" i="3"/>
  <c r="W82" i="3" s="1"/>
  <c r="V26" i="3"/>
  <c r="X25" i="3"/>
  <c r="X26" i="3" s="1"/>
  <c r="Z177" i="3"/>
  <c r="Z22" i="3"/>
  <c r="U37" i="3"/>
  <c r="AA177" i="3" l="1"/>
  <c r="AB119" i="3"/>
  <c r="AA22" i="3"/>
  <c r="AB22" i="3" s="1"/>
  <c r="AB80" i="3" s="1"/>
  <c r="V28" i="3"/>
  <c r="V34" i="3" s="1"/>
  <c r="V32" i="3"/>
  <c r="V87" i="3"/>
  <c r="V33" i="3"/>
  <c r="W33" i="3" s="1"/>
  <c r="V145" i="3"/>
  <c r="X145" i="3"/>
  <c r="X87" i="3"/>
  <c r="X33" i="3"/>
  <c r="X32" i="3"/>
  <c r="X28" i="3"/>
  <c r="X34" i="3" s="1"/>
  <c r="Z88" i="3"/>
  <c r="Z24" i="3"/>
  <c r="X89" i="3"/>
  <c r="X29" i="3"/>
  <c r="X35" i="3" s="1"/>
  <c r="W29" i="3"/>
  <c r="W35" i="3" s="1"/>
  <c r="W26" i="3"/>
  <c r="Y25" i="3"/>
  <c r="Y26" i="3" s="1"/>
  <c r="Z25" i="3" l="1"/>
  <c r="Z26" i="3" s="1"/>
  <c r="X92" i="3"/>
  <c r="V92" i="3"/>
  <c r="W92" i="3" s="1"/>
  <c r="W87" i="3"/>
  <c r="W28" i="3"/>
  <c r="W34" i="3" s="1"/>
  <c r="W145" i="3"/>
  <c r="Y28" i="3"/>
  <c r="Y34" i="3" s="1"/>
  <c r="Y33" i="3"/>
  <c r="Y32" i="3"/>
  <c r="Y37" i="3" s="1"/>
  <c r="Y145" i="3"/>
  <c r="Y87" i="3"/>
  <c r="V37" i="3"/>
  <c r="W32" i="3"/>
  <c r="AC22" i="3"/>
  <c r="Y89" i="3"/>
  <c r="Y29" i="3"/>
  <c r="Y35" i="3" s="1"/>
  <c r="AB24" i="3"/>
  <c r="AA88" i="3"/>
  <c r="AB88" i="3" s="1"/>
  <c r="AA24" i="3"/>
  <c r="AB173" i="3"/>
  <c r="AB177" i="3" s="1"/>
  <c r="X37" i="3" l="1"/>
  <c r="AA25" i="3"/>
  <c r="AA26" i="3" s="1"/>
  <c r="AD177" i="3"/>
  <c r="AD22" i="3"/>
  <c r="AC177" i="3"/>
  <c r="Y92" i="3"/>
  <c r="Z145" i="3"/>
  <c r="Z28" i="3"/>
  <c r="Z34" i="3" s="1"/>
  <c r="Z32" i="3"/>
  <c r="Z33" i="3"/>
  <c r="Z87" i="3"/>
  <c r="AC88" i="3"/>
  <c r="AC24" i="3"/>
  <c r="Z89" i="3"/>
  <c r="Z29" i="3"/>
  <c r="Z35" i="3" s="1"/>
  <c r="Z37" i="3" l="1"/>
  <c r="AC25" i="3"/>
  <c r="Z92" i="3"/>
  <c r="AE22" i="3"/>
  <c r="AE177" i="3"/>
  <c r="AA28" i="3"/>
  <c r="AA34" i="3" s="1"/>
  <c r="AA145" i="3"/>
  <c r="AA33" i="3"/>
  <c r="AB33" i="3" s="1"/>
  <c r="AA87" i="3"/>
  <c r="AA32" i="3"/>
  <c r="AA37" i="3" s="1"/>
  <c r="AD88" i="3"/>
  <c r="AD24" i="3"/>
  <c r="AA89" i="3"/>
  <c r="AB89" i="3" s="1"/>
  <c r="AA29" i="3"/>
  <c r="AA35" i="3" s="1"/>
  <c r="AB25" i="3"/>
  <c r="AB82" i="3" s="1"/>
  <c r="AG119" i="3" l="1"/>
  <c r="AF22" i="3"/>
  <c r="AC89" i="3"/>
  <c r="AC29" i="3"/>
  <c r="AC35" i="3" s="1"/>
  <c r="AD25" i="3"/>
  <c r="AE88" i="3"/>
  <c r="AE24" i="3"/>
  <c r="AB29" i="3"/>
  <c r="AB35" i="3" s="1"/>
  <c r="AB26" i="3"/>
  <c r="AA92" i="3"/>
  <c r="AB92" i="3" s="1"/>
  <c r="AB87" i="3"/>
  <c r="AC26" i="3"/>
  <c r="AB32" i="3"/>
  <c r="AB37" i="3" s="1"/>
  <c r="AE25" i="3" l="1"/>
  <c r="AD26" i="3"/>
  <c r="AC145" i="3"/>
  <c r="AC28" i="3"/>
  <c r="AC34" i="3" s="1"/>
  <c r="AC87" i="3"/>
  <c r="AC32" i="3"/>
  <c r="AC33" i="3"/>
  <c r="AD89" i="3"/>
  <c r="AD29" i="3"/>
  <c r="AD35" i="3" s="1"/>
  <c r="AF88" i="3"/>
  <c r="AG88" i="3" s="1"/>
  <c r="AF24" i="3"/>
  <c r="AH22" i="3"/>
  <c r="AB28" i="3"/>
  <c r="AB34" i="3" s="1"/>
  <c r="AB145" i="3"/>
  <c r="AG22" i="3"/>
  <c r="AG80" i="3" s="1"/>
  <c r="AF177" i="3"/>
  <c r="AG173" i="3"/>
  <c r="AG177" i="3" s="1"/>
  <c r="AF25" i="3" l="1"/>
  <c r="AF26" i="3" s="1"/>
  <c r="AE89" i="3"/>
  <c r="AE29" i="3"/>
  <c r="AE35" i="3" s="1"/>
  <c r="AI177" i="3"/>
  <c r="AI22" i="3"/>
  <c r="AE26" i="3"/>
  <c r="AH88" i="3"/>
  <c r="AH24" i="3"/>
  <c r="AG24" i="3"/>
  <c r="AH177" i="3"/>
  <c r="AC37" i="3"/>
  <c r="AC92" i="3"/>
  <c r="AD33" i="3"/>
  <c r="AD32" i="3"/>
  <c r="AD37" i="3" s="1"/>
  <c r="AD28" i="3"/>
  <c r="AD34" i="3" s="1"/>
  <c r="AD87" i="3"/>
  <c r="AD92" i="3" s="1"/>
  <c r="AD145" i="3"/>
  <c r="AG25" i="3" l="1"/>
  <c r="AJ22" i="3"/>
  <c r="AH25" i="3"/>
  <c r="AH26" i="3" s="1"/>
  <c r="AE33" i="3"/>
  <c r="AE145" i="3"/>
  <c r="AE87" i="3"/>
  <c r="AE28" i="3"/>
  <c r="AE34" i="3" s="1"/>
  <c r="AE32" i="3"/>
  <c r="AE37" i="3" s="1"/>
  <c r="AI88" i="3"/>
  <c r="AI24" i="3"/>
  <c r="AF33" i="3"/>
  <c r="AF87" i="3"/>
  <c r="AF32" i="3"/>
  <c r="AF145" i="3"/>
  <c r="AF28" i="3"/>
  <c r="AF34" i="3" s="1"/>
  <c r="AF89" i="3"/>
  <c r="AG89" i="3" s="1"/>
  <c r="AF29" i="3"/>
  <c r="AF35" i="3" s="1"/>
  <c r="AG29" i="3" l="1"/>
  <c r="AG35" i="3" s="1"/>
  <c r="AG82" i="3"/>
  <c r="AG26" i="3"/>
  <c r="AG28" i="3" s="1"/>
  <c r="AG34" i="3" s="1"/>
  <c r="AG32" i="3"/>
  <c r="AG37" i="3" s="1"/>
  <c r="AG33" i="3"/>
  <c r="AF92" i="3"/>
  <c r="AL119" i="3"/>
  <c r="AK177" i="3"/>
  <c r="AK22" i="3"/>
  <c r="AI25" i="3"/>
  <c r="AH145" i="3"/>
  <c r="AH87" i="3"/>
  <c r="AH33" i="3"/>
  <c r="AH32" i="3"/>
  <c r="AH28" i="3"/>
  <c r="AH34" i="3" s="1"/>
  <c r="AJ88" i="3"/>
  <c r="AJ24" i="3"/>
  <c r="AF37" i="3"/>
  <c r="AE92" i="3"/>
  <c r="AG87" i="3"/>
  <c r="AH89" i="3"/>
  <c r="AH29" i="3"/>
  <c r="AH35" i="3" s="1"/>
  <c r="AJ177" i="3"/>
  <c r="AL173" i="3"/>
  <c r="AL177" i="3" s="1"/>
  <c r="AG145" i="3" l="1"/>
  <c r="AG92" i="3"/>
  <c r="AH92" i="3"/>
  <c r="AI89" i="3"/>
  <c r="AI29" i="3"/>
  <c r="AI35" i="3" s="1"/>
  <c r="AK88" i="3"/>
  <c r="AL88" i="3" s="1"/>
  <c r="AK24" i="3"/>
  <c r="AL22" i="3"/>
  <c r="AL80" i="3" s="1"/>
  <c r="AJ25" i="3"/>
  <c r="AH37" i="3"/>
  <c r="AI26" i="3"/>
  <c r="AM22" i="3"/>
  <c r="AJ89" i="3" l="1"/>
  <c r="AJ29" i="3"/>
  <c r="AJ35" i="3" s="1"/>
  <c r="AM88" i="3"/>
  <c r="AM24" i="3"/>
  <c r="AJ26" i="3"/>
  <c r="AL24" i="3"/>
  <c r="AI32" i="3"/>
  <c r="AI33" i="3"/>
  <c r="AI87" i="3"/>
  <c r="AI145" i="3"/>
  <c r="AI28" i="3"/>
  <c r="AI34" i="3" s="1"/>
  <c r="AM177" i="3"/>
  <c r="AN177" i="3"/>
  <c r="AN22" i="3"/>
  <c r="AK25" i="3"/>
  <c r="AN88" i="3" l="1"/>
  <c r="AN24" i="3"/>
  <c r="AM25" i="3"/>
  <c r="AM26" i="3" s="1"/>
  <c r="AK89" i="3"/>
  <c r="AK29" i="3"/>
  <c r="AK35" i="3" s="1"/>
  <c r="AJ32" i="3"/>
  <c r="AJ37" i="3" s="1"/>
  <c r="AJ87" i="3"/>
  <c r="AJ92" i="3" s="1"/>
  <c r="AJ33" i="3"/>
  <c r="AJ145" i="3"/>
  <c r="AJ28" i="3"/>
  <c r="AJ34" i="3" s="1"/>
  <c r="AL89" i="3"/>
  <c r="AK26" i="3"/>
  <c r="AL25" i="3"/>
  <c r="AI37" i="3"/>
  <c r="AO22" i="3"/>
  <c r="AO177" i="3"/>
  <c r="AI92" i="3"/>
  <c r="AL29" i="3" l="1"/>
  <c r="AL35" i="3" s="1"/>
  <c r="AL82" i="3"/>
  <c r="AP177" i="3"/>
  <c r="AQ119" i="3"/>
  <c r="AP22" i="3"/>
  <c r="AM33" i="3"/>
  <c r="AM145" i="3"/>
  <c r="AM87" i="3"/>
  <c r="AM28" i="3"/>
  <c r="AM34" i="3" s="1"/>
  <c r="AM32" i="3"/>
  <c r="AN25" i="3"/>
  <c r="AO88" i="3"/>
  <c r="AO24" i="3"/>
  <c r="AK33" i="3"/>
  <c r="AL33" i="3" s="1"/>
  <c r="AK32" i="3"/>
  <c r="AK145" i="3"/>
  <c r="AK87" i="3"/>
  <c r="AK28" i="3"/>
  <c r="AK34" i="3" s="1"/>
  <c r="AL26" i="3"/>
  <c r="AQ173" i="3"/>
  <c r="AQ177" i="3" s="1"/>
  <c r="AM89" i="3"/>
  <c r="AM29" i="3"/>
  <c r="AM35" i="3" s="1"/>
  <c r="AL145" i="3" l="1"/>
  <c r="AL28" i="3"/>
  <c r="AL34" i="3" s="1"/>
  <c r="AO25" i="3"/>
  <c r="AN89" i="3"/>
  <c r="AN29" i="3"/>
  <c r="AN35" i="3" s="1"/>
  <c r="AK37" i="3"/>
  <c r="AL32" i="3"/>
  <c r="AL37" i="3" s="1"/>
  <c r="AK92" i="3"/>
  <c r="AL92" i="3" s="1"/>
  <c r="AL87" i="3"/>
  <c r="AN26" i="3"/>
  <c r="AM92" i="3"/>
  <c r="AP88" i="3"/>
  <c r="AQ88" i="3" s="1"/>
  <c r="AP24" i="3"/>
  <c r="AQ22" i="3"/>
  <c r="AQ80" i="3" s="1"/>
  <c r="AM37" i="3" l="1"/>
  <c r="AO89" i="3"/>
  <c r="AO29" i="3"/>
  <c r="AO35" i="3" s="1"/>
  <c r="AO26" i="3"/>
  <c r="AQ24" i="3"/>
  <c r="AN33" i="3"/>
  <c r="AN28" i="3"/>
  <c r="AN34" i="3" s="1"/>
  <c r="AN145" i="3"/>
  <c r="AN87" i="3"/>
  <c r="AN32" i="3"/>
  <c r="AP25" i="3"/>
  <c r="AO32" i="3" l="1"/>
  <c r="AO37" i="3" s="1"/>
  <c r="AO145" i="3"/>
  <c r="AO33" i="3"/>
  <c r="AO87" i="3"/>
  <c r="AO92" i="3" s="1"/>
  <c r="AO28" i="3"/>
  <c r="AO34" i="3" s="1"/>
  <c r="AP89" i="3"/>
  <c r="AQ89" i="3" s="1"/>
  <c r="AP29" i="3"/>
  <c r="AP35" i="3" s="1"/>
  <c r="AQ25" i="3"/>
  <c r="AN37" i="3"/>
  <c r="AP26" i="3"/>
  <c r="AN92" i="3"/>
  <c r="AQ29" i="3" l="1"/>
  <c r="AQ35" i="3" s="1"/>
  <c r="AQ82" i="3"/>
  <c r="AP87" i="3"/>
  <c r="AP32" i="3"/>
  <c r="AP33" i="3"/>
  <c r="AQ33" i="3" s="1"/>
  <c r="AP28" i="3"/>
  <c r="AP34" i="3" s="1"/>
  <c r="AP145" i="3"/>
  <c r="AQ26" i="3"/>
  <c r="AP37" i="3" l="1"/>
  <c r="AQ32" i="3"/>
  <c r="AQ37" i="3" s="1"/>
  <c r="AP92" i="3"/>
  <c r="AQ92" i="3" s="1"/>
  <c r="AQ87" i="3"/>
  <c r="AQ28" i="3"/>
  <c r="AQ34" i="3" s="1"/>
  <c r="AQ145" i="3"/>
  <c r="Q12" i="3"/>
  <c r="Q199" i="3" l="1"/>
  <c r="Q78" i="3"/>
  <c r="Q79" i="3"/>
  <c r="Q95" i="3"/>
  <c r="Q133" i="3"/>
  <c r="Q134" i="3" s="1"/>
  <c r="Q200" i="3"/>
  <c r="Q20" i="3"/>
  <c r="Q201" i="3"/>
  <c r="R12" i="3"/>
  <c r="R133" i="3" s="1"/>
  <c r="R134" i="3" s="1"/>
  <c r="R157" i="3" l="1"/>
  <c r="Q117" i="3"/>
  <c r="Q121" i="3" s="1"/>
  <c r="S114" i="3"/>
  <c r="R114" i="3"/>
  <c r="R117" i="3" s="1"/>
  <c r="R121" i="3" s="1"/>
  <c r="R195" i="3"/>
  <c r="R199" i="3"/>
  <c r="R200" i="3"/>
  <c r="S200" i="3" s="1"/>
  <c r="R201" i="3"/>
  <c r="Q91" i="3"/>
  <c r="R91" i="3" s="1"/>
  <c r="R20" i="3"/>
  <c r="R95" i="3" s="1"/>
  <c r="T114" i="3" l="1"/>
  <c r="S157" i="3"/>
  <c r="T200" i="3"/>
  <c r="S147" i="3"/>
  <c r="U114" i="3" l="1"/>
  <c r="T157" i="3"/>
  <c r="S162" i="3"/>
  <c r="S118" i="3"/>
  <c r="S113" i="3"/>
  <c r="T147" i="3"/>
  <c r="U200" i="3"/>
  <c r="T162" i="3" l="1"/>
  <c r="T197" i="3" s="1"/>
  <c r="S138" i="3"/>
  <c r="T118" i="3" s="1"/>
  <c r="S117" i="3"/>
  <c r="S121" i="3" s="1"/>
  <c r="V114" i="3"/>
  <c r="W133" i="3" s="1"/>
  <c r="W134" i="3" s="1"/>
  <c r="U157" i="3"/>
  <c r="S184" i="3"/>
  <c r="S197" i="3"/>
  <c r="S179" i="3"/>
  <c r="V200" i="3"/>
  <c r="V147" i="3" s="1"/>
  <c r="U147" i="3"/>
  <c r="T194" i="3" l="1"/>
  <c r="T184" i="3"/>
  <c r="T179" i="3"/>
  <c r="W147" i="3"/>
  <c r="W200" i="3" s="1"/>
  <c r="X200" i="3" s="1"/>
  <c r="V157" i="3"/>
  <c r="W157" i="3" s="1"/>
  <c r="W162" i="3" s="1"/>
  <c r="W114" i="3"/>
  <c r="X114" i="3"/>
  <c r="U162" i="3"/>
  <c r="T113" i="3"/>
  <c r="V162" i="3" l="1"/>
  <c r="V194" i="3" s="1"/>
  <c r="W197" i="3"/>
  <c r="W179" i="3"/>
  <c r="W184" i="3"/>
  <c r="U197" i="3"/>
  <c r="U194" i="3"/>
  <c r="U179" i="3"/>
  <c r="U184" i="3"/>
  <c r="T117" i="3"/>
  <c r="T121" i="3" s="1"/>
  <c r="T138" i="3"/>
  <c r="U118" i="3" s="1"/>
  <c r="Y114" i="3"/>
  <c r="X157" i="3"/>
  <c r="Y200" i="3"/>
  <c r="X147" i="3"/>
  <c r="V179" i="3" l="1"/>
  <c r="V184" i="3"/>
  <c r="V197" i="3"/>
  <c r="U113" i="3"/>
  <c r="U117" i="3" s="1"/>
  <c r="U121" i="3" s="1"/>
  <c r="X162" i="3"/>
  <c r="Y147" i="3"/>
  <c r="Z200" i="3"/>
  <c r="Z114" i="3"/>
  <c r="Y157" i="3"/>
  <c r="U138" i="3" l="1"/>
  <c r="V113" i="3" s="1"/>
  <c r="V117" i="3" s="1"/>
  <c r="V118" i="3"/>
  <c r="V138" i="3" s="1"/>
  <c r="X113" i="3" s="1"/>
  <c r="AA200" i="3"/>
  <c r="AA147" i="3" s="1"/>
  <c r="Z147" i="3"/>
  <c r="Z157" i="3"/>
  <c r="AA114" i="3"/>
  <c r="AB133" i="3" s="1"/>
  <c r="AB134" i="3" s="1"/>
  <c r="W113" i="3"/>
  <c r="Y162" i="3"/>
  <c r="X179" i="3"/>
  <c r="X184" i="3"/>
  <c r="X194" i="3"/>
  <c r="X197" i="3"/>
  <c r="AB147" i="3" l="1"/>
  <c r="W117" i="3"/>
  <c r="W118" i="3"/>
  <c r="W138" i="3" s="1"/>
  <c r="V121" i="3"/>
  <c r="X118" i="3"/>
  <c r="X138" i="3" s="1"/>
  <c r="Y113" i="3" s="1"/>
  <c r="X117" i="3"/>
  <c r="Y179" i="3"/>
  <c r="Y194" i="3"/>
  <c r="Y197" i="3"/>
  <c r="Y184" i="3"/>
  <c r="Z162" i="3"/>
  <c r="AB200" i="3"/>
  <c r="AC200" i="3" s="1"/>
  <c r="AA157" i="3"/>
  <c r="AB157" i="3" s="1"/>
  <c r="AB162" i="3" s="1"/>
  <c r="AB114" i="3"/>
  <c r="AC114" i="3"/>
  <c r="W121" i="3" l="1"/>
  <c r="X121" i="3"/>
  <c r="AA162" i="3"/>
  <c r="AA197" i="3" s="1"/>
  <c r="Y117" i="3"/>
  <c r="AD114" i="3"/>
  <c r="AC157" i="3"/>
  <c r="AC147" i="3"/>
  <c r="AD200" i="3"/>
  <c r="Z197" i="3"/>
  <c r="Z194" i="3"/>
  <c r="Z179" i="3"/>
  <c r="Z184" i="3"/>
  <c r="Y118" i="3"/>
  <c r="Y138" i="3" s="1"/>
  <c r="Z113" i="3" s="1"/>
  <c r="AB179" i="3"/>
  <c r="AB184" i="3"/>
  <c r="AB197" i="3"/>
  <c r="AA184" i="3" l="1"/>
  <c r="AA194" i="3"/>
  <c r="AA179" i="3"/>
  <c r="Z117" i="3"/>
  <c r="AC162" i="3"/>
  <c r="AE200" i="3"/>
  <c r="AD147" i="3"/>
  <c r="Z118" i="3"/>
  <c r="Z138" i="3" s="1"/>
  <c r="AA113" i="3" s="1"/>
  <c r="AD157" i="3"/>
  <c r="AE114" i="3"/>
  <c r="Y121" i="3"/>
  <c r="AA117" i="3" l="1"/>
  <c r="AB113" i="3"/>
  <c r="AC184" i="3"/>
  <c r="AC194" i="3"/>
  <c r="AC179" i="3"/>
  <c r="AC197" i="3"/>
  <c r="AA118" i="3"/>
  <c r="AF200" i="3"/>
  <c r="AF147" i="3" s="1"/>
  <c r="AE147" i="3"/>
  <c r="AD162" i="3"/>
  <c r="AE157" i="3"/>
  <c r="AF114" i="3"/>
  <c r="AG133" i="3" s="1"/>
  <c r="AG134" i="3" s="1"/>
  <c r="Z121" i="3"/>
  <c r="AB117" i="3" l="1"/>
  <c r="AG147" i="3"/>
  <c r="AG200" i="3" s="1"/>
  <c r="AH200" i="3" s="1"/>
  <c r="AA121" i="3"/>
  <c r="AF157" i="3"/>
  <c r="AG157" i="3" s="1"/>
  <c r="AG114" i="3"/>
  <c r="AH114" i="3"/>
  <c r="AE162" i="3"/>
  <c r="AD179" i="3"/>
  <c r="AD197" i="3"/>
  <c r="AD184" i="3"/>
  <c r="AD194" i="3"/>
  <c r="AB118" i="3"/>
  <c r="AB121" i="3" s="1"/>
  <c r="AA138" i="3"/>
  <c r="AC113" i="3" s="1"/>
  <c r="AB138" i="3" l="1"/>
  <c r="AG162" i="3"/>
  <c r="AG179" i="3" s="1"/>
  <c r="AF162" i="3"/>
  <c r="AF184" i="3" s="1"/>
  <c r="AC117" i="3"/>
  <c r="AC118" i="3"/>
  <c r="AI114" i="3"/>
  <c r="AH157" i="3"/>
  <c r="AI200" i="3"/>
  <c r="AH147" i="3"/>
  <c r="AE184" i="3"/>
  <c r="AE194" i="3"/>
  <c r="AE197" i="3"/>
  <c r="AE179" i="3"/>
  <c r="AG197" i="3" l="1"/>
  <c r="AG184" i="3"/>
  <c r="AF197" i="3"/>
  <c r="AF179" i="3"/>
  <c r="AF194" i="3"/>
  <c r="AI157" i="3"/>
  <c r="AJ114" i="3"/>
  <c r="AC121" i="3"/>
  <c r="AH162" i="3"/>
  <c r="AJ200" i="3"/>
  <c r="AI147" i="3"/>
  <c r="AC138" i="3"/>
  <c r="AD113" i="3" s="1"/>
  <c r="AI162" i="3" l="1"/>
  <c r="AI194" i="3" s="1"/>
  <c r="AD117" i="3"/>
  <c r="AD118" i="3"/>
  <c r="AD138" i="3" s="1"/>
  <c r="AE113" i="3" s="1"/>
  <c r="AJ157" i="3"/>
  <c r="AK114" i="3"/>
  <c r="AL133" i="3" s="1"/>
  <c r="AL134" i="3" s="1"/>
  <c r="AK200" i="3"/>
  <c r="AK147" i="3" s="1"/>
  <c r="AJ147" i="3"/>
  <c r="AH194" i="3"/>
  <c r="AH179" i="3"/>
  <c r="AH184" i="3"/>
  <c r="AH197" i="3"/>
  <c r="AI197" i="3" l="1"/>
  <c r="AI179" i="3"/>
  <c r="AI184" i="3"/>
  <c r="AJ162" i="3"/>
  <c r="AE117" i="3"/>
  <c r="AL114" i="3"/>
  <c r="AK157" i="3"/>
  <c r="AL157" i="3" s="1"/>
  <c r="AM114" i="3"/>
  <c r="AE118" i="3"/>
  <c r="AE138" i="3" s="1"/>
  <c r="AF113" i="3" s="1"/>
  <c r="AD121" i="3"/>
  <c r="AL147" i="3"/>
  <c r="AJ194" i="3" l="1"/>
  <c r="AK162" i="3"/>
  <c r="AK184" i="3" s="1"/>
  <c r="AJ184" i="3"/>
  <c r="AJ179" i="3"/>
  <c r="AJ197" i="3"/>
  <c r="AF117" i="3"/>
  <c r="AG113" i="3"/>
  <c r="AN114" i="3"/>
  <c r="AM157" i="3"/>
  <c r="AE121" i="3"/>
  <c r="AL200" i="3"/>
  <c r="AM200" i="3" s="1"/>
  <c r="AL162" i="3"/>
  <c r="AF118" i="3"/>
  <c r="AF138" i="3" s="1"/>
  <c r="AH113" i="3" s="1"/>
  <c r="AG117" i="3" l="1"/>
  <c r="AK194" i="3"/>
  <c r="AK179" i="3"/>
  <c r="AK197" i="3"/>
  <c r="AH117" i="3"/>
  <c r="AN200" i="3"/>
  <c r="AM147" i="3"/>
  <c r="AG118" i="3"/>
  <c r="AG121" i="3" s="1"/>
  <c r="AH118" i="3"/>
  <c r="AH138" i="3" s="1"/>
  <c r="AI113" i="3" s="1"/>
  <c r="AL197" i="3"/>
  <c r="AL184" i="3"/>
  <c r="AL179" i="3"/>
  <c r="AO114" i="3"/>
  <c r="AN157" i="3"/>
  <c r="AF121" i="3"/>
  <c r="AG138" i="3" l="1"/>
  <c r="AI117" i="3"/>
  <c r="AM162" i="3"/>
  <c r="AN147" i="3"/>
  <c r="AN162" i="3" s="1"/>
  <c r="AO200" i="3"/>
  <c r="AH121" i="3"/>
  <c r="AI118" i="3"/>
  <c r="AI138" i="3" s="1"/>
  <c r="AJ113" i="3" s="1"/>
  <c r="AP114" i="3"/>
  <c r="AQ133" i="3" s="1"/>
  <c r="AQ134" i="3" s="1"/>
  <c r="AO157" i="3"/>
  <c r="AJ117" i="3" l="1"/>
  <c r="AP157" i="3"/>
  <c r="AQ157" i="3" s="1"/>
  <c r="AQ114" i="3"/>
  <c r="AO147" i="3"/>
  <c r="AP200" i="3"/>
  <c r="AP147" i="3" s="1"/>
  <c r="AM179" i="3"/>
  <c r="AM184" i="3"/>
  <c r="AM194" i="3"/>
  <c r="AM197" i="3"/>
  <c r="AJ118" i="3"/>
  <c r="AJ138" i="3" s="1"/>
  <c r="AK113" i="3" s="1"/>
  <c r="AN184" i="3"/>
  <c r="AN197" i="3"/>
  <c r="AN179" i="3"/>
  <c r="AN194" i="3"/>
  <c r="AI121" i="3"/>
  <c r="AL113" i="3" l="1"/>
  <c r="AK117" i="3"/>
  <c r="AK118" i="3"/>
  <c r="AK138" i="3" s="1"/>
  <c r="AM113" i="3" s="1"/>
  <c r="AP162" i="3"/>
  <c r="AO162" i="3"/>
  <c r="AQ147" i="3"/>
  <c r="AJ121" i="3"/>
  <c r="AL117" i="3" l="1"/>
  <c r="AM117" i="3"/>
  <c r="AP197" i="3"/>
  <c r="AP179" i="3"/>
  <c r="AP184" i="3"/>
  <c r="AP194" i="3"/>
  <c r="AK121" i="3"/>
  <c r="AO179" i="3"/>
  <c r="AO184" i="3"/>
  <c r="AO194" i="3"/>
  <c r="AO197" i="3"/>
  <c r="AL118" i="3"/>
  <c r="AL138" i="3" s="1"/>
  <c r="AM118" i="3"/>
  <c r="AM138" i="3" s="1"/>
  <c r="AN113" i="3" s="1"/>
  <c r="AQ162" i="3"/>
  <c r="AQ200" i="3"/>
  <c r="AL121" i="3" l="1"/>
  <c r="AN117" i="3"/>
  <c r="AN118" i="3"/>
  <c r="AN138" i="3" s="1"/>
  <c r="AO113" i="3" s="1"/>
  <c r="AQ197" i="3"/>
  <c r="AQ184" i="3"/>
  <c r="AQ179" i="3"/>
  <c r="AM121" i="3"/>
  <c r="AO117" i="3" l="1"/>
  <c r="AO118" i="3"/>
  <c r="AO138" i="3" s="1"/>
  <c r="AP113" i="3" s="1"/>
  <c r="AN121" i="3"/>
  <c r="AQ113" i="3" l="1"/>
  <c r="AP117" i="3"/>
  <c r="AP118" i="3"/>
  <c r="AQ118" i="3" s="1"/>
  <c r="AO121" i="3"/>
  <c r="AQ117" i="3" l="1"/>
  <c r="AQ121" i="3" s="1"/>
  <c r="AQ138" i="3"/>
  <c r="AP138" i="3"/>
  <c r="AP121" i="3"/>
  <c r="Q51" i="3" l="1"/>
  <c r="Q13" i="3"/>
  <c r="R13" i="3" l="1"/>
  <c r="R14" i="3" s="1"/>
  <c r="Q14" i="3"/>
  <c r="R75" i="3" l="1"/>
  <c r="Q75" i="3"/>
  <c r="R16" i="3"/>
  <c r="R78" i="3" s="1"/>
  <c r="R22" i="3"/>
  <c r="R80" i="3" s="1"/>
  <c r="C227" i="3" s="1"/>
  <c r="R17" i="3"/>
  <c r="R79" i="3" s="1"/>
  <c r="Q18" i="3"/>
  <c r="Q19" i="3" s="1"/>
  <c r="Q21" i="3" s="1"/>
  <c r="R18" i="3" l="1"/>
  <c r="R19" i="3" s="1"/>
  <c r="R21" i="3" s="1"/>
  <c r="R77" i="3" s="1"/>
  <c r="Q77" i="3"/>
  <c r="Q76" i="3"/>
  <c r="R76" i="3" l="1"/>
  <c r="R125" i="3" l="1"/>
  <c r="Q127" i="3"/>
  <c r="Q128" i="3" s="1"/>
  <c r="R127" i="3" l="1"/>
  <c r="R128" i="3" s="1"/>
  <c r="S125" i="3"/>
  <c r="R102" i="3"/>
  <c r="Q182" i="3"/>
  <c r="C208" i="3" s="1"/>
  <c r="Q106" i="3"/>
  <c r="Q110" i="3" s="1"/>
  <c r="Q129" i="3" s="1"/>
  <c r="C240" i="3" l="1"/>
  <c r="C209" i="3"/>
  <c r="C6" i="3" s="1"/>
  <c r="T125" i="3"/>
  <c r="S127" i="3"/>
  <c r="S128" i="3" s="1"/>
  <c r="R106" i="3"/>
  <c r="R110" i="3" s="1"/>
  <c r="R129" i="3" s="1"/>
  <c r="R182" i="3"/>
  <c r="T127" i="3" l="1"/>
  <c r="T128" i="3" s="1"/>
  <c r="U125" i="3"/>
  <c r="V125" i="3" l="1"/>
  <c r="U127" i="3"/>
  <c r="U128" i="3" s="1"/>
  <c r="W125" i="3" l="1"/>
  <c r="V127" i="3"/>
  <c r="V128" i="3" s="1"/>
  <c r="W127" i="3" l="1"/>
  <c r="W128" i="3" s="1"/>
  <c r="X125" i="3"/>
  <c r="X127" i="3" l="1"/>
  <c r="X128" i="3" s="1"/>
  <c r="Y125" i="3"/>
  <c r="Z125" i="3" l="1"/>
  <c r="Y127" i="3"/>
  <c r="Y128" i="3" s="1"/>
  <c r="Z127" i="3" l="1"/>
  <c r="Z128" i="3" s="1"/>
  <c r="AA125" i="3"/>
  <c r="AA127" i="3" l="1"/>
  <c r="AA128" i="3" s="1"/>
  <c r="AB125" i="3"/>
  <c r="AC125" i="3" l="1"/>
  <c r="AB127" i="3"/>
  <c r="AB128" i="3" s="1"/>
  <c r="AD125" i="3" l="1"/>
  <c r="AC127" i="3"/>
  <c r="AC128" i="3" s="1"/>
  <c r="AD127" i="3" l="1"/>
  <c r="AD128" i="3" s="1"/>
  <c r="AE125" i="3"/>
  <c r="AE127" i="3" l="1"/>
  <c r="AE128" i="3" s="1"/>
  <c r="AF125" i="3"/>
  <c r="AF127" i="3" l="1"/>
  <c r="AF128" i="3" s="1"/>
  <c r="AG125" i="3"/>
  <c r="AH125" i="3" l="1"/>
  <c r="AG127" i="3"/>
  <c r="AG128" i="3" s="1"/>
  <c r="AI125" i="3" l="1"/>
  <c r="AH127" i="3"/>
  <c r="AH128" i="3" s="1"/>
  <c r="AJ125" i="3" l="1"/>
  <c r="AI127" i="3"/>
  <c r="AI128" i="3" s="1"/>
  <c r="AK125" i="3" l="1"/>
  <c r="AJ127" i="3"/>
  <c r="AJ128" i="3" s="1"/>
  <c r="AK127" i="3" l="1"/>
  <c r="AK128" i="3" s="1"/>
  <c r="AL125" i="3"/>
  <c r="AL127" i="3" l="1"/>
  <c r="AL128" i="3" s="1"/>
  <c r="AM125" i="3"/>
  <c r="AN125" i="3" l="1"/>
  <c r="AM127" i="3"/>
  <c r="AM128" i="3" s="1"/>
  <c r="AO125" i="3" l="1"/>
  <c r="AN127" i="3"/>
  <c r="AN128" i="3" s="1"/>
  <c r="AO127" i="3" l="1"/>
  <c r="AO128" i="3" s="1"/>
  <c r="AP125" i="3"/>
  <c r="AP127" i="3" l="1"/>
  <c r="AP128" i="3" s="1"/>
  <c r="AQ125" i="3"/>
  <c r="AQ127" i="3" s="1"/>
  <c r="AQ128" i="3" s="1"/>
  <c r="Q88" i="3"/>
  <c r="R88" i="3" s="1"/>
  <c r="Q24" i="3"/>
  <c r="Q82" i="3" s="1"/>
  <c r="Q81" i="3"/>
  <c r="R23" i="3"/>
  <c r="R81" i="3" s="1"/>
  <c r="Q89" i="3" l="1"/>
  <c r="R89" i="3" s="1"/>
  <c r="Q26" i="3"/>
  <c r="Q29" i="3"/>
  <c r="Q35" i="3" s="1"/>
  <c r="R25" i="3"/>
  <c r="R24" i="3"/>
  <c r="R29" i="3" l="1"/>
  <c r="R35" i="3" s="1"/>
  <c r="R82" i="3"/>
  <c r="C228" i="3" s="1"/>
  <c r="R26" i="3"/>
  <c r="Q145" i="3"/>
  <c r="Q162" i="3" s="1"/>
  <c r="Q33" i="3"/>
  <c r="R33" i="3" s="1"/>
  <c r="Q28" i="3"/>
  <c r="Q34" i="3" s="1"/>
  <c r="Q198" i="3"/>
  <c r="Q32" i="3"/>
  <c r="Q87" i="3"/>
  <c r="D198" i="3" l="1"/>
  <c r="I198" i="3"/>
  <c r="E198" i="3"/>
  <c r="F198" i="3"/>
  <c r="G198" i="3"/>
  <c r="H198" i="3"/>
  <c r="L198" i="3"/>
  <c r="K198" i="3"/>
  <c r="J198" i="3"/>
  <c r="F185" i="3"/>
  <c r="D185" i="3"/>
  <c r="E185" i="3"/>
  <c r="H185" i="3"/>
  <c r="G185" i="3"/>
  <c r="I185" i="3"/>
  <c r="M198" i="3"/>
  <c r="M185" i="3"/>
  <c r="K185" i="3"/>
  <c r="L185" i="3"/>
  <c r="O198" i="3"/>
  <c r="P198" i="3"/>
  <c r="N198" i="3"/>
  <c r="O185" i="3"/>
  <c r="P185" i="3"/>
  <c r="N185" i="3"/>
  <c r="J185" i="3"/>
  <c r="S198" i="3"/>
  <c r="T198" i="3"/>
  <c r="U198" i="3"/>
  <c r="V198" i="3"/>
  <c r="X198" i="3"/>
  <c r="W198" i="3"/>
  <c r="Y198" i="3"/>
  <c r="Z198" i="3"/>
  <c r="AA198" i="3"/>
  <c r="AC198" i="3"/>
  <c r="AB198" i="3"/>
  <c r="AD198" i="3"/>
  <c r="AF198" i="3"/>
  <c r="AE198" i="3"/>
  <c r="AH198" i="3"/>
  <c r="AG198" i="3"/>
  <c r="AI198" i="3"/>
  <c r="AJ198" i="3"/>
  <c r="AM198" i="3"/>
  <c r="AK198" i="3"/>
  <c r="AL198" i="3"/>
  <c r="AN198" i="3"/>
  <c r="AO198" i="3"/>
  <c r="AP198" i="3"/>
  <c r="AQ198" i="3"/>
  <c r="S185" i="3"/>
  <c r="T185" i="3"/>
  <c r="W185" i="3"/>
  <c r="U185" i="3"/>
  <c r="V185" i="3"/>
  <c r="X185" i="3"/>
  <c r="Y185" i="3"/>
  <c r="AB185" i="3"/>
  <c r="Z185" i="3"/>
  <c r="AA185" i="3"/>
  <c r="AC185" i="3"/>
  <c r="AD185" i="3"/>
  <c r="AE185" i="3"/>
  <c r="AF185" i="3"/>
  <c r="AG185" i="3"/>
  <c r="AH185" i="3"/>
  <c r="AI185" i="3"/>
  <c r="AJ185" i="3"/>
  <c r="AL185" i="3"/>
  <c r="AK185" i="3"/>
  <c r="AM185" i="3"/>
  <c r="AN185" i="3"/>
  <c r="AP185" i="3"/>
  <c r="AO185" i="3"/>
  <c r="AQ185" i="3"/>
  <c r="C229" i="3"/>
  <c r="R87" i="3"/>
  <c r="Q92" i="3"/>
  <c r="Q37" i="3"/>
  <c r="R32" i="3"/>
  <c r="S194" i="3"/>
  <c r="Q179" i="3"/>
  <c r="Q181" i="3" s="1"/>
  <c r="Q185" i="3"/>
  <c r="Q197" i="3"/>
  <c r="Q194" i="3"/>
  <c r="Q184" i="3"/>
  <c r="R198" i="3"/>
  <c r="R28" i="3"/>
  <c r="R34" i="3" s="1"/>
  <c r="R145" i="3"/>
  <c r="R162" i="3" s="1"/>
  <c r="R194" i="3" s="1"/>
  <c r="C230" i="3" l="1"/>
  <c r="AQ187" i="3" s="1"/>
  <c r="R37" i="3"/>
  <c r="W37" i="3"/>
  <c r="S37" i="3"/>
  <c r="C210" i="3"/>
  <c r="R92" i="3"/>
  <c r="R179" i="3"/>
  <c r="R181" i="3" s="1"/>
  <c r="R184" i="3"/>
  <c r="R197" i="3"/>
  <c r="R185" i="3"/>
  <c r="R187" i="3" l="1"/>
  <c r="M187" i="3"/>
  <c r="C238" i="3"/>
  <c r="AG187" i="3"/>
  <c r="AL187" i="3"/>
  <c r="AB187" i="3"/>
  <c r="W187" i="3"/>
  <c r="W180" i="3"/>
  <c r="W181" i="3" s="1"/>
  <c r="S180" i="3"/>
  <c r="S181" i="3" s="1"/>
  <c r="C239" i="3" l="1"/>
  <c r="C241" i="3" s="1"/>
  <c r="C7" i="3" s="1"/>
  <c r="C8" i="3" s="1"/>
  <c r="S102" i="3"/>
  <c r="T180" i="3"/>
  <c r="T181" i="3" s="1"/>
  <c r="X180" i="3"/>
  <c r="X181" i="3" s="1"/>
  <c r="AB180" i="3"/>
  <c r="AB181" i="3" s="1"/>
  <c r="AC180" i="3" l="1"/>
  <c r="AC181" i="3" s="1"/>
  <c r="AG180" i="3"/>
  <c r="AG181" i="3" s="1"/>
  <c r="X102" i="3"/>
  <c r="Y180" i="3"/>
  <c r="Y181" i="3" s="1"/>
  <c r="U180" i="3"/>
  <c r="U181" i="3" s="1"/>
  <c r="T102" i="3"/>
  <c r="S106" i="3"/>
  <c r="S110" i="3" s="1"/>
  <c r="S129" i="3" s="1"/>
  <c r="S182" i="3"/>
  <c r="Z180" i="3" l="1"/>
  <c r="Z181" i="3" s="1"/>
  <c r="Y102" i="3"/>
  <c r="AL180" i="3"/>
  <c r="AL181" i="3" s="1"/>
  <c r="AH180" i="3"/>
  <c r="AH181" i="3" s="1"/>
  <c r="X182" i="3"/>
  <c r="X106" i="3"/>
  <c r="X110" i="3" s="1"/>
  <c r="X129" i="3" s="1"/>
  <c r="T106" i="3"/>
  <c r="T110" i="3" s="1"/>
  <c r="T129" i="3" s="1"/>
  <c r="T182" i="3"/>
  <c r="U102" i="3"/>
  <c r="V180" i="3"/>
  <c r="V181" i="3" s="1"/>
  <c r="V102" i="3" s="1"/>
  <c r="AC102" i="3"/>
  <c r="AD180" i="3"/>
  <c r="AD181" i="3" s="1"/>
  <c r="AI180" i="3" l="1"/>
  <c r="AI181" i="3" s="1"/>
  <c r="AH102" i="3"/>
  <c r="AQ180" i="3"/>
  <c r="AQ181" i="3" s="1"/>
  <c r="AM180" i="3"/>
  <c r="AM181" i="3" s="1"/>
  <c r="AD102" i="3"/>
  <c r="AE180" i="3"/>
  <c r="AE181" i="3" s="1"/>
  <c r="AC106" i="3"/>
  <c r="AC110" i="3" s="1"/>
  <c r="AC129" i="3" s="1"/>
  <c r="AC182" i="3"/>
  <c r="V182" i="3"/>
  <c r="V106" i="3"/>
  <c r="V110" i="3" s="1"/>
  <c r="V129" i="3" s="1"/>
  <c r="W102" i="3"/>
  <c r="Y182" i="3"/>
  <c r="Y106" i="3"/>
  <c r="Y110" i="3" s="1"/>
  <c r="Y129" i="3" s="1"/>
  <c r="U106" i="3"/>
  <c r="U110" i="3" s="1"/>
  <c r="U129" i="3" s="1"/>
  <c r="U182" i="3"/>
  <c r="Z102" i="3"/>
  <c r="AA180" i="3"/>
  <c r="AA181" i="3" s="1"/>
  <c r="AA102" i="3" s="1"/>
  <c r="Z182" i="3" l="1"/>
  <c r="Z106" i="3"/>
  <c r="Z110" i="3" s="1"/>
  <c r="Z129" i="3" s="1"/>
  <c r="AN180" i="3"/>
  <c r="AN181" i="3" s="1"/>
  <c r="AM102" i="3"/>
  <c r="W182" i="3"/>
  <c r="W106" i="3"/>
  <c r="W110" i="3" s="1"/>
  <c r="W129" i="3" s="1"/>
  <c r="AE102" i="3"/>
  <c r="AF180" i="3"/>
  <c r="AF181" i="3" s="1"/>
  <c r="AF102" i="3" s="1"/>
  <c r="AH182" i="3"/>
  <c r="AH106" i="3"/>
  <c r="AH110" i="3" s="1"/>
  <c r="AH129" i="3" s="1"/>
  <c r="AA182" i="3"/>
  <c r="AA106" i="3"/>
  <c r="AA110" i="3" s="1"/>
  <c r="AA129" i="3" s="1"/>
  <c r="AB102" i="3"/>
  <c r="AD182" i="3"/>
  <c r="AD106" i="3"/>
  <c r="AD110" i="3" s="1"/>
  <c r="AD129" i="3" s="1"/>
  <c r="AI102" i="3"/>
  <c r="AJ180" i="3"/>
  <c r="AJ181" i="3" s="1"/>
  <c r="AG102" i="3" l="1"/>
  <c r="AF182" i="3"/>
  <c r="AF106" i="3"/>
  <c r="AF110" i="3" s="1"/>
  <c r="AF129" i="3" s="1"/>
  <c r="AM182" i="3"/>
  <c r="AM106" i="3"/>
  <c r="AM110" i="3" s="1"/>
  <c r="AM129" i="3" s="1"/>
  <c r="AI182" i="3"/>
  <c r="AI106" i="3"/>
  <c r="AI110" i="3" s="1"/>
  <c r="AI129" i="3" s="1"/>
  <c r="AE182" i="3"/>
  <c r="AE106" i="3"/>
  <c r="AE110" i="3" s="1"/>
  <c r="AE129" i="3" s="1"/>
  <c r="AN102" i="3"/>
  <c r="AO180" i="3"/>
  <c r="AO181" i="3" s="1"/>
  <c r="AJ102" i="3"/>
  <c r="AK180" i="3"/>
  <c r="AK181" i="3" s="1"/>
  <c r="AK102" i="3" s="1"/>
  <c r="AB182" i="3"/>
  <c r="AB106" i="3"/>
  <c r="AB110" i="3" s="1"/>
  <c r="AB129" i="3" s="1"/>
  <c r="AP180" i="3" l="1"/>
  <c r="AP181" i="3" s="1"/>
  <c r="AP102" i="3" s="1"/>
  <c r="AO102" i="3"/>
  <c r="AN106" i="3"/>
  <c r="AN110" i="3" s="1"/>
  <c r="AN129" i="3" s="1"/>
  <c r="AN182" i="3"/>
  <c r="AJ182" i="3"/>
  <c r="AJ106" i="3"/>
  <c r="AJ110" i="3" s="1"/>
  <c r="AJ129" i="3" s="1"/>
  <c r="AK182" i="3"/>
  <c r="AL102" i="3"/>
  <c r="AK106" i="3"/>
  <c r="AK110" i="3" s="1"/>
  <c r="AK129" i="3" s="1"/>
  <c r="AG106" i="3"/>
  <c r="AG110" i="3" s="1"/>
  <c r="AG129" i="3" s="1"/>
  <c r="AG182" i="3"/>
  <c r="AL106" i="3" l="1"/>
  <c r="AL110" i="3" s="1"/>
  <c r="AL129" i="3" s="1"/>
  <c r="AL182" i="3"/>
  <c r="AO182" i="3"/>
  <c r="AO106" i="3"/>
  <c r="AO110" i="3" s="1"/>
  <c r="AO129" i="3" s="1"/>
  <c r="AP106" i="3"/>
  <c r="AP110" i="3" s="1"/>
  <c r="AP129" i="3" s="1"/>
  <c r="AQ102" i="3"/>
  <c r="AP182" i="3"/>
  <c r="AQ182" i="3" l="1"/>
  <c r="AQ106" i="3"/>
  <c r="AQ110" i="3" s="1"/>
  <c r="AQ129" i="3" s="1"/>
</calcChain>
</file>

<file path=xl/comments1.xml><?xml version="1.0" encoding="utf-8"?>
<comments xmlns="http://schemas.openxmlformats.org/spreadsheetml/2006/main">
  <authors>
    <author>Owner</author>
    <author>Admin</author>
    <author>Ross Griffiths</author>
    <author>GE User</author>
  </authors>
  <commentList>
    <comment ref="J12" authorId="0" shapeId="0">
      <text>
        <r>
          <rPr>
            <sz val="9"/>
            <color indexed="81"/>
            <rFont val="Tahoma"/>
            <family val="2"/>
          </rPr>
          <t xml:space="preserve">Management guided  Streaming Revenue to $1,474M (which excludes DVD revenue) on 4/15/2015
</t>
        </r>
      </text>
    </comment>
    <comment ref="K12" authorId="0" shapeId="0">
      <text>
        <r>
          <rPr>
            <sz val="9"/>
            <color indexed="81"/>
            <rFont val="Tahoma"/>
            <family val="2"/>
          </rPr>
          <t>Management guided  Streaming Revenue to $1,593M (which excludes DVD revenue) on 7/15/2015</t>
        </r>
        <r>
          <rPr>
            <b/>
            <sz val="9"/>
            <color indexed="81"/>
            <rFont val="Tahoma"/>
            <family val="2"/>
          </rPr>
          <t xml:space="preserve">
</t>
        </r>
        <r>
          <rPr>
            <sz val="9"/>
            <color indexed="81"/>
            <rFont val="Tahoma"/>
            <family val="2"/>
          </rPr>
          <t xml:space="preserve">
</t>
        </r>
      </text>
    </comment>
    <comment ref="L12" authorId="0" shapeId="0">
      <text>
        <r>
          <rPr>
            <sz val="9"/>
            <color indexed="81"/>
            <rFont val="Tahoma"/>
            <family val="2"/>
          </rPr>
          <t>Management guided  Streaming Revenue to $1,667M (which excludes DVD revenue) on October 14, 2015.</t>
        </r>
      </text>
    </comment>
    <comment ref="N12" authorId="1" shapeId="0">
      <text>
        <r>
          <rPr>
            <sz val="9"/>
            <color indexed="81"/>
            <rFont val="Tahoma"/>
            <family val="2"/>
          </rPr>
          <t>Management guided  Streaming Revenue to $1,813M (which excludes DVD revenue) on 1/16/2016.</t>
        </r>
      </text>
    </comment>
    <comment ref="Q12" authorId="1" shapeId="0">
      <text>
        <r>
          <rPr>
            <sz val="9"/>
            <color indexed="81"/>
            <rFont val="Tahoma"/>
            <family val="2"/>
          </rPr>
          <t>Management guided  Streaming Revenue to $2.344B (which excludes DVD revenue) on 10/17/2016.</t>
        </r>
      </text>
    </comment>
    <comment ref="J19" authorId="0" shapeId="0">
      <text>
        <r>
          <rPr>
            <sz val="9"/>
            <color indexed="81"/>
            <rFont val="Tahoma"/>
            <family val="2"/>
          </rPr>
          <t xml:space="preserve">Management guided  Operating Income to $59M on 4/15/2015. 
</t>
        </r>
      </text>
    </comment>
    <comment ref="L19" authorId="0" shapeId="0">
      <text>
        <r>
          <rPr>
            <sz val="9"/>
            <color indexed="81"/>
            <rFont val="Tahoma"/>
            <family val="2"/>
          </rPr>
          <t xml:space="preserve">Management guided  Operating Income to $49M on October 14, 2015. </t>
        </r>
      </text>
    </comment>
    <comment ref="N19" authorId="1" shapeId="0">
      <text>
        <r>
          <rPr>
            <sz val="9"/>
            <color indexed="81"/>
            <rFont val="Tahoma"/>
            <family val="2"/>
          </rPr>
          <t xml:space="preserve">Management guided  Operating Income to $50M on 3/1/2016. </t>
        </r>
      </text>
    </comment>
    <comment ref="O19" authorId="1" shapeId="0">
      <text>
        <r>
          <rPr>
            <sz val="9"/>
            <color indexed="81"/>
            <rFont val="Tahoma"/>
            <family val="2"/>
          </rPr>
          <t xml:space="preserve">Management guided  Operating Income to $47M on 4/18/2016. </t>
        </r>
      </text>
    </comment>
    <comment ref="Q19" authorId="1" shapeId="0">
      <text>
        <r>
          <rPr>
            <sz val="9"/>
            <color indexed="81"/>
            <rFont val="Tahoma"/>
            <family val="2"/>
          </rPr>
          <t xml:space="preserve">Management guided  Operating Income to $125M on 10/17/2016. </t>
        </r>
      </text>
    </comment>
    <comment ref="N26" authorId="1" shapeId="0">
      <text>
        <r>
          <rPr>
            <sz val="9"/>
            <color indexed="81"/>
            <rFont val="Tahoma"/>
            <family val="2"/>
          </rPr>
          <t>Management guided net income to $11M on 3/1/2016.</t>
        </r>
      </text>
    </comment>
    <comment ref="O26" authorId="1" shapeId="0">
      <text>
        <r>
          <rPr>
            <sz val="9"/>
            <color indexed="81"/>
            <rFont val="Tahoma"/>
            <family val="2"/>
          </rPr>
          <t>Management guided net income to $9M on 4/18/2016.</t>
        </r>
      </text>
    </comment>
    <comment ref="Q26" authorId="1" shapeId="0">
      <text>
        <r>
          <rPr>
            <sz val="9"/>
            <color indexed="81"/>
            <rFont val="Tahoma"/>
            <family val="2"/>
          </rPr>
          <t>Management guided net income to $56M on 10/17/2016.
Exceeded by $12m</t>
        </r>
      </text>
    </comment>
    <comment ref="J28" authorId="0" shapeId="0">
      <text>
        <r>
          <rPr>
            <sz val="9"/>
            <color indexed="81"/>
            <rFont val="Tahoma"/>
            <family val="2"/>
          </rPr>
          <t>Management guided  Net Income to $16M on 4/15/2015.</t>
        </r>
        <r>
          <rPr>
            <b/>
            <sz val="9"/>
            <color indexed="81"/>
            <rFont val="Tahoma"/>
            <family val="2"/>
          </rPr>
          <t xml:space="preserve"> </t>
        </r>
      </text>
    </comment>
    <comment ref="L28" authorId="0" shapeId="0">
      <text>
        <r>
          <rPr>
            <sz val="9"/>
            <color indexed="81"/>
            <rFont val="Tahoma"/>
            <family val="2"/>
          </rPr>
          <t>Management guided  Net Income to $10M on October 14, 2015.</t>
        </r>
      </text>
    </comment>
    <comment ref="J33" authorId="0" shapeId="0">
      <text>
        <r>
          <rPr>
            <sz val="9"/>
            <color indexed="81"/>
            <rFont val="Tahoma"/>
            <family val="2"/>
          </rPr>
          <t>Management guided  EPS to $0.26 on 4/15/2015.</t>
        </r>
        <r>
          <rPr>
            <b/>
            <sz val="9"/>
            <color indexed="81"/>
            <rFont val="Tahoma"/>
            <family val="2"/>
          </rPr>
          <t xml:space="preserve"> </t>
        </r>
      </text>
    </comment>
    <comment ref="N33" authorId="1" shapeId="0">
      <text>
        <r>
          <rPr>
            <sz val="9"/>
            <color indexed="81"/>
            <rFont val="Tahoma"/>
            <family val="2"/>
          </rPr>
          <t>Management guided EPS to $0.03 on 3/1/2016.</t>
        </r>
      </text>
    </comment>
    <comment ref="O33" authorId="1" shapeId="0">
      <text>
        <r>
          <rPr>
            <sz val="9"/>
            <color indexed="81"/>
            <rFont val="Tahoma"/>
            <family val="2"/>
          </rPr>
          <t>Management guided EPS to $0.02 on 4/18/2016.</t>
        </r>
      </text>
    </comment>
    <comment ref="Q33" authorId="1" shapeId="0">
      <text>
        <r>
          <rPr>
            <sz val="9"/>
            <color indexed="81"/>
            <rFont val="Tahoma"/>
            <family val="2"/>
          </rPr>
          <t>Management guided EPS to $0.13 on 10/17/2016.</t>
        </r>
      </text>
    </comment>
    <comment ref="B42" authorId="2" shapeId="0">
      <text>
        <r>
          <rPr>
            <b/>
            <sz val="9"/>
            <color indexed="81"/>
            <rFont val="Tahoma"/>
            <family val="2"/>
          </rPr>
          <t>Ross Griffiths:</t>
        </r>
        <r>
          <rPr>
            <sz val="9"/>
            <color indexed="81"/>
            <rFont val="Tahoma"/>
            <family val="2"/>
          </rPr>
          <t xml:space="preserve">
From start of forecast period in Q3 2016, assume free memberships are zero and count total as paid</t>
        </r>
      </text>
    </comment>
    <comment ref="Q42" authorId="1" shapeId="0">
      <text>
        <r>
          <rPr>
            <sz val="9"/>
            <color indexed="81"/>
            <rFont val="Tahoma"/>
            <family val="2"/>
          </rPr>
          <t>Management guided U.S. paid members to 47.63M on 10/17/2016.
Exceeded guidance by 1.801m</t>
        </r>
      </text>
    </comment>
    <comment ref="Q45" authorId="1" shapeId="0">
      <text>
        <r>
          <rPr>
            <sz val="9"/>
            <color indexed="81"/>
            <rFont val="Tahoma"/>
            <family val="2"/>
          </rPr>
          <t>Management guided U.S. streaming revenue to $1.397B on 10/17/2016.
Exceeded by $6m</t>
        </r>
      </text>
    </comment>
    <comment ref="Q51" authorId="1" shapeId="0">
      <text>
        <r>
          <rPr>
            <sz val="9"/>
            <color indexed="81"/>
            <rFont val="Tahoma"/>
            <family val="2"/>
          </rPr>
          <t>Management guided Domestic streaming contribution margin to 36.9% on 10/17/2016.
Exceeded by 1.23
Tagreting 40% by 2020</t>
        </r>
      </text>
    </comment>
    <comment ref="Q53" authorId="1" shapeId="0">
      <text>
        <r>
          <rPr>
            <sz val="9"/>
            <color indexed="81"/>
            <rFont val="Tahoma"/>
            <family val="2"/>
          </rPr>
          <t>Management guided International paid members to 40.15M on 10/17/2016.
Exceeded by 4.215m</t>
        </r>
      </text>
    </comment>
    <comment ref="Q56" authorId="1" shapeId="0">
      <text>
        <r>
          <rPr>
            <sz val="9"/>
            <color indexed="81"/>
            <rFont val="Tahoma"/>
            <family val="2"/>
          </rPr>
          <t>Management guided International streaming revenue to $947M on 10/17/2016.
Almost exact in guidance despite outperforming in terms of subscription growth. Are they struggling to monetise internationall?</t>
        </r>
      </text>
    </comment>
    <comment ref="Q62" authorId="1" shapeId="0">
      <text>
        <r>
          <rPr>
            <sz val="9"/>
            <color indexed="81"/>
            <rFont val="Tahoma"/>
            <family val="2"/>
          </rPr>
          <t>Management guided International streaming contribution margin to -7.9% on 10/17/2016.
Exceeded by 0.9%</t>
        </r>
      </text>
    </comment>
    <comment ref="Q76" authorId="1" shapeId="0">
      <text>
        <r>
          <rPr>
            <sz val="9"/>
            <color indexed="81"/>
            <rFont val="Tahoma"/>
            <family val="2"/>
          </rPr>
          <t>Management guided operating margin to 5.1% on 10/17/2016.
Exceeded by 1.2%</t>
        </r>
      </text>
    </comment>
    <comment ref="Q119" authorId="2" shapeId="0">
      <text>
        <r>
          <rPr>
            <b/>
            <sz val="9"/>
            <color indexed="81"/>
            <rFont val="Tahoma"/>
            <family val="2"/>
          </rPr>
          <t>Ross Griffiths:</t>
        </r>
        <r>
          <rPr>
            <sz val="9"/>
            <color indexed="81"/>
            <rFont val="Tahoma"/>
            <family val="2"/>
          </rPr>
          <t xml:space="preserve">
Company to seek Debt Issue of $1bn announced on October 24th 2016
Netflix, Inc. (NASDAQ: NFLX) today announced the pricing of an offering of $1 billion aggregate principal amount of 4.375% senior notes due 2026
The sale of the Notes is expected to close on October 27, 2016, subject to the satisfaction of customary closing conditions. Interest on the Notes will be payable in cash semi-annually in arrears, beginning on May 15, 2017.</t>
        </r>
      </text>
    </comment>
    <comment ref="Q146" authorId="2" shapeId="0">
      <text>
        <r>
          <rPr>
            <b/>
            <sz val="9"/>
            <color indexed="81"/>
            <rFont val="Tahoma"/>
            <family val="2"/>
          </rPr>
          <t>Ross Griffiths:</t>
        </r>
        <r>
          <rPr>
            <sz val="9"/>
            <color indexed="81"/>
            <rFont val="Tahoma"/>
            <family val="2"/>
          </rPr>
          <t xml:space="preserve">
Goal Seek used to equate Free Cash Flow to management guidance of -$1.5bn for FY 2016</t>
        </r>
      </text>
    </comment>
    <comment ref="AM173" authorId="2" shapeId="0">
      <text>
        <r>
          <rPr>
            <b/>
            <sz val="9"/>
            <color indexed="81"/>
            <rFont val="Tahoma"/>
            <family val="2"/>
          </rPr>
          <t>Ross Griffiths:</t>
        </r>
        <r>
          <rPr>
            <sz val="9"/>
            <color indexed="81"/>
            <rFont val="Tahoma"/>
            <family val="2"/>
          </rPr>
          <t xml:space="preserve">
02/01/2021 5.375% bonds ($500m par) due for redemption</t>
        </r>
      </text>
    </comment>
    <comment ref="B176" authorId="2" shapeId="0">
      <text>
        <r>
          <rPr>
            <b/>
            <sz val="9"/>
            <color indexed="81"/>
            <rFont val="Tahoma"/>
            <family val="2"/>
          </rPr>
          <t>Ross Griffiths:</t>
        </r>
        <r>
          <rPr>
            <sz val="9"/>
            <color indexed="81"/>
            <rFont val="Tahoma"/>
            <family val="2"/>
          </rPr>
          <t xml:space="preserve">
Formerly 'Principal Payments on Lease Financing obligations' line item</t>
        </r>
      </text>
    </comment>
    <comment ref="W183" authorId="2" shapeId="0">
      <text>
        <r>
          <rPr>
            <b/>
            <sz val="9"/>
            <color indexed="81"/>
            <rFont val="Tahoma"/>
            <family val="2"/>
          </rPr>
          <t>Ross Griffiths:</t>
        </r>
        <r>
          <rPr>
            <sz val="9"/>
            <color indexed="81"/>
            <rFont val="Tahoma"/>
            <family val="2"/>
          </rPr>
          <t xml:space="preserve">
Assume to be equal to most recent reporting year</t>
        </r>
      </text>
    </comment>
    <comment ref="AB183" authorId="2" shapeId="0">
      <text>
        <r>
          <rPr>
            <b/>
            <sz val="9"/>
            <color indexed="81"/>
            <rFont val="Tahoma"/>
            <family val="2"/>
          </rPr>
          <t>Ross Griffiths:</t>
        </r>
        <r>
          <rPr>
            <sz val="9"/>
            <color indexed="81"/>
            <rFont val="Tahoma"/>
            <family val="2"/>
          </rPr>
          <t xml:space="preserve">
Assume to be equal to most recent reporting year</t>
        </r>
      </text>
    </comment>
    <comment ref="AG183" authorId="2" shapeId="0">
      <text>
        <r>
          <rPr>
            <b/>
            <sz val="9"/>
            <color indexed="81"/>
            <rFont val="Tahoma"/>
            <family val="2"/>
          </rPr>
          <t>Ross Griffiths:</t>
        </r>
        <r>
          <rPr>
            <sz val="9"/>
            <color indexed="81"/>
            <rFont val="Tahoma"/>
            <family val="2"/>
          </rPr>
          <t xml:space="preserve">
Assume to be equal to most recent reporting year</t>
        </r>
      </text>
    </comment>
    <comment ref="AL183" authorId="2" shapeId="0">
      <text>
        <r>
          <rPr>
            <b/>
            <sz val="9"/>
            <color indexed="81"/>
            <rFont val="Tahoma"/>
            <family val="2"/>
          </rPr>
          <t>Ross Griffiths:</t>
        </r>
        <r>
          <rPr>
            <sz val="9"/>
            <color indexed="81"/>
            <rFont val="Tahoma"/>
            <family val="2"/>
          </rPr>
          <t xml:space="preserve">
Assume to be equal to most recent reporting year</t>
        </r>
      </text>
    </comment>
    <comment ref="AQ183" authorId="2" shapeId="0">
      <text>
        <r>
          <rPr>
            <b/>
            <sz val="9"/>
            <color indexed="81"/>
            <rFont val="Tahoma"/>
            <family val="2"/>
          </rPr>
          <t>Ross Griffiths:</t>
        </r>
        <r>
          <rPr>
            <sz val="9"/>
            <color indexed="81"/>
            <rFont val="Tahoma"/>
            <family val="2"/>
          </rPr>
          <t xml:space="preserve">
Assume to be equal to most recent reporting year</t>
        </r>
      </text>
    </comment>
    <comment ref="R184" authorId="2" shapeId="0">
      <text>
        <r>
          <rPr>
            <b/>
            <sz val="9"/>
            <color indexed="81"/>
            <rFont val="Tahoma"/>
            <family val="2"/>
          </rPr>
          <t>Ross Griffiths:</t>
        </r>
        <r>
          <rPr>
            <sz val="9"/>
            <color indexed="81"/>
            <rFont val="Tahoma"/>
            <family val="2"/>
          </rPr>
          <t xml:space="preserve">
-$1.5bn FY 2016 management guidance</t>
        </r>
      </text>
    </comment>
    <comment ref="B185" authorId="3" shapeId="0">
      <text>
        <r>
          <rPr>
            <sz val="9"/>
            <color indexed="81"/>
            <rFont val="Tahoma"/>
            <family val="2"/>
          </rPr>
          <t xml:space="preserve">*FCFF calculated as Cash Flow from Operations (CFO) + After tax interest expense - CapEx.
</t>
        </r>
      </text>
    </comment>
    <comment ref="W185" authorId="2" shapeId="0">
      <text>
        <r>
          <rPr>
            <b/>
            <sz val="9"/>
            <color indexed="81"/>
            <rFont val="Tahoma"/>
            <family val="2"/>
          </rPr>
          <t>Ross Griffiths:</t>
        </r>
        <r>
          <rPr>
            <sz val="9"/>
            <color indexed="81"/>
            <rFont val="Tahoma"/>
            <family val="2"/>
          </rPr>
          <t xml:space="preserve">
Management guided 2017 cash burn to -$2bn in FY 2016 results announcement</t>
        </r>
      </text>
    </comment>
    <comment ref="C238" authorId="3" shapeId="0">
      <text>
        <r>
          <rPr>
            <b/>
            <sz val="9"/>
            <color indexed="81"/>
            <rFont val="Tahoma"/>
            <family val="2"/>
          </rPr>
          <t>Equation:</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t>
        </r>
        <r>
          <rPr>
            <b/>
            <sz val="9"/>
            <color indexed="81"/>
            <rFont val="Tahoma"/>
            <family val="2"/>
          </rPr>
          <t xml:space="preserve"> </t>
        </r>
      </text>
    </comment>
  </commentList>
</comments>
</file>

<file path=xl/comments2.xml><?xml version="1.0" encoding="utf-8"?>
<comments xmlns="http://schemas.openxmlformats.org/spreadsheetml/2006/main">
  <authors>
    <author>Ross Griffiths</author>
  </authors>
  <commentList>
    <comment ref="A1" authorId="0" shapeId="0">
      <text>
        <r>
          <rPr>
            <b/>
            <sz val="9"/>
            <color indexed="81"/>
            <rFont val="Tahoma"/>
            <family val="2"/>
          </rPr>
          <t>=DSGRID("@NFLX,S&amp;PCOMP(RI)"," ","Base Date","","D","RowHeader=true;ColHeader=true;DispSeriesDescription=false;YearlyTSFormat=false;QuarterlyTSFormat=false","")</t>
        </r>
      </text>
    </comment>
    <comment ref="P2" authorId="0" shapeId="0">
      <text>
        <r>
          <rPr>
            <b/>
            <sz val="9"/>
            <color indexed="81"/>
            <rFont val="Tahoma"/>
            <family val="2"/>
          </rPr>
          <t>=DSGRID("@NFLX"," ","Latest Value","","","RowHeader=true;ColHeader=true;DispSeriesDescription=true;DispDatatypeDescription=true","")</t>
        </r>
      </text>
    </comment>
  </commentList>
</comments>
</file>

<file path=xl/comments3.xml><?xml version="1.0" encoding="utf-8"?>
<comments xmlns="http://schemas.openxmlformats.org/spreadsheetml/2006/main">
  <authors>
    <author>Ross Griffiths</author>
  </authors>
  <commentList>
    <comment ref="A1" authorId="0" shapeId="0">
      <text>
        <r>
          <rPr>
            <b/>
            <sz val="9"/>
            <color indexed="81"/>
            <rFont val="Tahoma"/>
            <family val="2"/>
          </rPr>
          <t>=DSGRID("BMUS10Y(RI),S&amp;PCOMP(RI)"," ","Base Date","MTE","M","RowHeader=true;ColHeader=true;DispSeriesDescription=false;YearlyTSFormat=false;QuarterlyTSFormat=false","")</t>
        </r>
      </text>
    </comment>
  </commentList>
</comments>
</file>

<file path=xl/comments4.xml><?xml version="1.0" encoding="utf-8"?>
<comments xmlns="http://schemas.openxmlformats.org/spreadsheetml/2006/main">
  <authors>
    <author>Ross Griffiths</author>
  </authors>
  <commentList>
    <comment ref="B1" authorId="0" shapeId="0">
      <text>
        <r>
          <rPr>
            <b/>
            <sz val="9"/>
            <color indexed="81"/>
            <rFont val="Tahoma"/>
            <family val="2"/>
          </rPr>
          <t>=DSGRID("USBD10Y"," ","Base Date","MTE","M","RowHeader=true;ColHeader=true;DispSeriesDescription=false;YearlyTSFormat=false;QuarterlyTSFormat=false","")</t>
        </r>
      </text>
    </comment>
  </commentList>
</comments>
</file>

<file path=xl/comments5.xml><?xml version="1.0" encoding="utf-8"?>
<comments xmlns="http://schemas.openxmlformats.org/spreadsheetml/2006/main">
  <authors>
    <author>Ross Griffiths</author>
  </authors>
  <commentList>
    <comment ref="B1" authorId="0" shapeId="0">
      <text>
        <r>
          <rPr>
            <b/>
            <sz val="9"/>
            <color indexed="81"/>
            <rFont val="Tahoma"/>
            <family val="2"/>
          </rPr>
          <t>=DSGRID("@NFLX","PE;PEFD12","-2Y","MTE","M","RowHeader=true;ColHeader=true;DispSeriesDescription=false;YearlyTSFormat=false;QuarterlyTSFormat=false","")</t>
        </r>
      </text>
    </comment>
  </commentList>
</comments>
</file>

<file path=xl/sharedStrings.xml><?xml version="1.0" encoding="utf-8"?>
<sst xmlns="http://schemas.openxmlformats.org/spreadsheetml/2006/main" count="770" uniqueCount="324">
  <si>
    <t>Effective tax rate</t>
  </si>
  <si>
    <t>(Dollars in millions, except per share data)</t>
  </si>
  <si>
    <t>Total Current Assets</t>
  </si>
  <si>
    <t xml:space="preserve">Property, plant and equipment, net </t>
  </si>
  <si>
    <t>Total Assets</t>
  </si>
  <si>
    <t>Assets</t>
  </si>
  <si>
    <t>Liabilities</t>
  </si>
  <si>
    <t>Total Current liabilities</t>
  </si>
  <si>
    <t>Total liabilities</t>
  </si>
  <si>
    <t>Equity</t>
  </si>
  <si>
    <t>Total liabilities and equity</t>
  </si>
  <si>
    <t>Cash flows from operating activities</t>
  </si>
  <si>
    <t>Net income (loss)</t>
  </si>
  <si>
    <t>Cash flows from investing activities</t>
  </si>
  <si>
    <t>Cash flows from financing activities</t>
  </si>
  <si>
    <t>Net increase (decrease) in cash and equivalents</t>
  </si>
  <si>
    <t>Cash and equivalents at beginning of period</t>
  </si>
  <si>
    <t>Cash and equivalents at end of period</t>
  </si>
  <si>
    <t>Change in operating assets and liabilities</t>
  </si>
  <si>
    <t>Multiple Valuation</t>
  </si>
  <si>
    <t>Ratios</t>
  </si>
  <si>
    <t>Balance Sheet Ratios &amp; Assumptions</t>
  </si>
  <si>
    <t>Number of days of payables</t>
  </si>
  <si>
    <t>Payables turnover*</t>
  </si>
  <si>
    <t>Cash Flow Ratios &amp; Assumptions</t>
  </si>
  <si>
    <t>Depreciation to PPE</t>
  </si>
  <si>
    <t xml:space="preserve">Net cash per share </t>
  </si>
  <si>
    <t>Capex growth</t>
  </si>
  <si>
    <t>Discounted FCFF</t>
  </si>
  <si>
    <t>Discounted Cash Flow Valuation</t>
  </si>
  <si>
    <t>Current share price</t>
  </si>
  <si>
    <t>Shares outstanding</t>
  </si>
  <si>
    <t>Market Capitalization ($M)</t>
  </si>
  <si>
    <t>Equity market risk premium</t>
  </si>
  <si>
    <t>Required return on equity (CAPM)</t>
  </si>
  <si>
    <t>Equity to total capital</t>
  </si>
  <si>
    <t>Average cost of debt</t>
  </si>
  <si>
    <t xml:space="preserve">After tax cost of debt </t>
  </si>
  <si>
    <t>WACC Inputs</t>
  </si>
  <si>
    <t>Net Cash from Operations growth rate</t>
  </si>
  <si>
    <t>Sept-14</t>
  </si>
  <si>
    <t>June-14</t>
  </si>
  <si>
    <t>Mar-14</t>
  </si>
  <si>
    <t>Dec-14</t>
  </si>
  <si>
    <t>Mar-15</t>
  </si>
  <si>
    <t>June-15</t>
  </si>
  <si>
    <t>Sept-15</t>
  </si>
  <si>
    <t>Dec-16</t>
  </si>
  <si>
    <t>Dec-15</t>
  </si>
  <si>
    <t>Mar-16</t>
  </si>
  <si>
    <t>June-16</t>
  </si>
  <si>
    <t>Sept-16</t>
  </si>
  <si>
    <t>Mar-17</t>
  </si>
  <si>
    <t>June-17</t>
  </si>
  <si>
    <t>Sept-17</t>
  </si>
  <si>
    <t>Dec-17</t>
  </si>
  <si>
    <t>Mar-18</t>
  </si>
  <si>
    <t>June-18</t>
  </si>
  <si>
    <t>Sept-18</t>
  </si>
  <si>
    <t>Dec-18</t>
  </si>
  <si>
    <t>Mar-19</t>
  </si>
  <si>
    <t>June-19</t>
  </si>
  <si>
    <t>Sept-19</t>
  </si>
  <si>
    <t>Cash and equivalents</t>
  </si>
  <si>
    <t>Accounts payable</t>
  </si>
  <si>
    <t>Other non-current liabilities</t>
  </si>
  <si>
    <t>Total shareholders' equity</t>
  </si>
  <si>
    <t xml:space="preserve">Segment Data &amp; Income Statement Ratios </t>
  </si>
  <si>
    <t>Beta (relative to the S&amp;P500)</t>
  </si>
  <si>
    <t>Risk Free (3mo ave 10yr US-T)</t>
  </si>
  <si>
    <t>Weighted Average Cost of Capital</t>
  </si>
  <si>
    <t>Revenue growth (in perpetuity)</t>
  </si>
  <si>
    <t>NPV of stage-one cash flows</t>
  </si>
  <si>
    <t>Constant CFO growth rate</t>
  </si>
  <si>
    <t>Capex to sales</t>
  </si>
  <si>
    <t>DCF Valuation</t>
  </si>
  <si>
    <t>PV of terminal value</t>
  </si>
  <si>
    <t>Dec-19</t>
  </si>
  <si>
    <t>1Q14</t>
  </si>
  <si>
    <t>2Q14</t>
  </si>
  <si>
    <t>3Q14</t>
  </si>
  <si>
    <t>4Q14</t>
  </si>
  <si>
    <t>1Q15</t>
  </si>
  <si>
    <t>Total Operating Expenses</t>
  </si>
  <si>
    <t>Diluted EPS (GAAP)</t>
  </si>
  <si>
    <t>Net income (GAAP)</t>
  </si>
  <si>
    <t>Common stock and additional paid-in capital</t>
  </si>
  <si>
    <t>Purchase of PPE</t>
  </si>
  <si>
    <t>Effect of exchange rate changes</t>
  </si>
  <si>
    <t>4Q16E</t>
  </si>
  <si>
    <t>2016E</t>
  </si>
  <si>
    <t>1Q17E</t>
  </si>
  <si>
    <t>2Q17E</t>
  </si>
  <si>
    <t>3Q17E</t>
  </si>
  <si>
    <t>4Q17E</t>
  </si>
  <si>
    <t>2017E</t>
  </si>
  <si>
    <t>1Q18E</t>
  </si>
  <si>
    <t>2Q18E</t>
  </si>
  <si>
    <t>3Q18E</t>
  </si>
  <si>
    <t>4Q18E</t>
  </si>
  <si>
    <t>2018E</t>
  </si>
  <si>
    <t>1Q19E</t>
  </si>
  <si>
    <t>2Q19E</t>
  </si>
  <si>
    <t>3Q19E</t>
  </si>
  <si>
    <t>4Q19E</t>
  </si>
  <si>
    <t>BALANCE SHEET</t>
  </si>
  <si>
    <t>CASH FLOW STATEMENT</t>
  </si>
  <si>
    <t>Other income/(expense)</t>
  </si>
  <si>
    <t>Other income/(expense) to revenue</t>
  </si>
  <si>
    <t>Income statement ratios</t>
  </si>
  <si>
    <t>Effective income tax rate</t>
  </si>
  <si>
    <t>( in millions, except as noted)</t>
  </si>
  <si>
    <t>Long-term debt</t>
  </si>
  <si>
    <t>(Purchase)/maturities of marketable securities and other</t>
  </si>
  <si>
    <t>*Assumes 90 days in each quarter (Non-GAAP)</t>
  </si>
  <si>
    <t>LT Ave CapEx (% of sales)</t>
  </si>
  <si>
    <t>Netflix Income Statement</t>
  </si>
  <si>
    <t>Netflix Balance Sheet</t>
  </si>
  <si>
    <t>Netflix Cash Flow Statement</t>
  </si>
  <si>
    <t>Revenues</t>
  </si>
  <si>
    <t>Cost of revenues</t>
  </si>
  <si>
    <t>Marketing</t>
  </si>
  <si>
    <t>Technology and development</t>
  </si>
  <si>
    <t>General and administrative</t>
  </si>
  <si>
    <t>Interest (expense)</t>
  </si>
  <si>
    <t xml:space="preserve">Income before income taxes </t>
  </si>
  <si>
    <t>Provisions/(benefit) for income tax</t>
  </si>
  <si>
    <t xml:space="preserve">Basic shares outstanding </t>
  </si>
  <si>
    <t xml:space="preserve">Diluted shares outstanding </t>
  </si>
  <si>
    <t>Basic EPS (GAAP)</t>
  </si>
  <si>
    <t>Domestic Streaming Details</t>
  </si>
  <si>
    <t>Average paid members per period</t>
  </si>
  <si>
    <t>Paid member growth (QoQ)</t>
  </si>
  <si>
    <t>Domestic streaming revenue per average paid member</t>
  </si>
  <si>
    <t>Contribution profit margin (%)</t>
  </si>
  <si>
    <t>Domestic streaming revenue ($M)</t>
  </si>
  <si>
    <t>Marketing cost of domestic revenue ($M)</t>
  </si>
  <si>
    <t>Marketing per average paid member ($M)</t>
  </si>
  <si>
    <t>International Streaming Details</t>
  </si>
  <si>
    <t>International streaming revenue ($M)</t>
  </si>
  <si>
    <t>International streaming revenue per average paid member</t>
  </si>
  <si>
    <t>International Streaming gross margin (%)</t>
  </si>
  <si>
    <t>Marketing cost of International revenue ($M)</t>
  </si>
  <si>
    <t>Domestic DVD Details</t>
  </si>
  <si>
    <t>Total paid Domestic members at end of period</t>
  </si>
  <si>
    <t>Total paid International members at end of period</t>
  </si>
  <si>
    <t>Total paid DVD members at end of period</t>
  </si>
  <si>
    <t>DVD revenue ($M)</t>
  </si>
  <si>
    <t>DVD revenue per average paid member</t>
  </si>
  <si>
    <t xml:space="preserve">Cost of DVD revenue </t>
  </si>
  <si>
    <t xml:space="preserve">Cost of International revenue </t>
  </si>
  <si>
    <t>DVD gross margin (%)</t>
  </si>
  <si>
    <t>Marketing cost of DVD revenue ($M)</t>
  </si>
  <si>
    <t>Total gross margin percentage</t>
  </si>
  <si>
    <t>Technology and development expense to revenue</t>
  </si>
  <si>
    <t>General and administrative expense to revenue</t>
  </si>
  <si>
    <t>Interest expense to average debt</t>
  </si>
  <si>
    <t>Short-term investments</t>
  </si>
  <si>
    <t>Other current assets</t>
  </si>
  <si>
    <t>Current content library, net</t>
  </si>
  <si>
    <t>Non-current content library, net</t>
  </si>
  <si>
    <t>Other non-current assets</t>
  </si>
  <si>
    <t>Current content liabilities</t>
  </si>
  <si>
    <t>Accrued expenses</t>
  </si>
  <si>
    <t>Deferred revenue</t>
  </si>
  <si>
    <t>Non-current content liabilities</t>
  </si>
  <si>
    <t xml:space="preserve">Retained earnings/(deficit) </t>
  </si>
  <si>
    <t>Accumulated other comprehensive income/(loss)</t>
  </si>
  <si>
    <t>Depreciation of PPE and intangibles</t>
  </si>
  <si>
    <t>Additions to streaming content library</t>
  </si>
  <si>
    <t>Change in streaming content liability</t>
  </si>
  <si>
    <t>Stock-based compensation expense</t>
  </si>
  <si>
    <t>Excess tax benefit from stock-based compensation</t>
  </si>
  <si>
    <t>Amortization of streaming content liability</t>
  </si>
  <si>
    <t>Amortization of DVD content library</t>
  </si>
  <si>
    <t>Excess tax benefits from stock-based compensation</t>
  </si>
  <si>
    <t>Other non-cash items</t>
  </si>
  <si>
    <t>Deferred taxes</t>
  </si>
  <si>
    <t>Other non-current assets and liabilities</t>
  </si>
  <si>
    <t>Net cash provided/(used) from operating activities</t>
  </si>
  <si>
    <t>Net cash provided/(used) for financing</t>
  </si>
  <si>
    <t>Net cash provided/(used) for investing</t>
  </si>
  <si>
    <t>Acquisition of DVD content library</t>
  </si>
  <si>
    <t>Proceeds from issuance of common stock</t>
  </si>
  <si>
    <t>Issuance costs</t>
  </si>
  <si>
    <t>Non-GAAP Adjustments to free cash from operations</t>
  </si>
  <si>
    <t>Free cash flow from operations (Non-GAAP)</t>
  </si>
  <si>
    <t>Other current assets/liabilities</t>
  </si>
  <si>
    <t>Other assets/liabilities</t>
  </si>
  <si>
    <t>2014</t>
  </si>
  <si>
    <t>Free Cash Flow to Firm (FCFF)*</t>
  </si>
  <si>
    <t xml:space="preserve">Cost of domestic revenue </t>
  </si>
  <si>
    <t>Domestic Streaming gross margin (%)</t>
  </si>
  <si>
    <t>DCF Period (approximate number of years)</t>
  </si>
  <si>
    <t>2019E</t>
  </si>
  <si>
    <t>Operating Income (GAAP)</t>
  </si>
  <si>
    <t>Operating Income (Non-GAAP)</t>
  </si>
  <si>
    <t>Total operating margin percentage (Non-GAAP)</t>
  </si>
  <si>
    <t>Stock based comp to revenue</t>
  </si>
  <si>
    <t>2Q15</t>
  </si>
  <si>
    <t>3Q15</t>
  </si>
  <si>
    <t>(b) We use the Constant Sharpe approach to estimate the Equity Risk Premium. The S&amp;P500 Constant Sharpe is calculated by taking the excess return on the index over the risk-free rate, divided by the standard deviation of returns. We then multiply the constant Sharpe by the last three month average implied volatility.</t>
  </si>
  <si>
    <t>P/E used for valuation</t>
  </si>
  <si>
    <t>Constant market Sharpe ratio(b)</t>
  </si>
  <si>
    <r>
      <t>Constant Growth Stage Assumptions</t>
    </r>
    <r>
      <rPr>
        <sz val="11"/>
        <color theme="1"/>
        <rFont val="Calibri"/>
        <family val="2"/>
        <scheme val="minor"/>
      </rPr>
      <t>(d,e)</t>
    </r>
  </si>
  <si>
    <t>(c) The VIX is quoted in percentage points and measures the implied annualized volatility for the S&amp;P500. The VIX is a forward looking measure of implied volatility, however, single day volatility would have too much of an impact on the overall discount rate, which is why we choose to use the three month average.</t>
  </si>
  <si>
    <t>(d) Assumes constant networking capital in the constant growth stage.
(e) Assumes debt balance and interest expense remains constant in the constant growth stage, and that book value of debt approximates fair value.</t>
  </si>
  <si>
    <t>Implied P/E 12-month target value</t>
  </si>
  <si>
    <t>Implied DCF 12-month target value</t>
  </si>
  <si>
    <t>Implied average target value</t>
  </si>
  <si>
    <t xml:space="preserve">Plus net cash/(debt) per share </t>
  </si>
  <si>
    <t>Non-GAAP Adjustments</t>
  </si>
  <si>
    <t>Non-GAAP Adjusted EBITDA</t>
  </si>
  <si>
    <t>GAAP Net Income</t>
  </si>
  <si>
    <t>Interest and other (income) expense</t>
  </si>
  <si>
    <t>Provision (benefit) for income taxes</t>
  </si>
  <si>
    <t>Depreciation and Amortization</t>
  </si>
  <si>
    <t>Implied Price to NTM EBITDA</t>
  </si>
  <si>
    <t>4Q15</t>
  </si>
  <si>
    <t>2015</t>
  </si>
  <si>
    <t>2017 P/E ratio, 3-month ave (a)</t>
  </si>
  <si>
    <t xml:space="preserve">2017 P/E  ratio, 3-month high </t>
  </si>
  <si>
    <t>2017 P/E  ratio, 3-month low</t>
  </si>
  <si>
    <t xml:space="preserve">(a) Multiples are calculated excluding the value of net cash and are based on the 3-month average daily share price compared to the consensus EPS estimates for the 2017.
</t>
  </si>
  <si>
    <t>Mar-20</t>
  </si>
  <si>
    <t>June-20</t>
  </si>
  <si>
    <t>Sept-20</t>
  </si>
  <si>
    <t>Dec-20</t>
  </si>
  <si>
    <t>1Q20E</t>
  </si>
  <si>
    <t>2Q20E</t>
  </si>
  <si>
    <t>3Q20E</t>
  </si>
  <si>
    <t>4Q20E</t>
  </si>
  <si>
    <t>2020E</t>
  </si>
  <si>
    <t>By obtaining this model you are deemed to have read and agreed to our Terms of Use. Visit our website for details: https://www.gutenbergresearch.com/terms-of-use.html</t>
  </si>
  <si>
    <t>GR</t>
  </si>
  <si>
    <t>Net income (Non-GAAP, including adj for stock-based comp)</t>
  </si>
  <si>
    <t>Diluted EPS (Non-GAAP, including stock-based comp)</t>
  </si>
  <si>
    <t>Stock based comp expense</t>
  </si>
  <si>
    <t>Release of tax accrual</t>
  </si>
  <si>
    <t>Release of tax accural adjustment (Non-GAAP)</t>
  </si>
  <si>
    <r>
      <t xml:space="preserve">(f) </t>
    </r>
    <r>
      <rPr>
        <b/>
        <sz val="11"/>
        <color theme="1"/>
        <rFont val="Calibri"/>
        <family val="2"/>
        <scheme val="minor"/>
      </rPr>
      <t>NON-GAAP Adjustment explanation</t>
    </r>
    <r>
      <rPr>
        <sz val="11"/>
        <color theme="1"/>
        <rFont val="Calibri"/>
        <family val="2"/>
        <scheme val="minor"/>
      </rPr>
      <t>: Typically Netflix reports non-GAAP EBITDA, but does not report non-GAAP Net Income and EPS, except to show a constant currency view. The company has reported non-GAAP Net Income and EPS the past few quarters to reflect the tax accrual release adjustment, but management did not adjust Net Income for stock based comp in their non-GAAP calculation despite the fact that they did adjust their non-GAAP EBITDA calculations for stock based comp. For transparency in the calculation, and for comparability to other tech companies, we have shown the non-GAAP EBITDA, Net Income, and EPS calculation consistent with management's calculation, and left a stock based-comp adjustment row in the operating income section for a more traditional view of non-GAAP Operating Margin, Net Income, and EPS.</t>
    </r>
  </si>
  <si>
    <t>Stock Based Comp (Non-GAAP Adj, see comment f in row 200)</t>
  </si>
  <si>
    <t>Net income (Non-GAAP as reported, tax accrual adjustment only)</t>
  </si>
  <si>
    <t>Diluted EPS (Non-GAAP, as reported, tax accrual adjustment only)</t>
  </si>
  <si>
    <t>Change in basic shares  (excluding repurchases)</t>
  </si>
  <si>
    <t>Change in diluted shares  (excluding repurchases)</t>
  </si>
  <si>
    <t>Share count analysis</t>
  </si>
  <si>
    <t>1Q16</t>
  </si>
  <si>
    <t>2Q16</t>
  </si>
  <si>
    <t>3Q16</t>
  </si>
  <si>
    <t>Total operating margin percentage (GAAP)</t>
  </si>
  <si>
    <r>
      <t xml:space="preserve">NOTE: </t>
    </r>
    <r>
      <rPr>
        <sz val="11"/>
        <color theme="1"/>
        <rFont val="Calibri"/>
        <family val="2"/>
        <scheme val="minor"/>
      </rPr>
      <t xml:space="preserve">There are many different methods to calculate a DCF-based valuation, each of which result in different final valuation estimates. This calculation is for demonstration only. Different inputs and assumptions can result in significantly different valuation estimates. Refer to the Disclosure tab for important information regarding this demonstration.  Our DCF and Multiple valuation metrics are kept constant at certain points during each quarter to isolate the impact from changes in earnings estimates.  </t>
    </r>
    <r>
      <rPr>
        <b/>
        <sz val="11"/>
        <color theme="3"/>
        <rFont val="Calibri"/>
        <family val="2"/>
        <scheme val="minor"/>
      </rPr>
      <t xml:space="preserve">The  Beta, Volatility, and Risk-Free rate used in this DCF section was last updated on 11/12/2016. </t>
    </r>
  </si>
  <si>
    <r>
      <t xml:space="preserve">NOTE: </t>
    </r>
    <r>
      <rPr>
        <sz val="11"/>
        <color theme="1"/>
        <rFont val="Calibri"/>
        <family val="2"/>
        <scheme val="minor"/>
      </rPr>
      <t xml:space="preserve">There are many different multiples which could be applied to various earnings metrics, each of which result in different valuations. This calculation is for demonstration only. Please refer to our disclosures for important details.  Our DCF and Multiple valuation metrics are kept constant at certain points during each quarter to isolate the impact from changes in earnings estimates.   </t>
    </r>
    <r>
      <rPr>
        <b/>
        <sz val="11"/>
        <color theme="3"/>
        <rFont val="Calibri"/>
        <family val="2"/>
        <scheme val="minor"/>
      </rPr>
      <t>The multiple  in this section was last updated on 11/12/2016.</t>
    </r>
    <r>
      <rPr>
        <b/>
        <sz val="11"/>
        <color theme="1"/>
        <rFont val="Calibri"/>
        <family val="2"/>
        <scheme val="minor"/>
      </rPr>
      <t xml:space="preserve"> </t>
    </r>
  </si>
  <si>
    <t>Mar-21</t>
  </si>
  <si>
    <t>June-21</t>
  </si>
  <si>
    <t>Sept-21</t>
  </si>
  <si>
    <t>Dec-21</t>
  </si>
  <si>
    <t>1Q21E</t>
  </si>
  <si>
    <t>2Q21E</t>
  </si>
  <si>
    <t>3Q21E</t>
  </si>
  <si>
    <t>4Q21E</t>
  </si>
  <si>
    <t>2021E</t>
  </si>
  <si>
    <t>Non-GAAP Adjusted EBITDA Reconciliation</t>
  </si>
  <si>
    <t>NOPAT/Sales</t>
  </si>
  <si>
    <t>CFO/Sales</t>
  </si>
  <si>
    <t>EPS Growth (%)</t>
  </si>
  <si>
    <t>Total</t>
  </si>
  <si>
    <t>&lt;1y</t>
  </si>
  <si>
    <t>1-3y</t>
  </si>
  <si>
    <t>3-5y</t>
  </si>
  <si>
    <t>&gt;5y</t>
  </si>
  <si>
    <t>This, as well as increased spending on original content (in spite of this being cheaper), leading to lot of cash consumption in near/mid term?</t>
  </si>
  <si>
    <t>NETFLIX</t>
  </si>
  <si>
    <t>S&amp;P 500 COMPOSITE - TOT RETURN IND</t>
  </si>
  <si>
    <t>Date</t>
  </si>
  <si>
    <t>SPX</t>
  </si>
  <si>
    <t>Latest Share Price</t>
  </si>
  <si>
    <t>X</t>
  </si>
  <si>
    <t>@NFLX</t>
  </si>
  <si>
    <t>Beta</t>
  </si>
  <si>
    <t>R2</t>
  </si>
  <si>
    <t>US BENCHMARK 10 YEAR DS GOVT. INDEX - TOT RETURN IND</t>
  </si>
  <si>
    <t>SPX Monthly Total Returns</t>
  </si>
  <si>
    <t>Equity Market Excess Returns (Geo)</t>
  </si>
  <si>
    <t>Treasuries Rolling 3y Std Dev (Annualised)</t>
  </si>
  <si>
    <t>SPX Rolling 3y Std Dev (Annualised)</t>
  </si>
  <si>
    <t>US Treasuries Cumulative Total Returns</t>
  </si>
  <si>
    <t>SPX Cumulative Total Returns</t>
  </si>
  <si>
    <t>10y US Treasuries TR</t>
  </si>
  <si>
    <t>SPX TR</t>
  </si>
  <si>
    <t>Equity Market Annualised Volatility</t>
  </si>
  <si>
    <t>Quarterly ERP Estimate</t>
  </si>
  <si>
    <t>4Q Average ERP</t>
  </si>
  <si>
    <t>ERP Estimate</t>
  </si>
  <si>
    <t>Average</t>
  </si>
  <si>
    <t>Average Excess Return</t>
  </si>
  <si>
    <t>S&amp;P500 Standard Deviation</t>
  </si>
  <si>
    <t>Market Sharpe Ratio</t>
  </si>
  <si>
    <t>Historic Average ERP (Based on Quarterly ERP Estimates)</t>
  </si>
  <si>
    <t>US TREAS.BENCHMARK BOND 10 YR (DS) - RED. YIELD</t>
  </si>
  <si>
    <t>Current Content Liabilities as % of Total</t>
  </si>
  <si>
    <t>Current Content Assets as % of Total</t>
  </si>
  <si>
    <t>Additions to streaming content library (as % of Revenue)</t>
  </si>
  <si>
    <t>Change in streaming content liability (as % of Revenue)</t>
  </si>
  <si>
    <t>Amortization of streaming content liability (as % of Revenue)</t>
  </si>
  <si>
    <t>Assume declining as % of revenues to -60% by end of 2020</t>
  </si>
  <si>
    <t>Assume settling at 25%</t>
  </si>
  <si>
    <t>Assume 50%</t>
  </si>
  <si>
    <t>Assume $9.99 PCM, rising to $11.99 PCM in 2019</t>
  </si>
  <si>
    <t>Assume that international streaming business grows to circa 2x number of subscribers of domestic</t>
  </si>
  <si>
    <t>Assume prices converge to domestic by end 2018 and increase 1 year later</t>
  </si>
  <si>
    <t>S&amp;P500 Historical volatility</t>
  </si>
  <si>
    <t>Proceeds from issuance/redemption of debt</t>
  </si>
  <si>
    <t>Rolling 3y Volatility</t>
  </si>
  <si>
    <t>Gross profit</t>
  </si>
  <si>
    <t>Other Financing Activities</t>
  </si>
  <si>
    <t>Purple cells = Company guidance (updated 1/18/2017)</t>
  </si>
  <si>
    <t>Orange cells = Consensus estimates (updated 1/16/2017)</t>
  </si>
  <si>
    <r>
      <rPr>
        <b/>
        <sz val="11"/>
        <color theme="1"/>
        <rFont val="Calibri"/>
        <family val="2"/>
        <scheme val="minor"/>
      </rPr>
      <t>Source:</t>
    </r>
    <r>
      <rPr>
        <sz val="11"/>
        <color theme="1"/>
        <rFont val="Calibri"/>
        <family val="2"/>
        <scheme val="minor"/>
      </rPr>
      <t xml:space="preserve"> Thomson Reuters Datastream, as at 28/02/2017</t>
    </r>
  </si>
  <si>
    <t>NETFLIX - PER</t>
  </si>
  <si>
    <t>NETFLIX - 12MTH FORWARD PE</t>
  </si>
  <si>
    <t>Reporting Date:</t>
  </si>
  <si>
    <t>-3 months:</t>
  </si>
  <si>
    <t>Blue cells = Contributor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</si>
</sst>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0_);_(* \(#,##0.0\);_(* &quot;-&quot;??_);_(@_)"/>
    <numFmt numFmtId="171" formatCode="_(* #,##0_);_(* \(#,##0\);_(* &quot;-&quot;??_);_(@_)"/>
    <numFmt numFmtId="172" formatCode="0.0%"/>
    <numFmt numFmtId="173" formatCode="0.0\x"/>
    <numFmt numFmtId="174" formatCode="_(* #,##0.000_);_(* \(#,##0.000\);_(* &quot;-&quot;??_);_(@_)"/>
    <numFmt numFmtId="175" formatCode="0\x"/>
    <numFmt numFmtId="176" formatCode="0.0_)\%;\(0.0\)\%;0.0_)\%;@_)_%"/>
    <numFmt numFmtId="177" formatCode="#,##0.0_)_%;\(#,##0.0\)_%;0.0_)_%;@_)_%"/>
    <numFmt numFmtId="178" formatCode="#,##0.0_);\(#,##0.0\);#,##0.0_);@_)"/>
    <numFmt numFmtId="179" formatCode="&quot;$&quot;_(#,##0.00_);&quot;$&quot;\(#,##0.00\);&quot;$&quot;_(0.00_);@_)"/>
    <numFmt numFmtId="180" formatCode="#,##0.00_);\(#,##0.00\);0.00_);@_)"/>
    <numFmt numFmtId="181" formatCode="\€_(#,##0.00_);\€\(#,##0.00\);\€_(0.00_);@_)"/>
    <numFmt numFmtId="182" formatCode="#,##0_)\x;\(#,##0\)\x;0_)\x;@_)_x"/>
    <numFmt numFmtId="183" formatCode="#,##0_)_x;\(#,##0\)_x;0_)_x;@_)_x"/>
    <numFmt numFmtId="184" formatCode="* #,##0.00_);\(#,##0.00\)"/>
    <numFmt numFmtId="185" formatCode="&quot;$&quot;#,##0;\-&quot;$&quot;#,##0"/>
    <numFmt numFmtId="186" formatCode="#,##0;\-#,##0;&quot;-&quot;"/>
    <numFmt numFmtId="187" formatCode="0.000000"/>
    <numFmt numFmtId="188" formatCode="_(* #,##0,,_);_(* \(#,##0,,\);_(* &quot;-&quot;_)"/>
    <numFmt numFmtId="189" formatCode="_(* #,##0_);[Red]_(* \(#,##0\);_(* &quot;&quot;&quot;&quot;&quot;&quot;&quot;&quot;\ \-\ &quot;&quot;&quot;&quot;&quot;&quot;&quot;&quot;_);_(@_)"/>
    <numFmt numFmtId="190" formatCode="_(* #,##0,_);[Red]_(* \(#,##0,\);_(* &quot;&quot;&quot;&quot;&quot;&quot;&quot;&quot;\ \-\ &quot;&quot;&quot;&quot;&quot;&quot;&quot;&quot;_);_(@_)"/>
    <numFmt numFmtId="191" formatCode="0.00_);[Red]\(0.00\)"/>
    <numFmt numFmtId="192" formatCode="0%;\(0%\);;"/>
    <numFmt numFmtId="193" formatCode="_(* #,##0.000_);_(* \(#,##0.000\);_(* &quot;-&quot;_);_(@_)"/>
    <numFmt numFmtId="194" formatCode="0%;\(0%\);&quot;-&quot;"/>
    <numFmt numFmtId="195" formatCode="_(&quot;$&quot;* #,##0,_);_(&quot;$&quot;* \(#,##0,\);_(&quot;$&quot;* &quot;-&quot;_);_(@_)"/>
    <numFmt numFmtId="196" formatCode="#,##0\ ;\(#,##0.0\)"/>
    <numFmt numFmtId="197" formatCode="0.0"/>
    <numFmt numFmtId="198" formatCode="#,##0.00;\-#,##0.00;&quot;-&quot;"/>
    <numFmt numFmtId="199" formatCode="_._.* \(#,##0\)_%;_._.* #,##0_)_%;_._.* 0_)_%;_._.@_)_%"/>
    <numFmt numFmtId="200" formatCode="_._.&quot;$&quot;* \(#,##0\)_%;_._.&quot;$&quot;* #,##0_)_%;_._.&quot;$&quot;* 0_)_%;_._.@_)_%"/>
    <numFmt numFmtId="201" formatCode="&quot;$&quot;0.00_)"/>
    <numFmt numFmtId="202" formatCode="_([$€-2]* #,##0.00_);_([$€-2]* \(#,##0.00\);_([$€-2]* &quot;-&quot;??_)"/>
    <numFmt numFmtId="203" formatCode="_-* #,##0\ _D_M_-;\-* #,##0\ _D_M_-;_-* &quot;-&quot;\ _D_M_-;_-@_-"/>
    <numFmt numFmtId="204" formatCode="_-* #,##0.00\ _D_M_-;\-* #,##0.00\ _D_M_-;_-* &quot;-&quot;??\ _D_M_-;_-@_-"/>
    <numFmt numFmtId="205" formatCode="_-* #,##0\ &quot;DM&quot;_-;\-* #,##0\ &quot;DM&quot;_-;_-* &quot;-&quot;\ &quot;DM&quot;_-;_-@_-"/>
    <numFmt numFmtId="206" formatCode="_-* #,##0.00\ &quot;DM&quot;_-;\-* #,##0.00\ &quot;DM&quot;_-;_-* &quot;-&quot;??\ &quot;DM&quot;_-;_-@_-"/>
    <numFmt numFmtId="207" formatCode="#,##0.0_);\(#,##0.0\)"/>
    <numFmt numFmtId="208" formatCode="#,##0.0\ ;\(#,##0.0\)"/>
    <numFmt numFmtId="209" formatCode="0%;\(0%\)"/>
    <numFmt numFmtId="210" formatCode="&quot;SFr.&quot;#,##0;[Red]&quot;SFr.&quot;\-#,##0"/>
    <numFmt numFmtId="211" formatCode="#,##0.0000000000;\-#,##0.0000000000"/>
    <numFmt numFmtId="212" formatCode="#,##0.0;\-#,##0.0"/>
    <numFmt numFmtId="213" formatCode="#,##0.000;\-#,##0.000"/>
    <numFmt numFmtId="214" formatCode="#,##0.0000;\-#,##0.0000"/>
    <numFmt numFmtId="215" formatCode="#,##0.00000;\-#,##0.00000"/>
    <numFmt numFmtId="216" formatCode="#,##0.000000;\-#,##0.000000"/>
    <numFmt numFmtId="217" formatCode="#,##0.0000000;\-#,##0.0000000"/>
    <numFmt numFmtId="218" formatCode="#,##0.00000000;\-#,##0.00000000"/>
    <numFmt numFmtId="219" formatCode="#,##0.000000000;\-#,##0.000000000"/>
    <numFmt numFmtId="220" formatCode="#,##0___);\(#,##0.00\)"/>
    <numFmt numFmtId="221" formatCode="#,##0&quot;%&quot;"/>
    <numFmt numFmtId="222" formatCode="#,##0_);[Red]\(#,##0\);&quot;-&quot;"/>
    <numFmt numFmtId="223" formatCode="*-"/>
    <numFmt numFmtId="224" formatCode="#,##0;[Red]\(#,##0\)"/>
    <numFmt numFmtId="225" formatCode="&quot;$&quot;\ #,##0_);&quot;$&quot;\ \(#,##0\);&quot;$&quot;\ \ \ \-\ \ "/>
    <numFmt numFmtId="226" formatCode="&quot;$&quot;\ ##,##0.0_);&quot;$&quot;\ \(#,##0.0\);&quot;$&quot;\ \ \ \-\ \ "/>
    <numFmt numFmtId="227" formatCode="&quot;$&quot;\ ##,##0.00_);&quot;$&quot;\ \(#,##0.00\);&quot;$&quot;\ \ \ \-\ \ "/>
    <numFmt numFmtId="228" formatCode="&quot;$&quot;\ ##,##0\ ??/??;&quot;$&quot;\ \-#,##0\ ??/??;&quot;$&quot;\ \ \ \-\ \ "/>
    <numFmt numFmtId="229" formatCode="#,##0_);\(#,##0\);\-\ \ "/>
    <numFmt numFmtId="230" formatCode="##,##0.0_);\(#,##0.0\);\-\ \ "/>
    <numFmt numFmtId="231" formatCode="##,##0.00_);\(#,##0.00\);\-\ \ "/>
    <numFmt numFmtId="232" formatCode="#,##0.000"/>
    <numFmt numFmtId="233" formatCode="_(* #,##0.0_);_(* \(#,##0.00\);_(* &quot;-&quot;??_);_(@_)"/>
    <numFmt numFmtId="234" formatCode="General_)"/>
    <numFmt numFmtId="235" formatCode="0.000"/>
    <numFmt numFmtId="236" formatCode="&quot;fl&quot;#,##0_);\(&quot;fl&quot;#,##0\)"/>
    <numFmt numFmtId="237" formatCode="&quot;fl&quot;#,##0_);[Red]\(&quot;fl&quot;#,##0\)"/>
    <numFmt numFmtId="238" formatCode="&quot;fl&quot;#,##0.00_);\(&quot;fl&quot;#,##0.00\)"/>
    <numFmt numFmtId="239" formatCode="0.000_)"/>
    <numFmt numFmtId="240" formatCode="_-* #,##0.00\ _€_-;\-* #,##0.00\ _€_-;_-* &quot;-&quot;??\ _€_-;_-@_-"/>
    <numFmt numFmtId="241" formatCode="dd\ mmmyy"/>
    <numFmt numFmtId="242" formatCode="mmmm\ d\,\ yyyy"/>
    <numFmt numFmtId="243" formatCode="dd\ mmmyy\ hh:mm"/>
    <numFmt numFmtId="244" formatCode="_-* #,##0.00\ _z_ł_-;\-* #,##0.00\ _z_ł_-;_-* &quot;-&quot;??\ _z_ł_-;_-@_-"/>
    <numFmt numFmtId="245" formatCode="mm/dd/yyyy"/>
    <numFmt numFmtId="246" formatCode="##,##0\ ??/??;\-#,##0\ ??/??;\-\ \ "/>
    <numFmt numFmtId="247" formatCode="#,##0.00&quot; $&quot;;\-#,##0.00&quot; $&quot;"/>
    <numFmt numFmtId="248" formatCode=";;;"/>
    <numFmt numFmtId="249" formatCode="&quot;$&quot;#,##0_);&quot;$&quot;\ \(#,##0\);\ &quot;$&quot;\ \ \ \-\ \ \ "/>
    <numFmt numFmtId="250" formatCode="#,##0_);\(#,##0\);\ \ \-\ \ \ "/>
    <numFmt numFmtId="251" formatCode="_ &quot;\&quot;* #,##0.00_ ;_ &quot;\&quot;* &quot;\&quot;&quot;\&quot;\-#,##0.00_ ;_ &quot;\&quot;* &quot;-&quot;??_ ;_ @_ "/>
    <numFmt numFmtId="252" formatCode="_(&quot;$&quot;* #,##0_);_(&quot;$&quot;* \(#,##0\);_(&quot;$&quot;* &quot;-&quot;??_);_(@_)"/>
    <numFmt numFmtId="253" formatCode="&quot;\&quot;#,##0.00;[Red]&quot;\&quot;&quot;\&quot;&quot;\&quot;&quot;\&quot;&quot;\&quot;&quot;\&quot;\-#,##0.00"/>
    <numFmt numFmtId="254" formatCode="#,##0.0;\(#,##0.0\)"/>
    <numFmt numFmtId="255" formatCode="#,##0.000;\(#,##0.000\)"/>
    <numFmt numFmtId="256" formatCode="#,##0.0\x;\(#,##0.0\)\x"/>
    <numFmt numFmtId="257" formatCode="#,##0.00;[Red]\(#,##0.00\)"/>
    <numFmt numFmtId="258" formatCode="&quot;per &quot;0"/>
    <numFmt numFmtId="259" formatCode="\60\4\7\:"/>
    <numFmt numFmtId="260" formatCode="#,##0.0,,_);\(#,##0.0,,\);&quot;-  &quot;"/>
    <numFmt numFmtId="261" formatCode="#,##0.0"/>
    <numFmt numFmtId="262" formatCode="_(&quot;$&quot;* #,##0.00_);_(&quot;$&quot;* \(#,##0.00\);_(* &quot;-&quot;_);_(@_)"/>
    <numFmt numFmtId="263" formatCode="_(* #,##0.00_);_(* \(#,##0.00\);_(* &quot;-&quot;_);_(@_)"/>
    <numFmt numFmtId="264" formatCode="#,##0.0\x"/>
    <numFmt numFmtId="265" formatCode="&quot;$&quot;#,##0.00"/>
    <numFmt numFmtId="266" formatCode="#,##0.00\x"/>
    <numFmt numFmtId="267" formatCode="_(&quot;$&quot;* #,##0.0_);_(&quot;$&quot;* \(#,##0.0\);_(* &quot;-&quot;_);_(@_)"/>
    <numFmt numFmtId="268" formatCode="_(* #,##0.0_);_(* \(#,##0.0\);_(* &quot;-&quot;_);_(@_)"/>
    <numFmt numFmtId="269" formatCode="mm/dd/yy"/>
    <numFmt numFmtId="270" formatCode="&quot;fl&quot;#,##0.00_);[Red]\(&quot;fl&quot;#,##0.00\)"/>
    <numFmt numFmtId="271" formatCode="_(&quot;fl&quot;* #,##0_);_(&quot;fl&quot;* \(#,##0\);_(&quot;fl&quot;* &quot;-&quot;_);_(@_)"/>
    <numFmt numFmtId="272" formatCode="0.0000"/>
    <numFmt numFmtId="273" formatCode="_(* #,##0.0000_);_(* \(#,##0.0000\);_(* &quot;-&quot;??_);_(@_)"/>
    <numFmt numFmtId="274" formatCode="_-* #,##0_-;\-* #,##0_-;_-* &quot;-&quot;??_-;_-@_-"/>
  </numFmts>
  <fonts count="133">
    <font>
      <sz val="11"/>
      <color theme="1"/>
      <name val="Calibri"/>
      <family val="2"/>
      <scheme val="minor"/>
    </font>
    <font>
      <sz val="11"/>
      <color theme="1"/>
      <name val="Calibri"/>
      <family val="2"/>
      <scheme val="minor"/>
    </font>
    <font>
      <b/>
      <sz val="11"/>
      <color theme="1"/>
      <name val="Calibri"/>
      <family val="2"/>
      <scheme val="minor"/>
    </font>
    <font>
      <b/>
      <u val="singleAccounting"/>
      <sz val="11"/>
      <color theme="1"/>
      <name val="Calibri"/>
      <family val="2"/>
      <scheme val="minor"/>
    </font>
    <font>
      <u val="singleAccounting"/>
      <sz val="11"/>
      <color theme="1"/>
      <name val="Calibri"/>
      <family val="2"/>
      <scheme val="minor"/>
    </font>
    <font>
      <sz val="11"/>
      <color rgb="FF7030A0"/>
      <name val="Calibri"/>
      <family val="2"/>
      <scheme val="minor"/>
    </font>
    <font>
      <sz val="11"/>
      <color theme="3"/>
      <name val="Calibri"/>
      <family val="2"/>
      <scheme val="minor"/>
    </font>
    <font>
      <sz val="11"/>
      <color theme="9" tint="-0.499984740745262"/>
      <name val="Calibri"/>
      <family val="2"/>
      <scheme val="minor"/>
    </font>
    <font>
      <b/>
      <u/>
      <sz val="11"/>
      <color theme="1"/>
      <name val="Calibri"/>
      <family val="2"/>
      <scheme val="minor"/>
    </font>
    <font>
      <sz val="10"/>
      <name val="Arial"/>
      <family val="2"/>
    </font>
    <font>
      <sz val="11"/>
      <name val="Calibri"/>
      <family val="2"/>
      <scheme val="minor"/>
    </font>
    <font>
      <u val="singleAccounting"/>
      <sz val="11"/>
      <name val="Calibri"/>
      <family val="2"/>
      <scheme val="minor"/>
    </font>
    <font>
      <b/>
      <sz val="11"/>
      <name val="Calibri"/>
      <family val="2"/>
      <scheme val="minor"/>
    </font>
    <font>
      <b/>
      <sz val="11"/>
      <color rgb="FFFF0000"/>
      <name val="Calibri"/>
      <family val="2"/>
      <scheme val="minor"/>
    </font>
    <font>
      <sz val="11"/>
      <color rgb="FFFF0000"/>
      <name val="Calibri"/>
      <family val="2"/>
      <scheme val="minor"/>
    </font>
    <font>
      <sz val="11"/>
      <name val="Calibri"/>
      <family val="2"/>
    </font>
    <font>
      <b/>
      <u/>
      <sz val="12"/>
      <color theme="0" tint="-0.14999847407452621"/>
      <name val="Calibri"/>
      <family val="2"/>
      <scheme val="minor"/>
    </font>
    <font>
      <b/>
      <sz val="11"/>
      <color theme="0" tint="-0.14999847407452621"/>
      <name val="Calibri"/>
      <family val="2"/>
      <scheme val="minor"/>
    </font>
    <font>
      <sz val="10"/>
      <color theme="0" tint="-0.14999847407452621"/>
      <name val="Calibri"/>
      <family val="2"/>
      <scheme val="minor"/>
    </font>
    <font>
      <b/>
      <u val="singleAccounting"/>
      <sz val="11"/>
      <color theme="0" tint="-0.14999847407452621"/>
      <name val="Calibri"/>
      <family val="2"/>
      <scheme val="minor"/>
    </font>
    <font>
      <b/>
      <u val="singleAccounting"/>
      <sz val="11"/>
      <name val="Calibri"/>
      <family val="2"/>
      <scheme val="minor"/>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sz val="11"/>
      <color theme="3"/>
      <name val="Calibri"/>
      <family val="2"/>
      <scheme val="minor"/>
    </font>
    <font>
      <u/>
      <sz val="11"/>
      <color theme="1"/>
      <name val="Calibri"/>
      <family val="2"/>
      <scheme val="minor"/>
    </font>
    <font>
      <sz val="11"/>
      <color theme="0"/>
      <name val="Calibri"/>
      <family val="2"/>
      <scheme val="minor"/>
    </font>
    <font>
      <b/>
      <sz val="11"/>
      <color theme="0"/>
      <name val="Calibri"/>
      <family val="2"/>
      <scheme val="minor"/>
    </font>
    <font>
      <sz val="10"/>
      <name val="Helv"/>
      <charset val="204"/>
    </font>
    <font>
      <sz val="10"/>
      <color indexed="8"/>
      <name val="MS Sans Serif"/>
      <family val="2"/>
    </font>
    <font>
      <sz val="8"/>
      <name val="Times"/>
      <family val="1"/>
    </font>
    <font>
      <sz val="8"/>
      <color theme="1"/>
      <name val="Tahoma"/>
      <family val="2"/>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u val="singleAccounting"/>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ms Rmn"/>
    </font>
    <font>
      <sz val="11"/>
      <name val="Tms Rmn"/>
      <family val="1"/>
    </font>
    <font>
      <b/>
      <sz val="9"/>
      <name val="Tahoma"/>
      <family val="2"/>
    </font>
    <font>
      <sz val="10"/>
      <name val="Arial CE"/>
      <charset val="238"/>
    </font>
    <font>
      <b/>
      <sz val="12"/>
      <color indexed="24"/>
      <name val="Arial"/>
      <family val="2"/>
    </font>
    <font>
      <sz val="12"/>
      <name val="Arial"/>
      <family val="2"/>
    </font>
    <font>
      <b/>
      <u/>
      <sz val="11"/>
      <color indexed="37"/>
      <name val="Arial"/>
      <family val="2"/>
    </font>
    <font>
      <b/>
      <sz val="9"/>
      <color indexed="42"/>
      <name val="Tahoma"/>
      <family val="2"/>
    </font>
    <font>
      <b/>
      <sz val="10"/>
      <color indexed="8"/>
      <name val="Arial"/>
      <family val="2"/>
    </font>
    <font>
      <u/>
      <sz val="9"/>
      <color indexed="12"/>
      <name val="Arial"/>
      <family val="2"/>
    </font>
    <font>
      <sz val="10"/>
      <color indexed="39"/>
      <name val="Arial"/>
      <family val="2"/>
    </font>
    <font>
      <b/>
      <sz val="9"/>
      <color indexed="63"/>
      <name val="Tahoma"/>
      <family val="2"/>
    </font>
    <font>
      <i/>
      <sz val="10"/>
      <name val="Arial"/>
      <family val="2"/>
    </font>
    <font>
      <b/>
      <sz val="12"/>
      <color indexed="20"/>
      <name val="Tahoma"/>
      <family val="2"/>
    </font>
    <font>
      <sz val="10"/>
      <color indexed="12"/>
      <name val="Tms Rmn"/>
    </font>
    <font>
      <sz val="11"/>
      <color theme="1"/>
      <name val="Arial"/>
      <family val="2"/>
    </font>
    <font>
      <sz val="10"/>
      <color theme="1"/>
      <name val="GE Inspira"/>
      <family val="2"/>
    </font>
    <font>
      <i/>
      <sz val="9"/>
      <name val="Arial"/>
      <family val="2"/>
    </font>
    <font>
      <sz val="10"/>
      <name val="Arial"/>
      <family val="2"/>
      <charset val="238"/>
    </font>
    <font>
      <i/>
      <sz val="12"/>
      <name val="Times New Roman"/>
      <family val="1"/>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22"/>
      <color indexed="8"/>
      <name val="Times New Roman"/>
      <family val="1"/>
    </font>
    <font>
      <b/>
      <sz val="12"/>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sz val="8"/>
      <color indexed="10"/>
      <name val="Arial"/>
      <family val="2"/>
    </font>
    <font>
      <b/>
      <sz val="10"/>
      <color indexed="60"/>
      <name val="Arial"/>
      <family val="2"/>
    </font>
    <font>
      <sz val="8"/>
      <color indexed="8"/>
      <name val="Arial"/>
      <family val="2"/>
    </font>
    <font>
      <sz val="8"/>
      <color indexed="12"/>
      <name val="Arial"/>
      <family val="2"/>
    </font>
    <font>
      <u/>
      <sz val="9"/>
      <color indexed="36"/>
      <name val="Arial"/>
      <family val="2"/>
    </font>
    <font>
      <b/>
      <sz val="10"/>
      <color indexed="12"/>
      <name val="Arial"/>
      <family val="2"/>
    </font>
    <font>
      <sz val="8"/>
      <color indexed="39"/>
      <name val="Arial"/>
      <family val="2"/>
    </font>
    <font>
      <u/>
      <sz val="8"/>
      <name val="Arial"/>
      <family val="2"/>
    </font>
    <font>
      <i/>
      <sz val="8"/>
      <name val="Arial"/>
      <family val="2"/>
    </font>
    <font>
      <sz val="7"/>
      <name val="Arial"/>
      <family val="2"/>
    </font>
    <font>
      <b/>
      <sz val="11"/>
      <name val="Times New Roman"/>
      <family val="1"/>
    </font>
    <font>
      <sz val="8"/>
      <color indexed="8"/>
      <name val="Wingdings"/>
      <charset val="2"/>
    </font>
    <font>
      <sz val="11"/>
      <name val="Arial"/>
      <family val="2"/>
    </font>
    <font>
      <b/>
      <sz val="14"/>
      <color indexed="53"/>
      <name val="Arial"/>
      <family val="2"/>
    </font>
    <font>
      <sz val="11"/>
      <name val="ＭＳ Ｐゴシック"/>
      <family val="3"/>
      <charset val="128"/>
    </font>
  </fonts>
  <fills count="45">
    <fill>
      <patternFill patternType="none"/>
    </fill>
    <fill>
      <patternFill patternType="gray125"/>
    </fill>
    <fill>
      <patternFill patternType="solid">
        <fgColor theme="3" tint="0.7999816888943144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gray0625">
        <fgColor indexed="10"/>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9"/>
      </patternFill>
    </fill>
    <fill>
      <patternFill patternType="solid">
        <fgColor indexed="16"/>
      </patternFill>
    </fill>
    <fill>
      <patternFill patternType="solid">
        <fgColor indexed="2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56"/>
      </patternFill>
    </fill>
    <fill>
      <patternFill patternType="solid">
        <fgColor indexed="21"/>
      </patternFill>
    </fill>
    <fill>
      <patternFill patternType="solid">
        <fgColor indexed="47"/>
      </patternFill>
    </fill>
    <fill>
      <patternFill patternType="solid">
        <fgColor indexed="63"/>
        <bgColor indexed="64"/>
      </patternFill>
    </fill>
    <fill>
      <patternFill patternType="solid">
        <fgColor indexed="43"/>
        <bgColor indexed="64"/>
      </patternFill>
    </fill>
    <fill>
      <patternFill patternType="solid">
        <fgColor indexed="8"/>
        <bgColor indexed="64"/>
      </patternFill>
    </fill>
  </fills>
  <borders count="70">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double">
        <color auto="1"/>
      </left>
      <right/>
      <top/>
      <bottom style="hair">
        <color auto="1"/>
      </bottom>
      <diagonal/>
    </border>
    <border diagonalUp="1" diagonalDown="1">
      <left/>
      <right/>
      <top/>
      <bottom/>
      <diagonal/>
    </border>
    <border>
      <left style="hair">
        <color auto="1"/>
      </left>
      <right style="hair">
        <color auto="1"/>
      </right>
      <top style="hair">
        <color auto="1"/>
      </top>
      <bottom style="hair">
        <color auto="1"/>
      </bottom>
      <diagonal/>
    </border>
    <border>
      <left/>
      <right/>
      <top/>
      <bottom style="medium">
        <color auto="1"/>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hair">
        <color indexed="39"/>
      </left>
      <right style="hair">
        <color indexed="39"/>
      </right>
      <top style="hair">
        <color indexed="39"/>
      </top>
      <bottom style="hair">
        <color indexed="39"/>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thin">
        <color auto="1"/>
      </top>
      <bottom style="double">
        <color auto="1"/>
      </bottom>
      <diagonal/>
    </border>
    <border>
      <left style="medium">
        <color indexed="64"/>
      </left>
      <right style="medium">
        <color indexed="64"/>
      </right>
      <top style="medium">
        <color indexed="64"/>
      </top>
      <bottom style="medium">
        <color indexed="64"/>
      </bottom>
      <diagonal/>
    </border>
    <border>
      <left style="double">
        <color indexed="64"/>
      </left>
      <right/>
      <top/>
      <bottom/>
      <diagonal/>
    </border>
    <border>
      <left/>
      <right/>
      <top/>
      <bottom style="thick">
        <color indexed="64"/>
      </bottom>
      <diagonal/>
    </border>
    <border>
      <left style="thin">
        <color auto="1"/>
      </left>
      <right style="thin">
        <color auto="1"/>
      </right>
      <top style="thin">
        <color auto="1"/>
      </top>
      <bottom style="hair">
        <color indexed="62"/>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indexed="64"/>
      </bottom>
      <diagonal/>
    </border>
    <border>
      <left/>
      <right/>
      <top style="thin">
        <color auto="1"/>
      </top>
      <bottom style="double">
        <color auto="1"/>
      </bottom>
      <diagonal/>
    </border>
    <border>
      <left style="thin">
        <color auto="1"/>
      </left>
      <right style="thin">
        <color auto="1"/>
      </right>
      <top style="thin">
        <color auto="1"/>
      </top>
      <bottom style="hair">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182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lignment vertical="top"/>
    </xf>
    <xf numFmtId="0" fontId="15" fillId="0" borderId="0"/>
    <xf numFmtId="43" fontId="15"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181" fontId="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7" borderId="0" applyNumberFormat="0" applyFont="0" applyAlignment="0" applyProtection="0"/>
    <xf numFmtId="182" fontId="9" fillId="0" borderId="0" applyFont="0" applyFill="0" applyBorder="0" applyAlignment="0" applyProtection="0"/>
    <xf numFmtId="183" fontId="9" fillId="0" borderId="0" applyFont="0" applyFill="0" applyBorder="0" applyProtection="0">
      <alignment horizontal="right"/>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5" fillId="0" borderId="17" applyNumberFormat="0" applyFill="0" applyAlignment="0" applyProtection="0"/>
    <xf numFmtId="0" fontId="26" fillId="0" borderId="18" applyNumberFormat="0" applyFill="0" applyProtection="0">
      <alignment horizontal="center"/>
    </xf>
    <xf numFmtId="0" fontId="26" fillId="0" borderId="0" applyNumberFormat="0" applyFill="0" applyBorder="0" applyProtection="0">
      <alignment horizontal="left"/>
    </xf>
    <xf numFmtId="0" fontId="27" fillId="0" borderId="0" applyNumberFormat="0" applyFill="0" applyBorder="0" applyProtection="0">
      <alignment horizontal="centerContinuous"/>
    </xf>
    <xf numFmtId="0" fontId="28" fillId="0" borderId="0" applyNumberFormat="0" applyFill="0" applyBorder="0" applyAlignment="0" applyProtection="0"/>
    <xf numFmtId="0" fontId="29" fillId="0" borderId="0"/>
    <xf numFmtId="184" fontId="30" fillId="0" borderId="0">
      <alignment horizontal="center"/>
    </xf>
    <xf numFmtId="37" fontId="31" fillId="0" borderId="0"/>
    <xf numFmtId="37" fontId="32" fillId="0" borderId="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1" fillId="0" borderId="0" applyAlignment="0" applyProtection="0"/>
    <xf numFmtId="186" fontId="34" fillId="0" borderId="0" applyFill="0" applyBorder="0" applyAlignment="0"/>
    <xf numFmtId="187" fontId="9" fillId="0" borderId="0" applyFill="0" applyBorder="0" applyAlignment="0"/>
    <xf numFmtId="188" fontId="9" fillId="0" borderId="0" applyFill="0" applyBorder="0" applyAlignment="0"/>
    <xf numFmtId="170" fontId="9" fillId="0" borderId="0" applyFill="0" applyBorder="0" applyAlignment="0"/>
    <xf numFmtId="189" fontId="9" fillId="0" borderId="0" applyFill="0" applyBorder="0" applyAlignment="0"/>
    <xf numFmtId="164" fontId="9" fillId="0" borderId="0" applyFill="0" applyBorder="0" applyAlignment="0"/>
    <xf numFmtId="190" fontId="9" fillId="0" borderId="0" applyFill="0" applyBorder="0" applyAlignment="0"/>
    <xf numFmtId="191" fontId="9" fillId="0" borderId="0" applyFill="0" applyBorder="0" applyAlignment="0"/>
    <xf numFmtId="192" fontId="9" fillId="0" borderId="0" applyFill="0" applyBorder="0" applyAlignment="0"/>
    <xf numFmtId="165" fontId="9" fillId="0" borderId="0" applyFill="0" applyBorder="0" applyAlignment="0"/>
    <xf numFmtId="186" fontId="34"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0" fontId="35" fillId="0" borderId="0" applyFill="0" applyBorder="0" applyProtection="0">
      <alignment horizontal="center"/>
      <protection locked="0"/>
    </xf>
    <xf numFmtId="0" fontId="36"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6" fontId="36" fillId="0" borderId="7"/>
    <xf numFmtId="197" fontId="1" fillId="0" borderId="0"/>
    <xf numFmtId="0" fontId="29" fillId="0" borderId="7"/>
    <xf numFmtId="197" fontId="1" fillId="0" borderId="0"/>
    <xf numFmtId="186" fontId="9" fillId="0" borderId="0" applyFont="0" applyFill="0" applyBorder="0" applyAlignment="0" applyProtection="0"/>
    <xf numFmtId="193" fontId="9" fillId="0" borderId="0" applyFont="0" applyFill="0" applyBorder="0" applyAlignment="0" applyProtection="0"/>
    <xf numFmtId="43" fontId="9" fillId="0" borderId="0" applyFont="0" applyFill="0" applyBorder="0" applyAlignment="0" applyProtection="0">
      <alignment wrapText="1"/>
    </xf>
    <xf numFmtId="43" fontId="1"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37" fillId="0" borderId="0" applyFont="0" applyFill="0" applyBorder="0" applyAlignment="0" applyProtection="0"/>
    <xf numFmtId="4" fontId="1" fillId="0" borderId="0" applyFont="0" applyFill="0" applyBorder="0" applyAlignment="0" applyProtection="0"/>
    <xf numFmtId="4" fontId="2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xf numFmtId="0" fontId="39" fillId="0" borderId="0" applyFill="0" applyBorder="0" applyAlignment="0" applyProtection="0">
      <protection locked="0"/>
    </xf>
    <xf numFmtId="198" fontId="9" fillId="0" borderId="0">
      <alignment horizontal="center"/>
    </xf>
    <xf numFmtId="199" fontId="40" fillId="0" borderId="0" applyFill="0" applyBorder="0" applyProtection="0"/>
    <xf numFmtId="200" fontId="41" fillId="0" borderId="0" applyFont="0" applyFill="0" applyBorder="0" applyAlignment="0" applyProtection="0"/>
    <xf numFmtId="201" fontId="42" fillId="0" borderId="19">
      <protection hidden="1"/>
    </xf>
    <xf numFmtId="188" fontId="9" fillId="0" borderId="0" applyFont="0" applyFill="0" applyBorder="0" applyAlignment="0" applyProtection="0"/>
    <xf numFmtId="170" fontId="9" fillId="0" borderId="0" applyFont="0" applyFill="0" applyBorder="0" applyAlignment="0" applyProtection="0"/>
    <xf numFmtId="8" fontId="1" fillId="0" borderId="0" applyFont="0" applyFill="0" applyBorder="0" applyAlignment="0" applyProtection="0"/>
    <xf numFmtId="44" fontId="9" fillId="0" borderId="0" applyFont="0" applyFill="0" applyBorder="0" applyAlignment="0" applyProtection="0"/>
    <xf numFmtId="0" fontId="38" fillId="0" borderId="0" applyNumberFormat="0" applyFill="0" applyBorder="0" applyAlignment="0" applyProtection="0"/>
    <xf numFmtId="1" fontId="30" fillId="0" borderId="0"/>
    <xf numFmtId="14" fontId="43" fillId="0" borderId="0">
      <alignment horizontal="center"/>
    </xf>
    <xf numFmtId="14" fontId="34" fillId="0" borderId="0" applyFill="0" applyBorder="0" applyAlignment="0"/>
    <xf numFmtId="15" fontId="44" fillId="8" borderId="0" applyNumberFormat="0" applyFont="0" applyFill="0" applyBorder="0" applyAlignment="0">
      <alignment horizontal="center" wrapText="1"/>
    </xf>
    <xf numFmtId="0" fontId="34" fillId="0" borderId="16" applyNumberFormat="0" applyFill="0" applyBorder="0" applyAlignment="0" applyProtection="0"/>
    <xf numFmtId="186" fontId="45"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45"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1" fontId="42" fillId="0" borderId="19">
      <protection hidden="1"/>
    </xf>
    <xf numFmtId="202" fontId="9" fillId="0" borderId="0" applyFont="0" applyFill="0" applyBorder="0" applyAlignment="0" applyProtection="0"/>
    <xf numFmtId="38" fontId="46" fillId="8" borderId="0" applyNumberFormat="0" applyBorder="0" applyAlignment="0" applyProtection="0"/>
    <xf numFmtId="0" fontId="47" fillId="0" borderId="20" applyNumberFormat="0" applyAlignment="0" applyProtection="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1" fillId="0" borderId="0">
      <alignment horizontal="left" vertical="center"/>
    </xf>
    <xf numFmtId="14" fontId="48" fillId="9" borderId="19">
      <alignment horizontal="center" vertical="center" wrapText="1"/>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Fill="0" applyAlignment="0" applyProtection="0">
      <protection locked="0"/>
    </xf>
    <xf numFmtId="0" fontId="35" fillId="0" borderId="7" applyFill="0" applyAlignment="0" applyProtection="0">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0" fontId="46" fillId="10" borderId="16" applyNumberFormat="0" applyBorder="0" applyAlignment="0" applyProtection="0"/>
    <xf numFmtId="186" fontId="52"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52"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3"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7" fontId="30" fillId="0" borderId="7"/>
    <xf numFmtId="37" fontId="54" fillId="0" borderId="0"/>
    <xf numFmtId="208" fontId="36" fillId="0" borderId="0"/>
    <xf numFmtId="208" fontId="1" fillId="0" borderId="0"/>
    <xf numFmtId="209" fontId="9" fillId="0" borderId="0"/>
    <xf numFmtId="210" fontId="9" fillId="0" borderId="0"/>
    <xf numFmtId="0" fontId="55" fillId="0" borderId="0"/>
    <xf numFmtId="0" fontId="55" fillId="0" borderId="0"/>
    <xf numFmtId="0" fontId="55" fillId="0" borderId="0"/>
    <xf numFmtId="0" fontId="55" fillId="0" borderId="0"/>
    <xf numFmtId="0" fontId="9" fillId="0" borderId="0"/>
    <xf numFmtId="0" fontId="9" fillId="0" borderId="0"/>
    <xf numFmtId="0" fontId="1" fillId="0" borderId="0"/>
    <xf numFmtId="0" fontId="9" fillId="0" borderId="0"/>
    <xf numFmtId="0" fontId="9" fillId="0" borderId="0">
      <alignment wrapText="1"/>
    </xf>
    <xf numFmtId="0" fontId="9" fillId="0" borderId="0"/>
    <xf numFmtId="0" fontId="56" fillId="0" borderId="0"/>
    <xf numFmtId="0" fontId="9" fillId="0" borderId="0"/>
    <xf numFmtId="0" fontId="9" fillId="0" borderId="0"/>
    <xf numFmtId="37" fontId="57" fillId="0" borderId="0"/>
    <xf numFmtId="0" fontId="1" fillId="0" borderId="0"/>
    <xf numFmtId="0" fontId="1" fillId="0" borderId="0"/>
    <xf numFmtId="0" fontId="9" fillId="0" borderId="0">
      <alignment wrapText="1"/>
    </xf>
    <xf numFmtId="0" fontId="9" fillId="0" borderId="0"/>
    <xf numFmtId="37" fontId="57" fillId="0" borderId="0"/>
    <xf numFmtId="0" fontId="9" fillId="0" borderId="0"/>
    <xf numFmtId="37" fontId="57" fillId="0" borderId="0"/>
    <xf numFmtId="0" fontId="1" fillId="0" borderId="0"/>
    <xf numFmtId="0" fontId="37" fillId="0" borderId="0"/>
    <xf numFmtId="37" fontId="1" fillId="0" borderId="0"/>
    <xf numFmtId="0" fontId="1" fillId="0" borderId="0"/>
    <xf numFmtId="37" fontId="1" fillId="0" borderId="0"/>
    <xf numFmtId="0" fontId="9" fillId="0" borderId="0">
      <alignment wrapText="1"/>
    </xf>
    <xf numFmtId="37" fontId="58" fillId="0" borderId="0"/>
    <xf numFmtId="0" fontId="9" fillId="0" borderId="0"/>
    <xf numFmtId="37" fontId="9" fillId="0" borderId="0"/>
    <xf numFmtId="37" fontId="9" fillId="0" borderId="0"/>
    <xf numFmtId="211" fontId="9" fillId="0" borderId="0"/>
    <xf numFmtId="212" fontId="9" fillId="0" borderId="0"/>
    <xf numFmtId="39" fontId="9" fillId="0" borderId="0"/>
    <xf numFmtId="39" fontId="9" fillId="0" borderId="0"/>
    <xf numFmtId="213" fontId="9" fillId="0" borderId="0"/>
    <xf numFmtId="214" fontId="9" fillId="0" borderId="0"/>
    <xf numFmtId="215" fontId="9" fillId="0" borderId="0"/>
    <xf numFmtId="216" fontId="9" fillId="0" borderId="0"/>
    <xf numFmtId="217" fontId="9" fillId="0" borderId="0"/>
    <xf numFmtId="218" fontId="9" fillId="0" borderId="0"/>
    <xf numFmtId="219" fontId="9" fillId="0" borderId="0"/>
    <xf numFmtId="220" fontId="53" fillId="0" borderId="0"/>
    <xf numFmtId="221" fontId="42" fillId="0" borderId="0">
      <protection hidden="1"/>
    </xf>
    <xf numFmtId="192" fontId="9" fillId="0" borderId="0" applyFont="0" applyFill="0" applyBorder="0" applyAlignment="0" applyProtection="0"/>
    <xf numFmtId="165"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10" fontId="9" fillId="0" borderId="0" applyFont="0" applyFill="0" applyBorder="0" applyAlignment="0" applyProtection="0"/>
    <xf numFmtId="9" fontId="5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3" fillId="0" borderId="21" applyNumberFormat="0" applyBorder="0"/>
    <xf numFmtId="207" fontId="30" fillId="0" borderId="0"/>
    <xf numFmtId="0" fontId="60" fillId="11" borderId="22" applyNumberFormat="0" applyFont="0" applyFill="0" applyAlignment="0">
      <alignment horizontal="center" vertical="center"/>
    </xf>
    <xf numFmtId="186" fontId="61"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61"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37" fontId="57" fillId="0" borderId="23"/>
    <xf numFmtId="0" fontId="62" fillId="0" borderId="0"/>
    <xf numFmtId="0" fontId="36" fillId="0" borderId="0"/>
    <xf numFmtId="0" fontId="53" fillId="0" borderId="0"/>
    <xf numFmtId="37" fontId="63" fillId="0" borderId="19">
      <alignment horizontal="right"/>
      <protection locked="0"/>
    </xf>
    <xf numFmtId="37" fontId="64" fillId="0" borderId="19">
      <alignment horizontal="right"/>
      <protection locked="0"/>
    </xf>
    <xf numFmtId="49" fontId="34" fillId="0" borderId="0" applyFill="0" applyBorder="0" applyAlignment="0"/>
    <xf numFmtId="222" fontId="9" fillId="0" borderId="0" applyFill="0" applyBorder="0" applyAlignment="0"/>
    <xf numFmtId="168" fontId="9" fillId="0" borderId="0" applyFill="0" applyBorder="0" applyAlignment="0"/>
    <xf numFmtId="223" fontId="9" fillId="0" borderId="0" applyFill="0" applyBorder="0" applyAlignment="0"/>
    <xf numFmtId="224" fontId="9" fillId="0" borderId="0" applyFill="0" applyBorder="0" applyAlignment="0"/>
    <xf numFmtId="49" fontId="9" fillId="0" borderId="0"/>
    <xf numFmtId="0" fontId="65" fillId="0" borderId="0" applyFill="0" applyBorder="0" applyProtection="0">
      <alignment horizontal="left" vertical="top"/>
    </xf>
    <xf numFmtId="40" fontId="6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37" fontId="57" fillId="0" borderId="7"/>
    <xf numFmtId="37" fontId="57" fillId="0" borderId="24"/>
    <xf numFmtId="0" fontId="9" fillId="0" borderId="0"/>
    <xf numFmtId="43" fontId="1" fillId="0" borderId="0" applyFont="0" applyFill="0" applyBorder="0" applyAlignment="0" applyProtection="0"/>
    <xf numFmtId="169" fontId="1" fillId="0" borderId="0" applyFont="0" applyFill="0" applyBorder="0" applyAlignment="0" applyProtection="0"/>
    <xf numFmtId="0" fontId="9" fillId="0" borderId="0"/>
    <xf numFmtId="225" fontId="57" fillId="0" borderId="0">
      <alignment horizontal="right"/>
      <protection locked="0"/>
    </xf>
    <xf numFmtId="226" fontId="57" fillId="0" borderId="0">
      <alignment horizontal="right"/>
      <protection locked="0"/>
    </xf>
    <xf numFmtId="227" fontId="57" fillId="0" borderId="0">
      <alignment horizontal="right"/>
      <protection locked="0"/>
    </xf>
    <xf numFmtId="228" fontId="57" fillId="0" borderId="0">
      <alignment horizontal="right"/>
      <protection locked="0"/>
    </xf>
    <xf numFmtId="176" fontId="9"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29" fillId="0" borderId="0"/>
    <xf numFmtId="0" fontId="29" fillId="0" borderId="0"/>
    <xf numFmtId="0" fontId="71"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0"/>
    <xf numFmtId="18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7" borderId="0" applyNumberFormat="0" applyFont="0" applyAlignment="0" applyProtection="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applyFont="0" applyFill="0" applyBorder="0" applyAlignment="0" applyProtection="0"/>
    <xf numFmtId="183" fontId="9" fillId="0" borderId="0" applyFont="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0" fontId="29" fillId="0" borderId="0"/>
    <xf numFmtId="0" fontId="29" fillId="0" borderId="0"/>
    <xf numFmtId="0" fontId="29" fillId="0" borderId="0"/>
    <xf numFmtId="0" fontId="29" fillId="0" borderId="0"/>
    <xf numFmtId="0" fontId="71" fillId="0" borderId="0"/>
    <xf numFmtId="0" fontId="29" fillId="0" borderId="0"/>
    <xf numFmtId="0" fontId="29" fillId="0" borderId="0"/>
    <xf numFmtId="0" fontId="73" fillId="0" borderId="0"/>
    <xf numFmtId="229" fontId="57" fillId="0" borderId="0">
      <alignment horizontal="right"/>
      <protection locked="0"/>
    </xf>
    <xf numFmtId="230" fontId="57" fillId="0" borderId="0">
      <alignment horizontal="right"/>
      <protection locked="0"/>
    </xf>
    <xf numFmtId="231" fontId="57" fillId="0" borderId="0">
      <alignment horizontal="right"/>
      <protection locked="0"/>
    </xf>
    <xf numFmtId="0" fontId="74" fillId="15" borderId="0" applyNumberFormat="0" applyBorder="0" applyAlignment="0" applyProtection="0"/>
    <xf numFmtId="0" fontId="74" fillId="17" borderId="0" applyNumberFormat="0" applyBorder="0" applyAlignment="0" applyProtection="0"/>
    <xf numFmtId="0" fontId="74" fillId="19" borderId="0" applyNumberFormat="0" applyBorder="0" applyAlignment="0" applyProtection="0"/>
    <xf numFmtId="0" fontId="74" fillId="21" borderId="0" applyNumberFormat="0" applyBorder="0" applyAlignment="0" applyProtection="0"/>
    <xf numFmtId="0" fontId="74" fillId="23" borderId="0" applyNumberFormat="0" applyBorder="0" applyAlignment="0" applyProtection="0"/>
    <xf numFmtId="0" fontId="74" fillId="25" borderId="0" applyNumberFormat="0" applyBorder="0" applyAlignment="0" applyProtection="0"/>
    <xf numFmtId="0" fontId="74" fillId="16" borderId="0" applyNumberFormat="0" applyBorder="0" applyAlignment="0" applyProtection="0"/>
    <xf numFmtId="0" fontId="74" fillId="18" borderId="0" applyNumberFormat="0" applyBorder="0" applyAlignment="0" applyProtection="0"/>
    <xf numFmtId="0" fontId="74" fillId="20" borderId="0" applyNumberFormat="0" applyBorder="0" applyAlignment="0" applyProtection="0"/>
    <xf numFmtId="0" fontId="74" fillId="22" borderId="0" applyNumberFormat="0" applyBorder="0" applyAlignment="0" applyProtection="0"/>
    <xf numFmtId="0" fontId="74" fillId="24" borderId="0" applyNumberFormat="0" applyBorder="0" applyAlignment="0" applyProtection="0"/>
    <xf numFmtId="0" fontId="74" fillId="26" borderId="0" applyNumberFormat="0" applyBorder="0" applyAlignment="0" applyProtection="0"/>
    <xf numFmtId="7" fontId="30" fillId="27" borderId="16">
      <protection locked="0"/>
    </xf>
    <xf numFmtId="232" fontId="9" fillId="11" borderId="35">
      <alignment horizontal="center" vertical="center"/>
    </xf>
    <xf numFmtId="0" fontId="75" fillId="0" borderId="0"/>
    <xf numFmtId="0" fontId="76" fillId="8" borderId="0"/>
    <xf numFmtId="0" fontId="77" fillId="28" borderId="0">
      <alignment vertical="center"/>
    </xf>
    <xf numFmtId="0" fontId="78" fillId="0" borderId="0" applyNumberFormat="0" applyFill="0" applyBorder="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0" fontId="9" fillId="0" borderId="36" quotePrefix="1">
      <alignment horizontal="justify" vertical="justify" textRotation="127" wrapText="1" justifyLastLine="1"/>
      <protection hidden="1"/>
    </xf>
    <xf numFmtId="0" fontId="79" fillId="29" borderId="0"/>
    <xf numFmtId="233" fontId="80" fillId="0" borderId="0" applyFill="0" applyBorder="0" applyAlignment="0"/>
    <xf numFmtId="234" fontId="80" fillId="0" borderId="0" applyFill="0" applyBorder="0" applyAlignment="0"/>
    <xf numFmtId="235" fontId="80" fillId="0" borderId="0" applyFill="0" applyBorder="0" applyAlignment="0"/>
    <xf numFmtId="236" fontId="80" fillId="0" borderId="0" applyFill="0" applyBorder="0" applyAlignment="0"/>
    <xf numFmtId="237"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79" fillId="29" borderId="0"/>
    <xf numFmtId="37" fontId="46" fillId="0" borderId="37">
      <alignment horizontal="centerContinuous"/>
    </xf>
    <xf numFmtId="0" fontId="81" fillId="0" borderId="0" applyNumberFormat="0" applyFill="0" applyBorder="0" applyProtection="0">
      <alignment wrapText="1"/>
    </xf>
    <xf numFmtId="0" fontId="47" fillId="0" borderId="0" applyNumberFormat="0" applyFill="0" applyBorder="0" applyProtection="0">
      <alignment wrapText="1"/>
    </xf>
    <xf numFmtId="0" fontId="82" fillId="0" borderId="0" applyNumberFormat="0" applyFill="0" applyBorder="0" applyProtection="0">
      <alignment horizontal="center" wrapText="1"/>
    </xf>
    <xf numFmtId="0" fontId="83" fillId="30" borderId="0">
      <alignment horizontal="left"/>
    </xf>
    <xf numFmtId="0" fontId="84" fillId="30" borderId="0">
      <alignment horizontal="right"/>
    </xf>
    <xf numFmtId="0" fontId="85" fillId="31" borderId="0">
      <alignment horizontal="center"/>
    </xf>
    <xf numFmtId="37" fontId="48" fillId="0" borderId="37">
      <alignment horizontal="center" wrapText="1"/>
    </xf>
    <xf numFmtId="37" fontId="48" fillId="0" borderId="37">
      <alignment horizontal="center" wrapText="1"/>
    </xf>
    <xf numFmtId="0" fontId="84" fillId="30" borderId="0">
      <alignment horizontal="right"/>
    </xf>
    <xf numFmtId="0" fontId="86" fillId="31" borderId="0">
      <alignment horizontal="left"/>
    </xf>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0" fontId="29" fillId="0" borderId="7"/>
    <xf numFmtId="196" fontId="36" fillId="0" borderId="7"/>
    <xf numFmtId="186" fontId="9" fillId="0" borderId="0" applyFont="0" applyFill="0" applyBorder="0" applyAlignment="0" applyProtection="0"/>
    <xf numFmtId="233" fontId="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0"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6" fillId="0" borderId="0"/>
    <xf numFmtId="0" fontId="36"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7" fontId="9" fillId="0" borderId="0" applyFill="0" applyBorder="0" applyAlignment="0" applyProtection="0"/>
    <xf numFmtId="0" fontId="36" fillId="0" borderId="0"/>
    <xf numFmtId="172" fontId="54" fillId="0" borderId="0" applyNumberFormat="0" applyFill="0" applyAlignment="0" applyProtection="0"/>
    <xf numFmtId="201" fontId="42" fillId="0" borderId="38">
      <protection hidden="1"/>
    </xf>
    <xf numFmtId="0" fontId="36" fillId="0" borderId="0"/>
    <xf numFmtId="234" fontId="8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241" fontId="76" fillId="0" borderId="0" applyFont="0" applyFill="0" applyBorder="0" applyAlignment="0" applyProtection="0"/>
    <xf numFmtId="242" fontId="9" fillId="0" borderId="0" applyFill="0" applyBorder="0" applyAlignment="0" applyProtection="0"/>
    <xf numFmtId="243" fontId="89" fillId="29" borderId="0" applyFont="0" applyFill="0" applyBorder="0" applyAlignment="0" applyProtection="0">
      <alignment vertical="center"/>
    </xf>
    <xf numFmtId="0" fontId="34" fillId="0" borderId="16" applyNumberFormat="0" applyFill="0" applyBorder="0" applyAlignment="0" applyProtection="0"/>
    <xf numFmtId="38" fontId="53" fillId="0" borderId="39">
      <alignment vertical="center"/>
    </xf>
    <xf numFmtId="167" fontId="9" fillId="0" borderId="0" applyFont="0" applyFill="0" applyBorder="0" applyAlignment="0" applyProtection="0"/>
    <xf numFmtId="169" fontId="9" fillId="0" borderId="0" applyFont="0" applyFill="0" applyBorder="0" applyAlignment="0" applyProtection="0"/>
    <xf numFmtId="244" fontId="90" fillId="0" borderId="0" applyFont="0" applyFill="0" applyBorder="0" applyAlignment="0" applyProtection="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201" fontId="42" fillId="0" borderId="38">
      <protection hidden="1"/>
    </xf>
    <xf numFmtId="202" fontId="9" fillId="0" borderId="0" applyFont="0" applyFill="0" applyBorder="0" applyAlignment="0" applyProtection="0"/>
    <xf numFmtId="245" fontId="9" fillId="32" borderId="40" applyFont="0" applyAlignment="0"/>
    <xf numFmtId="2" fontId="91" fillId="0" borderId="0" applyFont="0" applyFill="0" applyBorder="0" applyAlignment="0" applyProtection="0"/>
    <xf numFmtId="246" fontId="57" fillId="0" borderId="0">
      <alignment horizontal="right"/>
      <protection locked="0"/>
    </xf>
    <xf numFmtId="0" fontId="46" fillId="0" borderId="0" applyNumberFormat="0" applyFill="0" applyBorder="0" applyProtection="0">
      <alignment wrapText="1"/>
    </xf>
    <xf numFmtId="0" fontId="92" fillId="0" borderId="0" applyNumberFormat="0" applyFill="0" applyBorder="0" applyProtection="0">
      <alignment wrapText="1"/>
    </xf>
    <xf numFmtId="0" fontId="93" fillId="0" borderId="0" applyNumberFormat="0" applyFill="0" applyBorder="0" applyAlignment="0" applyProtection="0"/>
    <xf numFmtId="0" fontId="94" fillId="33" borderId="0"/>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14" fontId="48" fillId="9" borderId="38">
      <alignment horizontal="center" vertical="center" wrapText="1"/>
    </xf>
    <xf numFmtId="14" fontId="48" fillId="9" borderId="38">
      <alignment horizontal="center" vertical="center" wrapText="1"/>
    </xf>
    <xf numFmtId="0" fontId="95" fillId="8" borderId="0">
      <alignment horizontal="center" vertical="center"/>
    </xf>
    <xf numFmtId="0" fontId="35" fillId="0" borderId="7" applyFill="0" applyAlignment="0" applyProtection="0">
      <protection locked="0"/>
    </xf>
    <xf numFmtId="247" fontId="9" fillId="0" borderId="0">
      <protection locked="0"/>
    </xf>
    <xf numFmtId="247" fontId="9" fillId="0" borderId="0">
      <protection locked="0"/>
    </xf>
    <xf numFmtId="0" fontId="80" fillId="0" borderId="0"/>
    <xf numFmtId="248" fontId="9" fillId="0" borderId="0"/>
    <xf numFmtId="0" fontId="45" fillId="0" borderId="42" applyNumberFormat="0" applyFill="0" applyAlignment="0" applyProtection="0"/>
    <xf numFmtId="0" fontId="96" fillId="0" borderId="0" applyNumberFormat="0" applyFill="0" applyBorder="0" applyAlignment="0" applyProtection="0">
      <alignment vertical="top"/>
      <protection locked="0"/>
    </xf>
    <xf numFmtId="10" fontId="46" fillId="10" borderId="43" applyNumberFormat="0" applyBorder="0" applyAlignment="0" applyProtection="0"/>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0" fontId="98" fillId="8" borderId="0"/>
    <xf numFmtId="0" fontId="46" fillId="0" borderId="0" applyNumberFormat="0" applyFill="0" applyBorder="0" applyProtection="0">
      <alignment horizontal="left"/>
    </xf>
    <xf numFmtId="2" fontId="99" fillId="0" borderId="43"/>
    <xf numFmtId="0" fontId="83" fillId="30" borderId="0">
      <alignment horizontal="left"/>
    </xf>
    <xf numFmtId="0" fontId="95" fillId="31" borderId="0">
      <alignment horizontal="left"/>
    </xf>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44" fontId="28" fillId="0" borderId="0">
      <alignment horizontal="justify"/>
    </xf>
    <xf numFmtId="0" fontId="100" fillId="34" borderId="45">
      <protection locked="0"/>
    </xf>
    <xf numFmtId="249" fontId="101" fillId="0" borderId="0">
      <protection locked="0"/>
    </xf>
    <xf numFmtId="250" fontId="101" fillId="0" borderId="0" applyFont="0" applyProtection="0">
      <protection locked="0"/>
    </xf>
    <xf numFmtId="38" fontId="53" fillId="0" borderId="0" applyFont="0" applyFill="0" applyBorder="0" applyAlignment="0" applyProtection="0"/>
    <xf numFmtId="40" fontId="53" fillId="0" borderId="0" applyFont="0" applyFill="0" applyBorder="0" applyAlignment="0" applyProtection="0"/>
    <xf numFmtId="251" fontId="9" fillId="0" borderId="0" applyFont="0" applyFill="0" applyBorder="0" applyAlignment="0" applyProtection="0"/>
    <xf numFmtId="252" fontId="9" fillId="0" borderId="0" applyFont="0" applyFill="0" applyBorder="0" applyAlignment="0" applyProtection="0"/>
    <xf numFmtId="207" fontId="30" fillId="0" borderId="7"/>
    <xf numFmtId="0" fontId="9" fillId="0" borderId="0"/>
    <xf numFmtId="0" fontId="9" fillId="0" borderId="0"/>
    <xf numFmtId="253" fontId="9" fillId="0" borderId="0"/>
    <xf numFmtId="253" fontId="9"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102" fillId="0" borderId="0"/>
    <xf numFmtId="0" fontId="102" fillId="0" borderId="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75"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0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4" fillId="0" borderId="0"/>
    <xf numFmtId="0" fontId="90" fillId="0" borderId="0"/>
    <xf numFmtId="0" fontId="90" fillId="0" borderId="0"/>
    <xf numFmtId="0" fontId="74" fillId="0" borderId="0"/>
    <xf numFmtId="0" fontId="105" fillId="0" borderId="0"/>
    <xf numFmtId="0" fontId="105" fillId="0" borderId="0"/>
    <xf numFmtId="0" fontId="74" fillId="14" borderId="33" applyNumberFormat="0" applyFont="0" applyAlignment="0" applyProtection="0"/>
    <xf numFmtId="254" fontId="46" fillId="0" borderId="0" applyFill="0" applyBorder="0" applyProtection="0">
      <alignment horizontal="right" wrapText="1"/>
    </xf>
    <xf numFmtId="254" fontId="81" fillId="0" borderId="0" applyFill="0" applyBorder="0" applyProtection="0">
      <alignment horizontal="right" wrapText="1"/>
    </xf>
    <xf numFmtId="255" fontId="46" fillId="0" borderId="0" applyFill="0" applyBorder="0" applyProtection="0">
      <alignment horizontal="right" wrapText="1"/>
    </xf>
    <xf numFmtId="255" fontId="81" fillId="0" borderId="0" applyFill="0" applyBorder="0" applyProtection="0">
      <alignment horizontal="right" wrapText="1"/>
    </xf>
    <xf numFmtId="254" fontId="46" fillId="0" borderId="0" applyFill="0" applyBorder="0" applyProtection="0">
      <alignment horizontal="right" wrapText="1"/>
    </xf>
    <xf numFmtId="254" fontId="81" fillId="0" borderId="0" applyFill="0" applyBorder="0" applyProtection="0">
      <alignment horizontal="right" wrapText="1"/>
    </xf>
    <xf numFmtId="256" fontId="46" fillId="0" borderId="0" applyFill="0" applyBorder="0" applyProtection="0">
      <alignment horizontal="right" wrapText="1"/>
    </xf>
    <xf numFmtId="256" fontId="81" fillId="0" borderId="0" applyFill="0" applyBorder="0" applyProtection="0">
      <alignment horizontal="right" wrapText="1"/>
    </xf>
    <xf numFmtId="0" fontId="106" fillId="0" borderId="0" applyNumberFormat="0" applyFill="0" applyBorder="0" applyAlignment="0" applyProtection="0"/>
    <xf numFmtId="0" fontId="106" fillId="0" borderId="0" applyNumberFormat="0" applyFill="0" applyBorder="0" applyAlignment="0" applyProtection="0"/>
    <xf numFmtId="224" fontId="34" fillId="35" borderId="0">
      <alignment horizontal="right"/>
    </xf>
    <xf numFmtId="40" fontId="107" fillId="35" borderId="0">
      <alignment horizontal="right"/>
    </xf>
    <xf numFmtId="257" fontId="34" fillId="31" borderId="0">
      <alignment horizontal="right"/>
    </xf>
    <xf numFmtId="4" fontId="34" fillId="35" borderId="0">
      <alignment horizontal="right"/>
    </xf>
    <xf numFmtId="0" fontId="108" fillId="31" borderId="0">
      <alignment horizontal="center"/>
    </xf>
    <xf numFmtId="0" fontId="109" fillId="35" borderId="0">
      <alignment horizontal="right"/>
    </xf>
    <xf numFmtId="0" fontId="108" fillId="35" borderId="0">
      <alignment horizontal="center" vertical="center"/>
    </xf>
    <xf numFmtId="0" fontId="95" fillId="35" borderId="4"/>
    <xf numFmtId="0" fontId="110" fillId="35" borderId="4"/>
    <xf numFmtId="0" fontId="95" fillId="31" borderId="4"/>
    <xf numFmtId="0" fontId="110" fillId="0" borderId="0" applyBorder="0">
      <alignment horizontal="centerContinuous"/>
    </xf>
    <xf numFmtId="0" fontId="95" fillId="31" borderId="0" applyBorder="0">
      <alignment horizontal="centerContinuous"/>
    </xf>
    <xf numFmtId="0" fontId="108" fillId="35" borderId="0" applyBorder="0">
      <alignment horizontal="centerContinuous"/>
    </xf>
    <xf numFmtId="0" fontId="111" fillId="0" borderId="0" applyBorder="0">
      <alignment horizontal="centerContinuous"/>
    </xf>
    <xf numFmtId="0" fontId="112" fillId="31" borderId="0" applyBorder="0">
      <alignment horizontal="centerContinuous"/>
    </xf>
    <xf numFmtId="0" fontId="113" fillId="35" borderId="0" applyBorder="0">
      <alignment horizontal="centerContinuous"/>
    </xf>
    <xf numFmtId="37" fontId="65" fillId="0" borderId="0" applyNumberFormat="0" applyFill="0" applyBorder="0" applyAlignment="0" applyProtection="0"/>
    <xf numFmtId="0" fontId="114" fillId="0" borderId="46" applyNumberFormat="0" applyAlignment="0" applyProtection="0"/>
    <xf numFmtId="0" fontId="115" fillId="36" borderId="0" applyNumberFormat="0" applyFont="0" applyBorder="0" applyAlignment="0" applyProtection="0"/>
    <xf numFmtId="0" fontId="46" fillId="37" borderId="5" applyNumberFormat="0" applyFont="0" applyBorder="0" applyAlignment="0" applyProtection="0">
      <alignment horizontal="center"/>
    </xf>
    <xf numFmtId="0" fontId="46" fillId="11" borderId="5" applyNumberFormat="0" applyFont="0" applyBorder="0" applyAlignment="0" applyProtection="0">
      <alignment horizontal="center"/>
    </xf>
    <xf numFmtId="0" fontId="115" fillId="0" borderId="47" applyNumberFormat="0" applyAlignment="0" applyProtection="0"/>
    <xf numFmtId="0" fontId="115" fillId="0" borderId="48" applyNumberFormat="0" applyAlignment="0" applyProtection="0"/>
    <xf numFmtId="0" fontId="114" fillId="0" borderId="49" applyNumberFormat="0" applyAlignment="0" applyProtection="0"/>
    <xf numFmtId="49" fontId="116" fillId="0" borderId="7" applyFill="0" applyProtection="0">
      <alignment vertical="center"/>
    </xf>
    <xf numFmtId="258" fontId="9" fillId="0" borderId="0">
      <alignment horizontal="left"/>
    </xf>
    <xf numFmtId="0" fontId="36" fillId="0" borderId="0"/>
    <xf numFmtId="0" fontId="36" fillId="0" borderId="0"/>
    <xf numFmtId="237" fontId="80" fillId="0" borderId="0" applyFont="0" applyFill="0" applyBorder="0" applyAlignment="0" applyProtection="0"/>
    <xf numFmtId="209" fontId="9" fillId="0" borderId="0" applyFont="0" applyFill="0" applyBorder="0" applyAlignment="0" applyProtection="0"/>
    <xf numFmtId="259" fontId="80"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7" fillId="0" borderId="0" applyFont="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33" fillId="0" borderId="19">
      <alignment horizontal="center"/>
    </xf>
    <xf numFmtId="0" fontId="33" fillId="0" borderId="19">
      <alignment horizontal="center"/>
    </xf>
    <xf numFmtId="3" fontId="53" fillId="0" borderId="0" applyFont="0" applyFill="0" applyBorder="0" applyAlignment="0" applyProtection="0"/>
    <xf numFmtId="0" fontId="53" fillId="38" borderId="0" applyNumberFormat="0" applyFont="0" applyBorder="0" applyAlignment="0" applyProtection="0"/>
    <xf numFmtId="0" fontId="89" fillId="29" borderId="0"/>
    <xf numFmtId="37" fontId="118" fillId="0" borderId="0">
      <alignment horizontal="left"/>
    </xf>
    <xf numFmtId="0" fontId="95" fillId="7" borderId="0">
      <alignment horizontal="center"/>
    </xf>
    <xf numFmtId="49" fontId="112" fillId="31" borderId="0">
      <alignment horizontal="center"/>
    </xf>
    <xf numFmtId="0" fontId="79" fillId="36" borderId="0"/>
    <xf numFmtId="245" fontId="9" fillId="39" borderId="40" applyFont="0" applyAlignment="0">
      <protection locked="0"/>
    </xf>
    <xf numFmtId="37" fontId="119" fillId="0" borderId="0" applyNumberFormat="0" applyFill="0" applyBorder="0" applyAlignment="0" applyProtection="0"/>
    <xf numFmtId="37" fontId="9" fillId="0" borderId="0">
      <alignment horizontal="right"/>
    </xf>
    <xf numFmtId="245" fontId="9" fillId="40" borderId="40" applyFont="0" applyAlignment="0"/>
    <xf numFmtId="0" fontId="84" fillId="30" borderId="0">
      <alignment horizontal="center"/>
    </xf>
    <xf numFmtId="0" fontId="84" fillId="30" borderId="0">
      <alignment horizontal="centerContinuous"/>
    </xf>
    <xf numFmtId="0" fontId="120" fillId="31" borderId="0">
      <alignment horizontal="left"/>
    </xf>
    <xf numFmtId="49" fontId="120" fillId="31" borderId="0">
      <alignment horizontal="center"/>
    </xf>
    <xf numFmtId="0" fontId="83" fillId="30" borderId="0">
      <alignment horizontal="left"/>
    </xf>
    <xf numFmtId="49" fontId="120" fillId="31" borderId="0">
      <alignment horizontal="left"/>
    </xf>
    <xf numFmtId="0" fontId="83" fillId="30" borderId="0">
      <alignment horizontal="centerContinuous"/>
    </xf>
    <xf numFmtId="0" fontId="83" fillId="30" borderId="0">
      <alignment horizontal="right"/>
    </xf>
    <xf numFmtId="49" fontId="95" fillId="31" borderId="0">
      <alignment horizontal="left"/>
    </xf>
    <xf numFmtId="0" fontId="84" fillId="30" borderId="0">
      <alignment horizontal="right"/>
    </xf>
    <xf numFmtId="0" fontId="89" fillId="29" borderId="0"/>
    <xf numFmtId="0" fontId="106" fillId="0" borderId="0" applyNumberFormat="0" applyFill="0" applyBorder="0" applyAlignment="0" applyProtection="0"/>
    <xf numFmtId="0" fontId="106" fillId="0" borderId="0" applyNumberFormat="0" applyFill="0" applyBorder="0" applyAlignment="0" applyProtection="0"/>
    <xf numFmtId="0" fontId="120" fillId="41" borderId="0">
      <alignment horizontal="center"/>
    </xf>
    <xf numFmtId="0" fontId="121" fillId="41" borderId="0">
      <alignment horizontal="center"/>
    </xf>
    <xf numFmtId="38" fontId="9" fillId="0" borderId="0"/>
    <xf numFmtId="15" fontId="9" fillId="0" borderId="0"/>
    <xf numFmtId="15" fontId="9" fillId="0" borderId="0"/>
    <xf numFmtId="0" fontId="9" fillId="0" borderId="0"/>
    <xf numFmtId="0"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15" fontId="9" fillId="0" borderId="0"/>
    <xf numFmtId="15" fontId="9" fillId="0" borderId="0"/>
    <xf numFmtId="49" fontId="9" fillId="0" borderId="0"/>
    <xf numFmtId="49" fontId="9" fillId="0" borderId="0"/>
    <xf numFmtId="38" fontId="9" fillId="0" borderId="0"/>
    <xf numFmtId="260" fontId="9" fillId="0" borderId="0">
      <alignment horizontal="left" vertical="top" wrapText="1"/>
      <protection locked="0"/>
    </xf>
    <xf numFmtId="260" fontId="9" fillId="0" borderId="0">
      <alignment horizontal="left" vertical="top" wrapText="1"/>
      <protection locked="0"/>
    </xf>
    <xf numFmtId="37" fontId="57" fillId="0" borderId="50"/>
    <xf numFmtId="0" fontId="122" fillId="0" borderId="0" applyNumberFormat="0" applyFill="0" applyBorder="0" applyAlignment="0" applyProtection="0">
      <alignment vertical="top"/>
      <protection locked="0"/>
    </xf>
    <xf numFmtId="2" fontId="48" fillId="0" borderId="51"/>
    <xf numFmtId="1" fontId="115" fillId="0" borderId="0" applyBorder="0">
      <alignment horizontal="left" vertical="top" wrapText="1"/>
    </xf>
    <xf numFmtId="0" fontId="65" fillId="0" borderId="52" applyBorder="0" applyAlignment="0">
      <alignment horizontal="center"/>
    </xf>
    <xf numFmtId="0" fontId="123" fillId="0" borderId="52" applyBorder="0" applyAlignment="0">
      <alignment horizontal="center"/>
    </xf>
    <xf numFmtId="0" fontId="72" fillId="0" borderId="0" applyNumberFormat="0" applyFill="0" applyBorder="0" applyAlignment="0" applyProtection="0"/>
    <xf numFmtId="0" fontId="9" fillId="0" borderId="0">
      <alignment vertical="top"/>
    </xf>
    <xf numFmtId="0" fontId="9" fillId="0" borderId="0">
      <alignment vertical="top"/>
    </xf>
    <xf numFmtId="0" fontId="9" fillId="0" borderId="0"/>
    <xf numFmtId="0" fontId="9" fillId="0" borderId="0"/>
    <xf numFmtId="4" fontId="46" fillId="0" borderId="0" applyFill="0" applyBorder="0" applyProtection="0">
      <alignment horizontal="center" wrapText="1"/>
    </xf>
    <xf numFmtId="3" fontId="46" fillId="0" borderId="0" applyFill="0" applyBorder="0" applyProtection="0">
      <alignment horizontal="right" wrapText="1"/>
    </xf>
    <xf numFmtId="261" fontId="46" fillId="0" borderId="0" applyFill="0" applyBorder="0" applyProtection="0">
      <alignment horizontal="right" wrapText="1"/>
    </xf>
    <xf numFmtId="14" fontId="46" fillId="0" borderId="0" applyFill="0" applyBorder="0" applyProtection="0">
      <alignment horizontal="right"/>
    </xf>
    <xf numFmtId="262" fontId="46" fillId="0" borderId="0" applyFill="0" applyBorder="0" applyProtection="0">
      <alignment horizontal="right"/>
    </xf>
    <xf numFmtId="263" fontId="46" fillId="0" borderId="0" applyFill="0" applyBorder="0" applyProtection="0">
      <alignment horizontal="right"/>
    </xf>
    <xf numFmtId="264" fontId="46" fillId="0" borderId="0" applyFill="0" applyBorder="0" applyProtection="0">
      <alignment horizontal="center" wrapText="1"/>
    </xf>
    <xf numFmtId="265" fontId="46" fillId="0" borderId="0" applyFill="0" applyBorder="0" applyProtection="0">
      <alignment horizontal="center" wrapText="1"/>
    </xf>
    <xf numFmtId="4" fontId="46" fillId="0" borderId="0" applyFill="0" applyBorder="0" applyProtection="0">
      <alignment wrapText="1"/>
    </xf>
    <xf numFmtId="0" fontId="9" fillId="0" borderId="0"/>
    <xf numFmtId="0" fontId="9" fillId="0" borderId="0"/>
    <xf numFmtId="0" fontId="46" fillId="0" borderId="0" applyNumberFormat="0" applyFill="0" applyBorder="0" applyProtection="0">
      <alignment horizontal="left" vertical="top" wrapText="1"/>
    </xf>
    <xf numFmtId="0" fontId="81" fillId="0" borderId="0" applyNumberFormat="0" applyFill="0" applyBorder="0" applyProtection="0">
      <alignment horizontal="left" vertical="top" wrapText="1"/>
    </xf>
    <xf numFmtId="4" fontId="124" fillId="0" borderId="0" applyFill="0" applyBorder="0" applyProtection="0">
      <alignment horizontal="center" wrapText="1"/>
    </xf>
    <xf numFmtId="264" fontId="124" fillId="0" borderId="0" applyFill="0" applyBorder="0" applyProtection="0">
      <alignment horizontal="right" wrapText="1"/>
    </xf>
    <xf numFmtId="261" fontId="124" fillId="0" borderId="0" applyFill="0" applyBorder="0" applyProtection="0">
      <alignment horizontal="right" wrapText="1"/>
    </xf>
    <xf numFmtId="3" fontId="124" fillId="0" borderId="0" applyFill="0" applyBorder="0" applyProtection="0">
      <alignment horizontal="right" wrapText="1"/>
    </xf>
    <xf numFmtId="3" fontId="124" fillId="0" borderId="0" applyFill="0" applyBorder="0" applyProtection="0">
      <alignment horizontal="center" wrapText="1"/>
    </xf>
    <xf numFmtId="262" fontId="124" fillId="0" borderId="0" applyFill="0" applyBorder="0" applyProtection="0">
      <alignment horizontal="right"/>
    </xf>
    <xf numFmtId="14" fontId="124" fillId="0" borderId="0" applyFill="0" applyBorder="0" applyProtection="0">
      <alignment horizontal="right"/>
    </xf>
    <xf numFmtId="4" fontId="124" fillId="0" borderId="0" applyFill="0" applyBorder="0" applyProtection="0">
      <alignment wrapText="1"/>
    </xf>
    <xf numFmtId="0" fontId="9" fillId="0" borderId="0"/>
    <xf numFmtId="0" fontId="9" fillId="0" borderId="0"/>
    <xf numFmtId="0" fontId="81" fillId="0" borderId="53" applyNumberFormat="0" applyFill="0" applyProtection="0">
      <alignment wrapText="1"/>
    </xf>
    <xf numFmtId="0" fontId="48" fillId="0" borderId="0" applyNumberFormat="0" applyFill="0" applyBorder="0" applyProtection="0">
      <alignment wrapText="1"/>
    </xf>
    <xf numFmtId="0" fontId="81" fillId="0" borderId="53" applyNumberFormat="0" applyFill="0" applyProtection="0">
      <alignment horizontal="center" wrapText="1"/>
    </xf>
    <xf numFmtId="266" fontId="81" fillId="0" borderId="0" applyFill="0" applyBorder="0" applyProtection="0">
      <alignment horizontal="center" wrapText="1"/>
    </xf>
    <xf numFmtId="0" fontId="47" fillId="0" borderId="0" applyNumberFormat="0" applyFill="0" applyBorder="0" applyProtection="0">
      <alignment horizontal="justify" wrapText="1"/>
    </xf>
    <xf numFmtId="0" fontId="81" fillId="0" borderId="0" applyNumberFormat="0" applyFill="0" applyBorder="0" applyProtection="0">
      <alignment horizontal="centerContinuous" wrapText="1"/>
    </xf>
    <xf numFmtId="44" fontId="46" fillId="0" borderId="0" applyFill="0" applyBorder="0" applyProtection="0">
      <alignment horizontal="right" wrapText="1"/>
    </xf>
    <xf numFmtId="44" fontId="81" fillId="0" borderId="0" applyFill="0" applyBorder="0" applyProtection="0">
      <alignment horizontal="right" wrapText="1"/>
    </xf>
    <xf numFmtId="267" fontId="46" fillId="0" borderId="0" applyFill="0" applyBorder="0" applyProtection="0">
      <alignment horizontal="right" wrapText="1"/>
    </xf>
    <xf numFmtId="267" fontId="81" fillId="0" borderId="0" applyFill="0" applyBorder="0" applyProtection="0">
      <alignment horizontal="right" wrapText="1"/>
    </xf>
    <xf numFmtId="44" fontId="125" fillId="0" borderId="0" applyFill="0" applyBorder="0" applyProtection="0">
      <alignment horizontal="right" wrapText="1"/>
    </xf>
    <xf numFmtId="266" fontId="46" fillId="0" borderId="0" applyFill="0" applyBorder="0" applyProtection="0">
      <alignment horizontal="right" wrapText="1"/>
    </xf>
    <xf numFmtId="0" fontId="126" fillId="0" borderId="0" applyNumberFormat="0" applyFill="0" applyBorder="0" applyProtection="0">
      <alignment horizontal="left" wrapText="1"/>
    </xf>
    <xf numFmtId="0" fontId="126" fillId="0" borderId="0" applyNumberFormat="0" applyFill="0" applyBorder="0" applyProtection="0">
      <alignment horizontal="right" vertical="top" wrapText="1"/>
    </xf>
    <xf numFmtId="0" fontId="126" fillId="0" borderId="0" applyNumberFormat="0" applyFill="0" applyBorder="0" applyProtection="0">
      <alignment horizontal="right" wrapText="1"/>
    </xf>
    <xf numFmtId="0" fontId="126" fillId="0" borderId="0" applyNumberFormat="0" applyFill="0" applyBorder="0" applyProtection="0">
      <alignment horizontal="center" vertical="top" wrapText="1"/>
    </xf>
    <xf numFmtId="0" fontId="126" fillId="0" borderId="0" applyNumberFormat="0" applyFill="0" applyBorder="0" applyProtection="0">
      <alignment horizontal="center" wrapText="1"/>
    </xf>
    <xf numFmtId="0" fontId="84" fillId="28" borderId="0" applyNumberFormat="0" applyBorder="0" applyProtection="0">
      <alignment horizontal="left" wrapText="1"/>
    </xf>
    <xf numFmtId="0" fontId="84" fillId="28" borderId="0" applyNumberFormat="0" applyBorder="0" applyProtection="0">
      <alignment horizontal="left"/>
    </xf>
    <xf numFmtId="0" fontId="84" fillId="28" borderId="0" applyNumberFormat="0" applyBorder="0" applyProtection="0">
      <alignment horizontal="right"/>
    </xf>
    <xf numFmtId="0" fontId="85" fillId="42" borderId="0" applyNumberFormat="0" applyBorder="0" applyProtection="0">
      <alignment vertical="top" wrapText="1"/>
    </xf>
    <xf numFmtId="232" fontId="85" fillId="42" borderId="0" applyBorder="0" applyProtection="0">
      <alignment vertical="top" wrapText="1"/>
    </xf>
    <xf numFmtId="4" fontId="46" fillId="0" borderId="0" applyFill="0" applyBorder="0" applyProtection="0">
      <alignment horizontal="right"/>
    </xf>
    <xf numFmtId="232" fontId="46" fillId="0" borderId="0" applyFill="0" applyBorder="0" applyProtection="0">
      <alignment horizontal="right"/>
    </xf>
    <xf numFmtId="3" fontId="46" fillId="0" borderId="0" applyFill="0" applyBorder="0" applyProtection="0">
      <alignment horizontal="right"/>
    </xf>
    <xf numFmtId="261" fontId="46" fillId="0" borderId="0" applyFill="0" applyBorder="0" applyProtection="0">
      <alignment horizontal="right"/>
    </xf>
    <xf numFmtId="4" fontId="81" fillId="0" borderId="0" applyFill="0" applyBorder="0" applyProtection="0">
      <alignment horizontal="right"/>
    </xf>
    <xf numFmtId="4" fontId="126" fillId="0" borderId="0" applyFill="0" applyBorder="0" applyProtection="0">
      <alignment horizontal="right"/>
    </xf>
    <xf numFmtId="245" fontId="46" fillId="0" borderId="0" applyFill="0" applyBorder="0" applyProtection="0">
      <alignment horizontal="right" vertical="top" wrapText="1"/>
    </xf>
    <xf numFmtId="0" fontId="39" fillId="0" borderId="53" applyNumberFormat="0" applyFill="0" applyProtection="0">
      <alignment horizontal="left" vertical="top"/>
    </xf>
    <xf numFmtId="4" fontId="46" fillId="0" borderId="0" applyFill="0" applyBorder="0" applyProtection="0">
      <alignment horizontal="left"/>
    </xf>
    <xf numFmtId="4" fontId="46" fillId="0" borderId="0" applyFill="0" applyBorder="0" applyProtection="0">
      <alignment horizontal="center"/>
    </xf>
    <xf numFmtId="262" fontId="46" fillId="0" borderId="0" applyFill="0" applyBorder="0" applyProtection="0">
      <alignment horizontal="right"/>
    </xf>
    <xf numFmtId="267" fontId="46" fillId="0" borderId="0" applyFill="0" applyBorder="0" applyProtection="0">
      <alignment horizontal="right"/>
    </xf>
    <xf numFmtId="268" fontId="46" fillId="0" borderId="0" applyFill="0" applyBorder="0" applyProtection="0">
      <alignment horizontal="right"/>
    </xf>
    <xf numFmtId="269" fontId="46" fillId="0" borderId="0" applyFill="0" applyBorder="0" applyProtection="0">
      <alignment horizontal="right"/>
    </xf>
    <xf numFmtId="173" fontId="46" fillId="0" borderId="0" applyFill="0" applyBorder="0" applyProtection="0">
      <alignment horizontal="right"/>
    </xf>
    <xf numFmtId="4" fontId="46" fillId="0" borderId="0" applyFill="0" applyBorder="0" applyProtection="0">
      <alignment horizontal="center"/>
    </xf>
    <xf numFmtId="261" fontId="46" fillId="0" borderId="0" applyFill="0" applyBorder="0" applyProtection="0">
      <alignment horizontal="center"/>
    </xf>
    <xf numFmtId="0" fontId="46" fillId="0" borderId="0" applyNumberFormat="0" applyFill="0" applyBorder="0" applyProtection="0">
      <alignment horizontal="left" vertical="top" wrapText="1"/>
    </xf>
    <xf numFmtId="267" fontId="124" fillId="0" borderId="0" applyFill="0" applyBorder="0" applyProtection="0">
      <alignment horizontal="right"/>
    </xf>
    <xf numFmtId="262" fontId="124" fillId="0" borderId="0" applyFill="0" applyBorder="0" applyProtection="0">
      <alignment horizontal="right"/>
    </xf>
    <xf numFmtId="268" fontId="124" fillId="0" borderId="0" applyFill="0" applyBorder="0" applyProtection="0">
      <alignment horizontal="right"/>
    </xf>
    <xf numFmtId="14" fontId="124" fillId="0" borderId="0" applyFill="0" applyBorder="0" applyProtection="0">
      <alignment horizontal="right"/>
    </xf>
    <xf numFmtId="0" fontId="127" fillId="0" borderId="0" applyNumberFormat="0" applyFill="0" applyBorder="0" applyProtection="0">
      <alignment horizontal="left"/>
    </xf>
    <xf numFmtId="0" fontId="81" fillId="0" borderId="53" applyNumberFormat="0" applyFill="0" applyProtection="0"/>
    <xf numFmtId="0" fontId="48" fillId="0" borderId="0" applyNumberFormat="0" applyFill="0" applyBorder="0" applyProtection="0"/>
    <xf numFmtId="0" fontId="81" fillId="0" borderId="53" applyNumberFormat="0" applyFill="0" applyProtection="0">
      <alignment horizontal="center"/>
    </xf>
    <xf numFmtId="0" fontId="81" fillId="0" borderId="0" applyNumberFormat="0" applyFill="0" applyBorder="0" applyProtection="0">
      <alignment horizontal="center"/>
    </xf>
    <xf numFmtId="0" fontId="81" fillId="0" borderId="0" applyNumberFormat="0" applyFill="0" applyBorder="0" applyProtection="0"/>
    <xf numFmtId="49" fontId="9" fillId="0" borderId="0" applyFont="0" applyAlignment="0"/>
    <xf numFmtId="49" fontId="9" fillId="0" borderId="0" applyFont="0" applyAlignment="0"/>
    <xf numFmtId="270" fontId="80" fillId="0" borderId="0" applyFill="0" applyBorder="0" applyAlignment="0"/>
    <xf numFmtId="271" fontId="80" fillId="0" borderId="0" applyFill="0" applyBorder="0" applyAlignment="0"/>
    <xf numFmtId="40" fontId="128" fillId="0" borderId="0"/>
    <xf numFmtId="37" fontId="57" fillId="0" borderId="7"/>
    <xf numFmtId="37" fontId="46" fillId="43" borderId="0" applyNumberFormat="0" applyBorder="0" applyAlignment="0" applyProtection="0"/>
    <xf numFmtId="37" fontId="46" fillId="0" borderId="0"/>
    <xf numFmtId="37" fontId="46" fillId="0" borderId="0"/>
    <xf numFmtId="3" fontId="121" fillId="0" borderId="42" applyProtection="0"/>
    <xf numFmtId="0" fontId="129" fillId="31" borderId="0">
      <alignment horizontal="center"/>
    </xf>
    <xf numFmtId="0" fontId="130" fillId="44" borderId="54"/>
    <xf numFmtId="166" fontId="9" fillId="0" borderId="0" applyFont="0" applyFill="0" applyBorder="0" applyAlignment="0" applyProtection="0"/>
    <xf numFmtId="168" fontId="9" fillId="0" borderId="0" applyFont="0" applyFill="0" applyBorder="0" applyAlignment="0" applyProtection="0"/>
    <xf numFmtId="49" fontId="131" fillId="0" borderId="0" applyFill="0" applyBorder="0" applyAlignment="0" applyProtection="0"/>
    <xf numFmtId="37" fontId="35" fillId="36" borderId="55">
      <alignment horizontal="centerContinuous"/>
    </xf>
    <xf numFmtId="0" fontId="48" fillId="0" borderId="7">
      <alignment horizontal="center" wrapText="1"/>
    </xf>
    <xf numFmtId="0" fontId="132" fillId="0" borderId="0"/>
    <xf numFmtId="196" fontId="36" fillId="0" borderId="57"/>
    <xf numFmtId="0" fontId="29" fillId="0" borderId="57"/>
    <xf numFmtId="201" fontId="42" fillId="0" borderId="63">
      <protection hidden="1"/>
    </xf>
    <xf numFmtId="0" fontId="34" fillId="0" borderId="62" applyNumberFormat="0" applyFill="0" applyBorder="0" applyAlignment="0" applyProtection="0"/>
    <xf numFmtId="201" fontId="42" fillId="0" borderId="63">
      <protection hidden="1"/>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14" fontId="48" fillId="9" borderId="63">
      <alignment horizontal="center" vertical="center" wrapText="1"/>
    </xf>
    <xf numFmtId="0" fontId="35" fillId="0" borderId="57" applyFill="0" applyAlignment="0" applyProtection="0">
      <protection locked="0"/>
    </xf>
    <xf numFmtId="10" fontId="46" fillId="10" borderId="62" applyNumberFormat="0" applyBorder="0" applyAlignment="0" applyProtection="0"/>
    <xf numFmtId="207" fontId="30" fillId="0" borderId="57"/>
    <xf numFmtId="0" fontId="47" fillId="0" borderId="68">
      <alignment horizontal="left" vertical="center"/>
    </xf>
    <xf numFmtId="37" fontId="63" fillId="0" borderId="63">
      <alignment horizontal="right"/>
      <protection locked="0"/>
    </xf>
    <xf numFmtId="37" fontId="64" fillId="0" borderId="63">
      <alignment horizontal="right"/>
      <protection locked="0"/>
    </xf>
    <xf numFmtId="37" fontId="57" fillId="0" borderId="57"/>
    <xf numFmtId="0" fontId="34" fillId="0" borderId="69" applyNumberFormat="0" applyFill="0" applyBorder="0" applyAlignment="0" applyProtection="0"/>
    <xf numFmtId="0" fontId="47" fillId="0" borderId="68">
      <alignment horizontal="left" vertical="center"/>
    </xf>
    <xf numFmtId="37" fontId="57" fillId="0" borderId="64"/>
    <xf numFmtId="7" fontId="30" fillId="27" borderId="62">
      <protection locked="0"/>
    </xf>
    <xf numFmtId="0" fontId="34" fillId="0" borderId="69" applyNumberFormat="0" applyFill="0" applyBorder="0" applyAlignment="0" applyProtection="0"/>
    <xf numFmtId="0" fontId="47" fillId="0" borderId="68">
      <alignment horizontal="left" vertical="center"/>
    </xf>
    <xf numFmtId="0" fontId="29" fillId="0" borderId="57"/>
    <xf numFmtId="196" fontId="36" fillId="0" borderId="57"/>
    <xf numFmtId="201" fontId="42" fillId="0" borderId="63">
      <protection hidden="1"/>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34" fillId="0" borderId="62" applyNumberFormat="0" applyFill="0" applyBorder="0" applyAlignment="0" applyProtection="0"/>
    <xf numFmtId="201" fontId="42" fillId="0" borderId="63">
      <protection hidden="1"/>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14" fontId="48" fillId="9" borderId="63">
      <alignment horizontal="center" vertical="center" wrapText="1"/>
    </xf>
    <xf numFmtId="14" fontId="48" fillId="9" borderId="63">
      <alignment horizontal="center" vertical="center" wrapText="1"/>
    </xf>
    <xf numFmtId="0" fontId="35" fillId="0" borderId="57" applyFill="0" applyAlignment="0" applyProtection="0">
      <protection locked="0"/>
    </xf>
    <xf numFmtId="7" fontId="30" fillId="27" borderId="69">
      <protection locked="0"/>
    </xf>
    <xf numFmtId="10" fontId="46" fillId="10" borderId="62" applyNumberFormat="0" applyBorder="0" applyAlignment="0" applyProtection="0"/>
    <xf numFmtId="2" fontId="99" fillId="0" borderId="62"/>
    <xf numFmtId="207" fontId="30" fillId="0" borderId="57"/>
    <xf numFmtId="0" fontId="47" fillId="0" borderId="68">
      <alignment horizontal="left" vertical="center"/>
    </xf>
    <xf numFmtId="0" fontId="47" fillId="0" borderId="68">
      <alignment horizontal="left" vertical="center"/>
    </xf>
    <xf numFmtId="10" fontId="46" fillId="10" borderId="69" applyNumberFormat="0" applyBorder="0" applyAlignment="0" applyProtection="0"/>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47" fillId="0" borderId="68">
      <alignment horizontal="left" vertical="center"/>
    </xf>
    <xf numFmtId="0" fontId="33" fillId="0" borderId="63">
      <alignment horizontal="center"/>
    </xf>
    <xf numFmtId="0" fontId="33" fillId="0" borderId="63">
      <alignment horizontal="center"/>
    </xf>
    <xf numFmtId="0" fontId="47" fillId="0" borderId="68">
      <alignment horizontal="left" vertical="center"/>
    </xf>
    <xf numFmtId="37" fontId="57" fillId="0" borderId="57"/>
    <xf numFmtId="0" fontId="48" fillId="0" borderId="57">
      <alignment horizontal="center" wrapText="1"/>
    </xf>
    <xf numFmtId="7" fontId="30" fillId="27" borderId="62">
      <protection locked="0"/>
    </xf>
    <xf numFmtId="0" fontId="29" fillId="0" borderId="57"/>
    <xf numFmtId="196" fontId="36" fillId="0" borderId="57"/>
    <xf numFmtId="201" fontId="42" fillId="0" borderId="63">
      <protection hidden="1"/>
    </xf>
    <xf numFmtId="0" fontId="34" fillId="0" borderId="62" applyNumberFormat="0" applyFill="0" applyBorder="0" applyAlignment="0" applyProtection="0"/>
    <xf numFmtId="201" fontId="42" fillId="0" borderId="63">
      <protection hidden="1"/>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14" fontId="48" fillId="9" borderId="63">
      <alignment horizontal="center" vertical="center" wrapText="1"/>
    </xf>
    <xf numFmtId="14" fontId="48" fillId="9" borderId="63">
      <alignment horizontal="center" vertical="center" wrapText="1"/>
    </xf>
    <xf numFmtId="0" fontId="35" fillId="0" borderId="57" applyFill="0" applyAlignment="0" applyProtection="0">
      <protection locked="0"/>
    </xf>
    <xf numFmtId="10" fontId="46" fillId="10" borderId="62" applyNumberFormat="0" applyBorder="0" applyAlignment="0" applyProtection="0"/>
    <xf numFmtId="2" fontId="99" fillId="0" borderId="62"/>
    <xf numFmtId="207" fontId="30" fillId="0" borderId="57"/>
    <xf numFmtId="0" fontId="33" fillId="0" borderId="63">
      <alignment horizontal="center"/>
    </xf>
    <xf numFmtId="0" fontId="33" fillId="0" borderId="63">
      <alignment horizontal="center"/>
    </xf>
    <xf numFmtId="37" fontId="57" fillId="0" borderId="57"/>
    <xf numFmtId="0" fontId="48" fillId="0" borderId="57">
      <alignment horizontal="center" wrapText="1"/>
    </xf>
    <xf numFmtId="0" fontId="130" fillId="44" borderId="65"/>
    <xf numFmtId="0" fontId="34" fillId="0" borderId="67" applyNumberFormat="0" applyFill="0" applyBorder="0" applyAlignment="0" applyProtection="0"/>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10" fontId="46" fillId="10" borderId="67" applyNumberFormat="0" applyBorder="0" applyAlignment="0" applyProtection="0"/>
    <xf numFmtId="7" fontId="30" fillId="27" borderId="67">
      <protection locked="0"/>
    </xf>
    <xf numFmtId="0" fontId="34" fillId="0" borderId="67" applyNumberFormat="0" applyFill="0" applyBorder="0" applyAlignment="0" applyProtection="0"/>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0" fontId="47" fillId="0" borderId="66">
      <alignment horizontal="left" vertical="center"/>
    </xf>
    <xf numFmtId="10" fontId="46" fillId="10" borderId="67" applyNumberFormat="0" applyBorder="0" applyAlignment="0" applyProtection="0"/>
    <xf numFmtId="2" fontId="99" fillId="0" borderId="67"/>
  </cellStyleXfs>
  <cellXfs count="549">
    <xf numFmtId="0" fontId="0" fillId="0" borderId="0" xfId="0"/>
    <xf numFmtId="170" fontId="0" fillId="0" borderId="0" xfId="1" applyNumberFormat="1" applyFont="1" applyAlignment="1">
      <alignment horizontal="right"/>
    </xf>
    <xf numFmtId="170" fontId="3" fillId="0" borderId="0" xfId="1" quotePrefix="1" applyNumberFormat="1" applyFont="1" applyBorder="1" applyAlignment="1">
      <alignment horizontal="right"/>
    </xf>
    <xf numFmtId="170" fontId="3" fillId="0" borderId="0" xfId="1" quotePrefix="1" applyNumberFormat="1" applyFont="1" applyFill="1" applyBorder="1" applyAlignment="1">
      <alignment horizontal="right"/>
    </xf>
    <xf numFmtId="171" fontId="0" fillId="0" borderId="5" xfId="1" applyNumberFormat="1" applyFont="1" applyBorder="1" applyAlignment="1">
      <alignment horizontal="right"/>
    </xf>
    <xf numFmtId="171" fontId="0" fillId="0" borderId="0" xfId="1" applyNumberFormat="1" applyFont="1" applyBorder="1" applyAlignment="1">
      <alignment horizontal="right"/>
    </xf>
    <xf numFmtId="0" fontId="0" fillId="0" borderId="0" xfId="0" applyAlignment="1">
      <alignment horizontal="right"/>
    </xf>
    <xf numFmtId="171" fontId="2" fillId="0" borderId="5" xfId="1" applyNumberFormat="1" applyFont="1" applyBorder="1" applyAlignment="1">
      <alignment horizontal="right"/>
    </xf>
    <xf numFmtId="171" fontId="2" fillId="0" borderId="0" xfId="1" applyNumberFormat="1" applyFont="1" applyBorder="1" applyAlignment="1">
      <alignment horizontal="right"/>
    </xf>
    <xf numFmtId="0" fontId="0" fillId="0" borderId="3" xfId="0" applyFont="1" applyBorder="1"/>
    <xf numFmtId="171" fontId="1" fillId="0" borderId="5" xfId="1" applyNumberFormat="1" applyFont="1" applyBorder="1" applyAlignment="1">
      <alignment horizontal="right"/>
    </xf>
    <xf numFmtId="171" fontId="1" fillId="0" borderId="0" xfId="1" applyNumberFormat="1" applyFont="1" applyBorder="1" applyAlignment="1">
      <alignment horizontal="right"/>
    </xf>
    <xf numFmtId="171" fontId="2" fillId="0" borderId="3" xfId="1" applyNumberFormat="1" applyFont="1" applyBorder="1" applyAlignment="1">
      <alignment horizontal="right"/>
    </xf>
    <xf numFmtId="171" fontId="2" fillId="0" borderId="4" xfId="1" applyNumberFormat="1" applyFont="1" applyBorder="1" applyAlignment="1">
      <alignment horizontal="right"/>
    </xf>
    <xf numFmtId="0" fontId="0" fillId="0" borderId="3" xfId="0" applyFont="1" applyFill="1" applyBorder="1"/>
    <xf numFmtId="43" fontId="2" fillId="0" borderId="0" xfId="1" applyNumberFormat="1" applyFont="1" applyFill="1" applyBorder="1" applyAlignment="1">
      <alignment horizontal="right"/>
    </xf>
    <xf numFmtId="171" fontId="6" fillId="0" borderId="0" xfId="1" applyNumberFormat="1" applyFont="1" applyBorder="1" applyAlignment="1">
      <alignment horizontal="right"/>
    </xf>
    <xf numFmtId="171" fontId="5" fillId="0" borderId="0" xfId="1" applyNumberFormat="1" applyFont="1" applyBorder="1" applyAlignment="1">
      <alignment horizontal="right"/>
    </xf>
    <xf numFmtId="171" fontId="5" fillId="0" borderId="3" xfId="1" applyNumberFormat="1" applyFont="1" applyBorder="1" applyAlignment="1">
      <alignment horizontal="right"/>
    </xf>
    <xf numFmtId="9" fontId="6" fillId="0" borderId="0" xfId="2" applyFont="1" applyBorder="1" applyAlignment="1">
      <alignment horizontal="right"/>
    </xf>
    <xf numFmtId="171" fontId="7" fillId="0" borderId="0" xfId="1" applyNumberFormat="1" applyFont="1" applyBorder="1" applyAlignment="1">
      <alignment horizontal="right"/>
    </xf>
    <xf numFmtId="171" fontId="7" fillId="0" borderId="5" xfId="1" applyNumberFormat="1" applyFont="1" applyBorder="1" applyAlignment="1">
      <alignment horizontal="right"/>
    </xf>
    <xf numFmtId="9" fontId="0" fillId="0" borderId="0" xfId="2" applyFont="1" applyBorder="1" applyAlignment="1">
      <alignment horizontal="right"/>
    </xf>
    <xf numFmtId="0" fontId="8" fillId="0" borderId="3" xfId="0" applyFont="1" applyBorder="1"/>
    <xf numFmtId="171" fontId="2" fillId="0" borderId="8" xfId="1" applyNumberFormat="1" applyFont="1" applyBorder="1" applyAlignment="1">
      <alignment horizontal="right"/>
    </xf>
    <xf numFmtId="171" fontId="2" fillId="0" borderId="7" xfId="1" applyNumberFormat="1" applyFont="1" applyBorder="1" applyAlignment="1">
      <alignment horizontal="right"/>
    </xf>
    <xf numFmtId="9" fontId="5" fillId="0" borderId="0" xfId="2" applyFont="1" applyBorder="1" applyAlignment="1">
      <alignment horizontal="right"/>
    </xf>
    <xf numFmtId="9" fontId="7" fillId="0" borderId="0" xfId="2" applyFont="1" applyBorder="1" applyAlignment="1">
      <alignment horizontal="right"/>
    </xf>
    <xf numFmtId="0" fontId="0" fillId="0" borderId="0" xfId="0" applyBorder="1" applyAlignment="1">
      <alignment vertical="top" wrapText="1"/>
    </xf>
    <xf numFmtId="171" fontId="0" fillId="0" borderId="3" xfId="1" applyNumberFormat="1" applyFont="1" applyBorder="1" applyAlignment="1">
      <alignment horizontal="right"/>
    </xf>
    <xf numFmtId="171" fontId="0" fillId="0" borderId="4" xfId="1" applyNumberFormat="1" applyFont="1" applyBorder="1" applyAlignment="1">
      <alignment horizontal="right"/>
    </xf>
    <xf numFmtId="171" fontId="1" fillId="0" borderId="4" xfId="1" applyNumberFormat="1" applyFont="1" applyBorder="1" applyAlignment="1">
      <alignment horizontal="right"/>
    </xf>
    <xf numFmtId="171" fontId="2" fillId="0" borderId="10" xfId="1" applyNumberFormat="1" applyFont="1" applyBorder="1" applyAlignment="1">
      <alignment horizontal="right"/>
    </xf>
    <xf numFmtId="9" fontId="0" fillId="0" borderId="4" xfId="2" applyFont="1" applyBorder="1" applyAlignment="1">
      <alignment horizontal="right"/>
    </xf>
    <xf numFmtId="170" fontId="0" fillId="0" borderId="0" xfId="1" applyNumberFormat="1" applyFont="1" applyFill="1" applyAlignment="1">
      <alignment horizontal="right"/>
    </xf>
    <xf numFmtId="171" fontId="10" fillId="0" borderId="0" xfId="1" applyNumberFormat="1" applyFont="1" applyBorder="1" applyAlignment="1">
      <alignment horizontal="right"/>
    </xf>
    <xf numFmtId="171" fontId="12" fillId="0" borderId="0" xfId="1" applyNumberFormat="1" applyFont="1" applyBorder="1" applyAlignment="1">
      <alignment horizontal="right"/>
    </xf>
    <xf numFmtId="171" fontId="12" fillId="0" borderId="0" xfId="1" applyNumberFormat="1" applyFont="1" applyFill="1" applyBorder="1" applyAlignment="1">
      <alignment horizontal="right"/>
    </xf>
    <xf numFmtId="171" fontId="10" fillId="0" borderId="0" xfId="1" applyNumberFormat="1" applyFont="1" applyFill="1" applyBorder="1" applyAlignment="1">
      <alignment horizontal="right"/>
    </xf>
    <xf numFmtId="170" fontId="1" fillId="0" borderId="5" xfId="1" quotePrefix="1" applyNumberFormat="1" applyFont="1" applyBorder="1" applyAlignment="1">
      <alignment horizontal="right"/>
    </xf>
    <xf numFmtId="170" fontId="1" fillId="0" borderId="5" xfId="1" quotePrefix="1" applyNumberFormat="1" applyFont="1" applyFill="1" applyBorder="1" applyAlignment="1">
      <alignment horizontal="right"/>
    </xf>
    <xf numFmtId="43" fontId="1" fillId="0" borderId="0" xfId="1" quotePrefix="1" applyNumberFormat="1" applyFont="1" applyBorder="1" applyAlignment="1">
      <alignment horizontal="right"/>
    </xf>
    <xf numFmtId="0" fontId="0" fillId="0" borderId="0" xfId="0" applyFont="1"/>
    <xf numFmtId="43" fontId="0" fillId="0" borderId="0" xfId="1" quotePrefix="1" applyNumberFormat="1" applyFont="1" applyBorder="1" applyAlignment="1">
      <alignment horizontal="right"/>
    </xf>
    <xf numFmtId="171" fontId="1" fillId="0" borderId="7" xfId="1" applyNumberFormat="1" applyFont="1" applyBorder="1" applyAlignment="1">
      <alignment horizontal="right"/>
    </xf>
    <xf numFmtId="171" fontId="10" fillId="0" borderId="7" xfId="1" applyNumberFormat="1" applyFont="1" applyBorder="1" applyAlignment="1">
      <alignment horizontal="right"/>
    </xf>
    <xf numFmtId="9" fontId="7" fillId="0" borderId="10" xfId="2" applyFont="1" applyBorder="1" applyAlignment="1">
      <alignment horizontal="right"/>
    </xf>
    <xf numFmtId="171" fontId="0" fillId="0" borderId="3" xfId="1" applyNumberFormat="1" applyFont="1" applyFill="1" applyBorder="1" applyAlignment="1">
      <alignment horizontal="right"/>
    </xf>
    <xf numFmtId="171" fontId="0" fillId="0" borderId="0" xfId="1" applyNumberFormat="1" applyFont="1" applyFill="1" applyBorder="1" applyAlignment="1">
      <alignment horizontal="right"/>
    </xf>
    <xf numFmtId="170" fontId="3" fillId="0" borderId="2" xfId="1" quotePrefix="1" applyNumberFormat="1" applyFont="1" applyFill="1" applyBorder="1" applyAlignment="1">
      <alignment horizontal="right"/>
    </xf>
    <xf numFmtId="43" fontId="0" fillId="0" borderId="0" xfId="1" applyFont="1"/>
    <xf numFmtId="43" fontId="0" fillId="0" borderId="0" xfId="1" applyFont="1" applyAlignment="1">
      <alignment horizontal="right"/>
    </xf>
    <xf numFmtId="0" fontId="0" fillId="0" borderId="0" xfId="0" applyFont="1" applyFill="1"/>
    <xf numFmtId="9" fontId="1" fillId="0" borderId="8" xfId="2" applyFont="1" applyBorder="1" applyAlignment="1">
      <alignment horizontal="right"/>
    </xf>
    <xf numFmtId="9" fontId="7" fillId="0" borderId="8" xfId="2" applyFont="1" applyBorder="1" applyAlignment="1">
      <alignment horizontal="right"/>
    </xf>
    <xf numFmtId="172" fontId="2" fillId="0" borderId="0" xfId="2" quotePrefix="1" applyNumberFormat="1" applyFont="1" applyBorder="1" applyAlignment="1">
      <alignment horizontal="right"/>
    </xf>
    <xf numFmtId="170" fontId="3" fillId="0" borderId="8" xfId="1" quotePrefix="1" applyNumberFormat="1" applyFont="1" applyBorder="1" applyAlignment="1">
      <alignment horizontal="right"/>
    </xf>
    <xf numFmtId="170" fontId="3" fillId="0" borderId="7" xfId="1" quotePrefix="1" applyNumberFormat="1" applyFont="1" applyBorder="1" applyAlignment="1">
      <alignment horizontal="right"/>
    </xf>
    <xf numFmtId="170" fontId="3" fillId="0" borderId="8" xfId="1" quotePrefix="1" applyNumberFormat="1" applyFont="1" applyFill="1" applyBorder="1" applyAlignment="1">
      <alignment horizontal="right"/>
    </xf>
    <xf numFmtId="172" fontId="2" fillId="0" borderId="5" xfId="2" quotePrefix="1" applyNumberFormat="1" applyFont="1" applyBorder="1" applyAlignment="1">
      <alignment horizontal="right"/>
    </xf>
    <xf numFmtId="172" fontId="2" fillId="2" borderId="0" xfId="2" quotePrefix="1" applyNumberFormat="1" applyFont="1" applyFill="1" applyBorder="1" applyAlignment="1">
      <alignment horizontal="right"/>
    </xf>
    <xf numFmtId="170" fontId="2" fillId="0" borderId="0" xfId="1" quotePrefix="1" applyNumberFormat="1" applyFont="1" applyFill="1" applyBorder="1" applyAlignment="1">
      <alignment horizontal="right"/>
    </xf>
    <xf numFmtId="0" fontId="2" fillId="0" borderId="3" xfId="0" applyFont="1" applyFill="1" applyBorder="1"/>
    <xf numFmtId="173" fontId="0" fillId="0" borderId="0" xfId="2" applyNumberFormat="1" applyFont="1" applyBorder="1" applyAlignment="1">
      <alignment horizontal="right"/>
    </xf>
    <xf numFmtId="173" fontId="0" fillId="0" borderId="0" xfId="1" applyNumberFormat="1" applyFont="1" applyBorder="1" applyAlignment="1">
      <alignment horizontal="right"/>
    </xf>
    <xf numFmtId="7" fontId="2" fillId="0" borderId="0" xfId="1" applyNumberFormat="1" applyFont="1" applyBorder="1" applyAlignment="1">
      <alignment horizontal="right"/>
    </xf>
    <xf numFmtId="170" fontId="0" fillId="0" borderId="4" xfId="1" applyNumberFormat="1" applyFont="1" applyBorder="1" applyAlignment="1">
      <alignment horizontal="right"/>
    </xf>
    <xf numFmtId="170" fontId="0" fillId="0" borderId="0" xfId="1" applyNumberFormat="1" applyFont="1" applyAlignment="1">
      <alignment horizontal="left"/>
    </xf>
    <xf numFmtId="171" fontId="0" fillId="0" borderId="0" xfId="1" applyNumberFormat="1" applyFont="1"/>
    <xf numFmtId="171" fontId="0" fillId="0" borderId="0" xfId="1" applyNumberFormat="1" applyFont="1" applyAlignment="1">
      <alignment horizontal="right"/>
    </xf>
    <xf numFmtId="170" fontId="2" fillId="0" borderId="5" xfId="1" quotePrefix="1" applyNumberFormat="1" applyFont="1" applyFill="1" applyBorder="1" applyAlignment="1">
      <alignment horizontal="right"/>
    </xf>
    <xf numFmtId="172" fontId="2" fillId="0" borderId="0" xfId="2" quotePrefix="1" applyNumberFormat="1" applyFont="1" applyFill="1" applyBorder="1" applyAlignment="1">
      <alignment horizontal="right"/>
    </xf>
    <xf numFmtId="172" fontId="2" fillId="0" borderId="5" xfId="2" quotePrefix="1" applyNumberFormat="1" applyFont="1" applyFill="1" applyBorder="1" applyAlignment="1">
      <alignment horizontal="right"/>
    </xf>
    <xf numFmtId="0" fontId="0" fillId="0" borderId="0" xfId="0" applyFill="1"/>
    <xf numFmtId="43" fontId="0" fillId="0" borderId="4" xfId="1" applyNumberFormat="1" applyFont="1" applyBorder="1" applyAlignment="1">
      <alignment horizontal="right"/>
    </xf>
    <xf numFmtId="172" fontId="0" fillId="0" borderId="4" xfId="2" applyNumberFormat="1" applyFont="1" applyBorder="1" applyAlignment="1">
      <alignment horizontal="right"/>
    </xf>
    <xf numFmtId="172" fontId="2" fillId="0" borderId="4" xfId="2" applyNumberFormat="1" applyFont="1" applyBorder="1" applyAlignment="1">
      <alignment horizontal="right"/>
    </xf>
    <xf numFmtId="43" fontId="0" fillId="0" borderId="0" xfId="1" applyFont="1" applyFill="1"/>
    <xf numFmtId="171" fontId="0" fillId="0" borderId="0" xfId="0" applyNumberFormat="1" applyFill="1"/>
    <xf numFmtId="43" fontId="0" fillId="0" borderId="0" xfId="1" applyFont="1" applyFill="1" applyAlignment="1">
      <alignment horizontal="right"/>
    </xf>
    <xf numFmtId="171" fontId="14" fillId="0" borderId="5" xfId="1" applyNumberFormat="1" applyFont="1" applyBorder="1" applyAlignment="1">
      <alignment horizontal="right"/>
    </xf>
    <xf numFmtId="171" fontId="14" fillId="0" borderId="0" xfId="1" applyNumberFormat="1" applyFont="1" applyBorder="1" applyAlignment="1">
      <alignment horizontal="right"/>
    </xf>
    <xf numFmtId="171" fontId="14" fillId="0" borderId="4" xfId="1" applyNumberFormat="1" applyFont="1" applyBorder="1" applyAlignment="1">
      <alignment horizontal="right"/>
    </xf>
    <xf numFmtId="0" fontId="2" fillId="0" borderId="0" xfId="0" applyFont="1"/>
    <xf numFmtId="171" fontId="2" fillId="0" borderId="0" xfId="1" applyNumberFormat="1" applyFont="1" applyFill="1" applyBorder="1" applyAlignment="1">
      <alignment horizontal="right"/>
    </xf>
    <xf numFmtId="171" fontId="2" fillId="0" borderId="7" xfId="1" applyNumberFormat="1" applyFont="1" applyFill="1" applyBorder="1" applyAlignment="1">
      <alignment horizontal="right"/>
    </xf>
    <xf numFmtId="171" fontId="1" fillId="0" borderId="0" xfId="1" applyNumberFormat="1" applyFont="1"/>
    <xf numFmtId="171" fontId="2" fillId="0" borderId="3" xfId="1" applyNumberFormat="1" applyFont="1" applyFill="1" applyBorder="1" applyAlignment="1">
      <alignment horizontal="right"/>
    </xf>
    <xf numFmtId="171" fontId="2" fillId="0" borderId="6" xfId="1" applyNumberFormat="1" applyFont="1" applyFill="1" applyBorder="1" applyAlignment="1">
      <alignment horizontal="right"/>
    </xf>
    <xf numFmtId="172" fontId="0" fillId="0" borderId="0" xfId="2" quotePrefix="1" applyNumberFormat="1" applyFont="1" applyBorder="1" applyAlignment="1">
      <alignment horizontal="right"/>
    </xf>
    <xf numFmtId="172" fontId="0" fillId="0" borderId="5" xfId="2" quotePrefix="1" applyNumberFormat="1" applyFont="1" applyFill="1" applyBorder="1" applyAlignment="1">
      <alignment horizontal="right"/>
    </xf>
    <xf numFmtId="172" fontId="0" fillId="0" borderId="0" xfId="2" applyNumberFormat="1" applyFont="1"/>
    <xf numFmtId="170" fontId="14" fillId="0" borderId="0" xfId="1" applyNumberFormat="1" applyFont="1" applyAlignment="1">
      <alignment horizontal="right"/>
    </xf>
    <xf numFmtId="172" fontId="0" fillId="2" borderId="0" xfId="2" quotePrefix="1" applyNumberFormat="1" applyFont="1" applyFill="1" applyBorder="1" applyAlignment="1">
      <alignment horizontal="right"/>
    </xf>
    <xf numFmtId="170" fontId="1" fillId="2" borderId="0" xfId="1" quotePrefix="1" applyNumberFormat="1" applyFont="1" applyFill="1" applyBorder="1" applyAlignment="1">
      <alignment horizontal="right"/>
    </xf>
    <xf numFmtId="0" fontId="14" fillId="0" borderId="0" xfId="0" applyFont="1"/>
    <xf numFmtId="171" fontId="0" fillId="0" borderId="4" xfId="1" applyNumberFormat="1" applyFont="1" applyFill="1" applyBorder="1" applyAlignment="1">
      <alignment horizontal="right"/>
    </xf>
    <xf numFmtId="171" fontId="0" fillId="0" borderId="5" xfId="1" applyNumberFormat="1" applyFont="1" applyFill="1" applyBorder="1" applyAlignment="1">
      <alignment horizontal="right"/>
    </xf>
    <xf numFmtId="171" fontId="2" fillId="0" borderId="5" xfId="1" applyNumberFormat="1" applyFont="1" applyFill="1" applyBorder="1" applyAlignment="1">
      <alignment horizontal="right"/>
    </xf>
    <xf numFmtId="0" fontId="0" fillId="0" borderId="0" xfId="0" applyAlignment="1">
      <alignment horizontal="left"/>
    </xf>
    <xf numFmtId="0" fontId="0" fillId="0" borderId="0" xfId="0" applyFont="1" applyAlignment="1">
      <alignment horizontal="left"/>
    </xf>
    <xf numFmtId="170" fontId="0" fillId="0" borderId="0" xfId="1" applyNumberFormat="1" applyFont="1" applyBorder="1" applyAlignment="1">
      <alignment horizontal="right"/>
    </xf>
    <xf numFmtId="0" fontId="0" fillId="0" borderId="0" xfId="0" applyBorder="1" applyAlignment="1">
      <alignment horizontal="right"/>
    </xf>
    <xf numFmtId="0" fontId="2" fillId="0" borderId="0" xfId="0" applyFont="1" applyFill="1" applyBorder="1" applyAlignment="1">
      <alignment horizontal="left"/>
    </xf>
    <xf numFmtId="0" fontId="0" fillId="0" borderId="0" xfId="0" applyFont="1" applyBorder="1"/>
    <xf numFmtId="0" fontId="0" fillId="0" borderId="0" xfId="0" applyFont="1" applyBorder="1" applyAlignment="1">
      <alignment horizontal="left"/>
    </xf>
    <xf numFmtId="0" fontId="0" fillId="0" borderId="0" xfId="0" applyBorder="1" applyAlignment="1">
      <alignment horizontal="left"/>
    </xf>
    <xf numFmtId="171" fontId="1" fillId="0" borderId="2" xfId="1" applyNumberFormat="1" applyFont="1" applyBorder="1" applyAlignment="1">
      <alignment horizontal="right"/>
    </xf>
    <xf numFmtId="171" fontId="1" fillId="0" borderId="3" xfId="1" applyNumberFormat="1" applyFont="1" applyFill="1" applyBorder="1" applyAlignment="1">
      <alignment horizontal="right"/>
    </xf>
    <xf numFmtId="171" fontId="1" fillId="0" borderId="0" xfId="1" applyNumberFormat="1" applyFont="1" applyFill="1" applyBorder="1" applyAlignment="1">
      <alignment horizontal="right"/>
    </xf>
    <xf numFmtId="43" fontId="2" fillId="0" borderId="3" xfId="1" applyNumberFormat="1" applyFont="1" applyFill="1" applyBorder="1" applyAlignment="1">
      <alignment horizontal="right"/>
    </xf>
    <xf numFmtId="43" fontId="2" fillId="0" borderId="4" xfId="1" applyNumberFormat="1" applyFont="1" applyFill="1" applyBorder="1" applyAlignment="1">
      <alignment horizontal="right"/>
    </xf>
    <xf numFmtId="43" fontId="2" fillId="0" borderId="5" xfId="1" applyNumberFormat="1" applyFont="1" applyFill="1" applyBorder="1" applyAlignment="1">
      <alignment horizontal="right"/>
    </xf>
    <xf numFmtId="9" fontId="0" fillId="0" borderId="4" xfId="2" applyNumberFormat="1" applyFont="1" applyBorder="1" applyAlignment="1">
      <alignment horizontal="right"/>
    </xf>
    <xf numFmtId="171" fontId="10" fillId="2" borderId="0" xfId="1" applyNumberFormat="1" applyFont="1" applyFill="1" applyBorder="1" applyAlignment="1">
      <alignment horizontal="right"/>
    </xf>
    <xf numFmtId="5" fontId="1" fillId="0" borderId="4" xfId="1" applyNumberFormat="1" applyFont="1" applyBorder="1" applyAlignment="1">
      <alignment horizontal="right"/>
    </xf>
    <xf numFmtId="0" fontId="0" fillId="0" borderId="0" xfId="0"/>
    <xf numFmtId="0" fontId="0" fillId="0" borderId="3" xfId="0" applyFont="1" applyFill="1" applyBorder="1"/>
    <xf numFmtId="170" fontId="3" fillId="0" borderId="7" xfId="1" quotePrefix="1" applyNumberFormat="1" applyFont="1" applyFill="1" applyBorder="1" applyAlignment="1">
      <alignment horizontal="right"/>
    </xf>
    <xf numFmtId="170" fontId="1" fillId="0" borderId="0" xfId="1" quotePrefix="1" applyNumberFormat="1" applyFont="1" applyFill="1" applyBorder="1" applyAlignment="1">
      <alignment horizontal="right"/>
    </xf>
    <xf numFmtId="171" fontId="10" fillId="0" borderId="7" xfId="1" applyNumberFormat="1" applyFont="1" applyFill="1" applyBorder="1" applyAlignment="1">
      <alignment horizontal="right"/>
    </xf>
    <xf numFmtId="171" fontId="1" fillId="0" borderId="2" xfId="1" applyNumberFormat="1" applyFont="1" applyFill="1" applyBorder="1" applyAlignment="1">
      <alignment horizontal="right"/>
    </xf>
    <xf numFmtId="170" fontId="17" fillId="4" borderId="2" xfId="1" quotePrefix="1" applyNumberFormat="1" applyFont="1" applyFill="1" applyBorder="1" applyAlignment="1">
      <alignment horizontal="right"/>
    </xf>
    <xf numFmtId="170" fontId="19" fillId="4" borderId="0" xfId="1" quotePrefix="1" applyNumberFormat="1" applyFont="1" applyFill="1" applyBorder="1" applyAlignment="1">
      <alignment horizontal="right"/>
    </xf>
    <xf numFmtId="172" fontId="0" fillId="0" borderId="0" xfId="2" quotePrefix="1" applyNumberFormat="1" applyFont="1" applyFill="1" applyBorder="1" applyAlignment="1">
      <alignment horizontal="right"/>
    </xf>
    <xf numFmtId="0" fontId="19" fillId="4" borderId="0" xfId="1" quotePrefix="1" applyNumberFormat="1" applyFont="1" applyFill="1" applyBorder="1" applyAlignment="1">
      <alignment horizontal="right"/>
    </xf>
    <xf numFmtId="0" fontId="0" fillId="0" borderId="0" xfId="0" applyFont="1" applyFill="1" applyBorder="1" applyAlignment="1">
      <alignment horizontal="left"/>
    </xf>
    <xf numFmtId="171" fontId="4" fillId="0" borderId="3" xfId="1" applyNumberFormat="1" applyFont="1" applyFill="1" applyBorder="1" applyAlignment="1">
      <alignment horizontal="right"/>
    </xf>
    <xf numFmtId="171" fontId="4" fillId="0" borderId="0" xfId="1" applyNumberFormat="1" applyFont="1" applyFill="1" applyBorder="1" applyAlignment="1">
      <alignment horizontal="right"/>
    </xf>
    <xf numFmtId="171" fontId="4" fillId="0" borderId="5" xfId="1" applyNumberFormat="1" applyFont="1" applyFill="1" applyBorder="1" applyAlignment="1">
      <alignment horizontal="right"/>
    </xf>
    <xf numFmtId="171" fontId="14" fillId="0" borderId="3" xfId="1" applyNumberFormat="1" applyFont="1" applyFill="1" applyBorder="1" applyAlignment="1">
      <alignment horizontal="right"/>
    </xf>
    <xf numFmtId="170" fontId="12" fillId="5" borderId="2" xfId="1" quotePrefix="1" applyNumberFormat="1" applyFont="1" applyFill="1" applyBorder="1" applyAlignment="1">
      <alignment horizontal="right"/>
    </xf>
    <xf numFmtId="170" fontId="20" fillId="5" borderId="0" xfId="1" quotePrefix="1" applyNumberFormat="1" applyFont="1" applyFill="1" applyBorder="1" applyAlignment="1">
      <alignment horizontal="right"/>
    </xf>
    <xf numFmtId="0" fontId="20" fillId="5" borderId="0" xfId="1" quotePrefix="1" applyNumberFormat="1" applyFont="1" applyFill="1" applyBorder="1" applyAlignment="1">
      <alignment horizontal="right"/>
    </xf>
    <xf numFmtId="171" fontId="7" fillId="0" borderId="0" xfId="1" applyNumberFormat="1" applyFont="1" applyFill="1" applyBorder="1" applyAlignment="1">
      <alignment horizontal="right"/>
    </xf>
    <xf numFmtId="171" fontId="0" fillId="0" borderId="0" xfId="1" applyNumberFormat="1" applyFont="1" applyAlignment="1">
      <alignment horizontal="left"/>
    </xf>
    <xf numFmtId="171" fontId="2" fillId="0" borderId="0" xfId="1" applyNumberFormat="1" applyFont="1" applyFill="1" applyBorder="1" applyAlignment="1">
      <alignment horizontal="left"/>
    </xf>
    <xf numFmtId="171" fontId="13" fillId="0" borderId="9" xfId="1" applyNumberFormat="1" applyFont="1" applyFill="1" applyBorder="1" applyAlignment="1">
      <alignment horizontal="right"/>
    </xf>
    <xf numFmtId="171" fontId="4" fillId="0" borderId="5" xfId="1" applyNumberFormat="1" applyFont="1" applyBorder="1" applyAlignment="1">
      <alignment horizontal="right"/>
    </xf>
    <xf numFmtId="9" fontId="1" fillId="0" borderId="0" xfId="2" applyFont="1" applyBorder="1" applyAlignment="1">
      <alignment horizontal="right"/>
    </xf>
    <xf numFmtId="0" fontId="2" fillId="0" borderId="3" xfId="0" applyFont="1" applyBorder="1" applyAlignment="1">
      <alignment horizontal="left"/>
    </xf>
    <xf numFmtId="0" fontId="2" fillId="0" borderId="4"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43" fontId="2" fillId="0" borderId="7" xfId="1" applyNumberFormat="1" applyFont="1" applyFill="1" applyBorder="1" applyAlignment="1">
      <alignment horizontal="right"/>
    </xf>
    <xf numFmtId="172" fontId="2" fillId="0" borderId="7" xfId="2" applyNumberFormat="1" applyFont="1" applyFill="1" applyBorder="1" applyAlignment="1">
      <alignment horizontal="right"/>
    </xf>
    <xf numFmtId="170" fontId="12" fillId="5" borderId="11" xfId="1" quotePrefix="1" applyNumberFormat="1" applyFont="1" applyFill="1" applyBorder="1" applyAlignment="1">
      <alignment horizontal="right"/>
    </xf>
    <xf numFmtId="0" fontId="20" fillId="5" borderId="4" xfId="1" quotePrefix="1" applyNumberFormat="1" applyFont="1" applyFill="1" applyBorder="1" applyAlignment="1">
      <alignment horizontal="right"/>
    </xf>
    <xf numFmtId="43" fontId="2" fillId="0" borderId="8" xfId="1" applyNumberFormat="1" applyFont="1" applyFill="1" applyBorder="1" applyAlignment="1">
      <alignment horizontal="right"/>
    </xf>
    <xf numFmtId="43" fontId="12" fillId="0" borderId="7" xfId="1" applyNumberFormat="1" applyFont="1" applyFill="1" applyBorder="1" applyAlignment="1">
      <alignment horizontal="right"/>
    </xf>
    <xf numFmtId="172" fontId="1" fillId="0" borderId="5" xfId="2" quotePrefix="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72" fontId="1" fillId="0" borderId="5" xfId="2" quotePrefix="1" applyNumberFormat="1" applyFont="1" applyFill="1" applyBorder="1" applyAlignment="1">
      <alignment horizontal="right"/>
    </xf>
    <xf numFmtId="170" fontId="0" fillId="2" borderId="0" xfId="1" quotePrefix="1" applyNumberFormat="1" applyFont="1" applyFill="1" applyBorder="1" applyAlignment="1">
      <alignment horizontal="right"/>
    </xf>
    <xf numFmtId="170" fontId="0" fillId="0" borderId="0" xfId="1" quotePrefix="1" applyNumberFormat="1" applyFont="1" applyBorder="1" applyAlignment="1">
      <alignment horizontal="right"/>
    </xf>
    <xf numFmtId="170" fontId="0" fillId="0" borderId="0" xfId="1" quotePrefix="1" applyNumberFormat="1" applyFont="1" applyFill="1" applyBorder="1" applyAlignment="1">
      <alignment horizontal="right"/>
    </xf>
    <xf numFmtId="170" fontId="0" fillId="0" borderId="3" xfId="1" applyNumberFormat="1" applyFont="1" applyFill="1" applyBorder="1" applyAlignment="1">
      <alignment horizontal="right"/>
    </xf>
    <xf numFmtId="170" fontId="0" fillId="0" borderId="0" xfId="1" applyNumberFormat="1" applyFont="1" applyFill="1" applyBorder="1" applyAlignment="1">
      <alignment horizontal="right"/>
    </xf>
    <xf numFmtId="170" fontId="0" fillId="0" borderId="4" xfId="1" applyNumberFormat="1" applyFont="1" applyFill="1" applyBorder="1" applyAlignment="1">
      <alignment horizontal="right"/>
    </xf>
    <xf numFmtId="170" fontId="0" fillId="0" borderId="5" xfId="1" applyNumberFormat="1" applyFont="1" applyFill="1" applyBorder="1" applyAlignment="1">
      <alignment horizontal="right"/>
    </xf>
    <xf numFmtId="170" fontId="4" fillId="0" borderId="3" xfId="1" applyNumberFormat="1" applyFont="1" applyFill="1" applyBorder="1" applyAlignment="1">
      <alignment horizontal="right"/>
    </xf>
    <xf numFmtId="170" fontId="4" fillId="0" borderId="0" xfId="1" applyNumberFormat="1" applyFont="1" applyFill="1" applyBorder="1" applyAlignment="1">
      <alignment horizontal="right"/>
    </xf>
    <xf numFmtId="170" fontId="4" fillId="0" borderId="4" xfId="1" applyNumberFormat="1" applyFont="1" applyFill="1" applyBorder="1" applyAlignment="1">
      <alignment horizontal="right"/>
    </xf>
    <xf numFmtId="170" fontId="4" fillId="0" borderId="5" xfId="1" applyNumberFormat="1" applyFont="1" applyFill="1" applyBorder="1" applyAlignment="1">
      <alignment horizontal="right"/>
    </xf>
    <xf numFmtId="170" fontId="2" fillId="0" borderId="3"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4" xfId="1" applyNumberFormat="1" applyFont="1" applyFill="1" applyBorder="1" applyAlignment="1">
      <alignment horizontal="right"/>
    </xf>
    <xf numFmtId="170" fontId="2" fillId="0" borderId="5" xfId="1" applyNumberFormat="1" applyFont="1" applyFill="1" applyBorder="1" applyAlignment="1">
      <alignment horizontal="right"/>
    </xf>
    <xf numFmtId="170" fontId="1" fillId="0" borderId="3" xfId="1" applyNumberFormat="1" applyFont="1" applyFill="1" applyBorder="1" applyAlignment="1">
      <alignment horizontal="right"/>
    </xf>
    <xf numFmtId="170" fontId="1" fillId="0" borderId="0" xfId="1" applyNumberFormat="1" applyFont="1" applyFill="1" applyBorder="1" applyAlignment="1">
      <alignment horizontal="right"/>
    </xf>
    <xf numFmtId="170" fontId="1" fillId="0" borderId="4" xfId="1" applyNumberFormat="1" applyFont="1" applyFill="1" applyBorder="1" applyAlignment="1">
      <alignment horizontal="right"/>
    </xf>
    <xf numFmtId="170" fontId="1" fillId="0" borderId="5" xfId="1" applyNumberFormat="1" applyFont="1" applyFill="1" applyBorder="1" applyAlignment="1">
      <alignment horizontal="right"/>
    </xf>
    <xf numFmtId="43" fontId="2" fillId="0" borderId="2" xfId="1" applyNumberFormat="1" applyFont="1" applyFill="1" applyBorder="1" applyAlignment="1">
      <alignment horizontal="right"/>
    </xf>
    <xf numFmtId="170" fontId="0" fillId="0" borderId="3" xfId="1" applyNumberFormat="1" applyFont="1" applyBorder="1" applyAlignment="1">
      <alignment horizontal="right"/>
    </xf>
    <xf numFmtId="170" fontId="0" fillId="0" borderId="5" xfId="1" applyNumberFormat="1" applyFont="1" applyBorder="1" applyAlignment="1">
      <alignment horizontal="right"/>
    </xf>
    <xf numFmtId="170" fontId="2" fillId="0" borderId="0" xfId="1" applyNumberFormat="1" applyFont="1" applyBorder="1" applyAlignment="1">
      <alignment horizontal="right"/>
    </xf>
    <xf numFmtId="170" fontId="2" fillId="0" borderId="4" xfId="1" applyNumberFormat="1" applyFont="1" applyBorder="1" applyAlignment="1">
      <alignment horizontal="right"/>
    </xf>
    <xf numFmtId="170" fontId="2" fillId="0" borderId="5" xfId="1" applyNumberFormat="1" applyFont="1" applyBorder="1" applyAlignment="1">
      <alignment horizontal="right"/>
    </xf>
    <xf numFmtId="170" fontId="2" fillId="0" borderId="3" xfId="1" applyNumberFormat="1" applyFont="1" applyBorder="1" applyAlignment="1">
      <alignment horizontal="right"/>
    </xf>
    <xf numFmtId="170" fontId="1" fillId="0" borderId="0" xfId="1" applyNumberFormat="1" applyFont="1" applyBorder="1" applyAlignment="1">
      <alignment horizontal="right"/>
    </xf>
    <xf numFmtId="170" fontId="1" fillId="0" borderId="4" xfId="1" applyNumberFormat="1" applyFont="1" applyBorder="1" applyAlignment="1">
      <alignment horizontal="right"/>
    </xf>
    <xf numFmtId="170" fontId="1" fillId="0" borderId="5" xfId="1" applyNumberFormat="1" applyFont="1" applyBorder="1" applyAlignment="1">
      <alignment horizontal="right"/>
    </xf>
    <xf numFmtId="170" fontId="1" fillId="0" borderId="3" xfId="1" applyNumberFormat="1" applyFont="1" applyBorder="1" applyAlignment="1">
      <alignment horizontal="right"/>
    </xf>
    <xf numFmtId="170" fontId="1" fillId="0" borderId="7" xfId="1" applyNumberFormat="1" applyFont="1" applyFill="1" applyBorder="1" applyAlignment="1">
      <alignment horizontal="right"/>
    </xf>
    <xf numFmtId="170" fontId="1" fillId="0" borderId="7" xfId="1" applyNumberFormat="1" applyFont="1" applyBorder="1" applyAlignment="1">
      <alignment horizontal="right"/>
    </xf>
    <xf numFmtId="170" fontId="1" fillId="0" borderId="8" xfId="1" applyNumberFormat="1" applyFont="1" applyBorder="1" applyAlignment="1">
      <alignment horizontal="right"/>
    </xf>
    <xf numFmtId="171" fontId="10" fillId="0" borderId="6" xfId="1" applyNumberFormat="1" applyFont="1" applyBorder="1" applyAlignment="1">
      <alignment horizontal="right"/>
    </xf>
    <xf numFmtId="171" fontId="10" fillId="0" borderId="10" xfId="1" applyNumberFormat="1" applyFont="1" applyBorder="1" applyAlignment="1">
      <alignment horizontal="right"/>
    </xf>
    <xf numFmtId="170" fontId="10" fillId="0" borderId="0" xfId="1" applyNumberFormat="1" applyFont="1" applyFill="1" applyBorder="1" applyAlignment="1">
      <alignment horizontal="right"/>
    </xf>
    <xf numFmtId="170" fontId="11" fillId="0" borderId="0" xfId="1" applyNumberFormat="1" applyFont="1" applyFill="1" applyBorder="1" applyAlignment="1">
      <alignment horizontal="right"/>
    </xf>
    <xf numFmtId="170" fontId="12" fillId="0" borderId="0" xfId="1" applyNumberFormat="1" applyFont="1" applyFill="1" applyBorder="1" applyAlignment="1">
      <alignment horizontal="right"/>
    </xf>
    <xf numFmtId="170" fontId="10" fillId="0" borderId="4" xfId="1" applyNumberFormat="1" applyFont="1" applyFill="1" applyBorder="1" applyAlignment="1">
      <alignment horizontal="right"/>
    </xf>
    <xf numFmtId="170" fontId="10" fillId="0" borderId="3" xfId="1" applyNumberFormat="1" applyFont="1" applyFill="1" applyBorder="1" applyAlignment="1">
      <alignment horizontal="right"/>
    </xf>
    <xf numFmtId="170" fontId="11" fillId="0" borderId="4" xfId="1" applyNumberFormat="1" applyFont="1" applyFill="1" applyBorder="1" applyAlignment="1">
      <alignment horizontal="right"/>
    </xf>
    <xf numFmtId="170" fontId="11" fillId="0" borderId="3" xfId="1" applyNumberFormat="1" applyFont="1" applyFill="1" applyBorder="1" applyAlignment="1">
      <alignment horizontal="right"/>
    </xf>
    <xf numFmtId="172" fontId="3" fillId="0" borderId="5" xfId="2" quotePrefix="1" applyNumberFormat="1" applyFont="1" applyBorder="1" applyAlignment="1">
      <alignment horizontal="right"/>
    </xf>
    <xf numFmtId="174" fontId="0" fillId="0" borderId="4" xfId="1" applyNumberFormat="1" applyFont="1" applyFill="1" applyBorder="1" applyAlignment="1">
      <alignment horizontal="left"/>
    </xf>
    <xf numFmtId="174" fontId="0" fillId="0" borderId="0" xfId="1" applyNumberFormat="1" applyFont="1"/>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171" fontId="10" fillId="0" borderId="0" xfId="1" applyNumberFormat="1" applyFont="1" applyAlignment="1">
      <alignment vertical="top"/>
    </xf>
    <xf numFmtId="9" fontId="0" fillId="0" borderId="0" xfId="2" applyFont="1" applyFill="1" applyBorder="1" applyAlignment="1">
      <alignment horizontal="right"/>
    </xf>
    <xf numFmtId="43" fontId="0" fillId="0" borderId="0" xfId="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8" fillId="0" borderId="4" xfId="0" applyFont="1" applyFill="1" applyBorder="1" applyAlignment="1">
      <alignment horizontal="left"/>
    </xf>
    <xf numFmtId="43" fontId="12" fillId="0" borderId="0" xfId="1" applyNumberFormat="1" applyFont="1" applyFill="1" applyBorder="1" applyAlignment="1">
      <alignment horizontal="right"/>
    </xf>
    <xf numFmtId="171" fontId="1" fillId="0" borderId="3" xfId="1" applyNumberFormat="1" applyFont="1" applyFill="1" applyBorder="1" applyAlignment="1">
      <alignment horizontal="left"/>
    </xf>
    <xf numFmtId="171" fontId="1" fillId="0" borderId="4" xfId="1" applyNumberFormat="1" applyFont="1" applyFill="1" applyBorder="1" applyAlignment="1">
      <alignment horizontal="left"/>
    </xf>
    <xf numFmtId="10" fontId="14" fillId="0" borderId="0" xfId="2" applyNumberFormat="1" applyFont="1" applyAlignment="1">
      <alignment horizontal="right"/>
    </xf>
    <xf numFmtId="171" fontId="4" fillId="2" borderId="3" xfId="1" applyNumberFormat="1" applyFont="1" applyFill="1" applyBorder="1" applyAlignment="1">
      <alignment horizontal="right"/>
    </xf>
    <xf numFmtId="171" fontId="4" fillId="2" borderId="0" xfId="1" applyNumberFormat="1" applyFont="1" applyFill="1" applyBorder="1" applyAlignment="1">
      <alignment horizontal="right"/>
    </xf>
    <xf numFmtId="170" fontId="1" fillId="2" borderId="0" xfId="1" applyNumberFormat="1" applyFont="1" applyFill="1" applyBorder="1" applyAlignment="1">
      <alignment horizontal="right"/>
    </xf>
    <xf numFmtId="170" fontId="1" fillId="2" borderId="3" xfId="1" applyNumberFormat="1" applyFont="1" applyFill="1" applyBorder="1" applyAlignment="1">
      <alignment horizontal="right"/>
    </xf>
    <xf numFmtId="170" fontId="0" fillId="6" borderId="0" xfId="1" quotePrefix="1" applyNumberFormat="1" applyFont="1" applyFill="1" applyBorder="1" applyAlignment="1">
      <alignment horizontal="right"/>
    </xf>
    <xf numFmtId="172" fontId="0" fillId="6" borderId="0" xfId="2" quotePrefix="1" applyNumberFormat="1" applyFont="1" applyFill="1" applyBorder="1" applyAlignment="1">
      <alignment horizontal="right"/>
    </xf>
    <xf numFmtId="9" fontId="0" fillId="0" borderId="0" xfId="2" applyFont="1" applyAlignment="1">
      <alignment horizontal="right"/>
    </xf>
    <xf numFmtId="175" fontId="0" fillId="2" borderId="4" xfId="1" applyNumberFormat="1" applyFont="1" applyFill="1" applyBorder="1" applyAlignment="1">
      <alignment horizontal="right"/>
    </xf>
    <xf numFmtId="7" fontId="0" fillId="0" borderId="0" xfId="0" applyNumberFormat="1" applyFont="1" applyFill="1"/>
    <xf numFmtId="0" fontId="0" fillId="0" borderId="0" xfId="0"/>
    <xf numFmtId="170" fontId="0" fillId="0" borderId="0" xfId="1" applyNumberFormat="1" applyFont="1" applyAlignment="1">
      <alignment horizontal="right"/>
    </xf>
    <xf numFmtId="0" fontId="0" fillId="0" borderId="0" xfId="0" applyAlignment="1">
      <alignment horizontal="right"/>
    </xf>
    <xf numFmtId="171" fontId="1" fillId="0" borderId="0" xfId="1" applyNumberFormat="1" applyFont="1" applyBorder="1" applyAlignment="1">
      <alignment horizontal="right"/>
    </xf>
    <xf numFmtId="171" fontId="1" fillId="0" borderId="5" xfId="1" applyNumberFormat="1" applyFont="1" applyFill="1" applyBorder="1" applyAlignment="1">
      <alignment horizontal="right"/>
    </xf>
    <xf numFmtId="170" fontId="0" fillId="0" borderId="0" xfId="1" applyNumberFormat="1" applyFont="1" applyFill="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0" fontId="0" fillId="0" borderId="0" xfId="2" applyNumberFormat="1" applyFont="1" applyFill="1"/>
    <xf numFmtId="171" fontId="2" fillId="0" borderId="2" xfId="1" applyNumberFormat="1" applyFont="1" applyFill="1" applyBorder="1" applyAlignment="1">
      <alignment horizontal="right"/>
    </xf>
    <xf numFmtId="43" fontId="12" fillId="6" borderId="0" xfId="1" applyNumberFormat="1" applyFont="1" applyFill="1" applyBorder="1" applyAlignment="1">
      <alignment horizontal="right"/>
    </xf>
    <xf numFmtId="43" fontId="0" fillId="3" borderId="4" xfId="1" applyNumberFormat="1" applyFont="1" applyFill="1" applyBorder="1" applyAlignment="1">
      <alignment horizontal="right"/>
    </xf>
    <xf numFmtId="172" fontId="0" fillId="3" borderId="4" xfId="2" applyNumberFormat="1" applyFont="1" applyFill="1" applyBorder="1" applyAlignment="1">
      <alignment horizontal="right"/>
    </xf>
    <xf numFmtId="172" fontId="0" fillId="3" borderId="4" xfId="1" applyNumberFormat="1" applyFont="1" applyFill="1" applyBorder="1" applyAlignment="1">
      <alignment horizontal="right"/>
    </xf>
    <xf numFmtId="0" fontId="2" fillId="0" borderId="3" xfId="0" applyFont="1" applyFill="1" applyBorder="1" applyAlignment="1">
      <alignment horizontal="right"/>
    </xf>
    <xf numFmtId="0" fontId="2" fillId="0" borderId="6" xfId="0" applyFont="1" applyFill="1" applyBorder="1" applyAlignment="1">
      <alignment horizontal="right"/>
    </xf>
    <xf numFmtId="0" fontId="2" fillId="0" borderId="1" xfId="0" applyFont="1" applyFill="1" applyBorder="1" applyAlignment="1">
      <alignment horizontal="right"/>
    </xf>
    <xf numFmtId="170" fontId="2" fillId="0" borderId="30" xfId="1" quotePrefix="1" applyNumberFormat="1" applyFont="1" applyFill="1" applyBorder="1" applyAlignment="1">
      <alignment horizontal="right"/>
    </xf>
    <xf numFmtId="43" fontId="0" fillId="0" borderId="4" xfId="1" applyFont="1" applyFill="1" applyBorder="1" applyAlignment="1">
      <alignment horizontal="right"/>
    </xf>
    <xf numFmtId="43" fontId="0" fillId="0" borderId="0"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2" fillId="0" borderId="28" xfId="0" applyFont="1" applyFill="1" applyBorder="1" applyAlignment="1">
      <alignment horizontal="left"/>
    </xf>
    <xf numFmtId="0" fontId="8" fillId="0" borderId="4" xfId="0" applyFont="1" applyFill="1" applyBorder="1" applyAlignment="1">
      <alignment horizontal="left"/>
    </xf>
    <xf numFmtId="170" fontId="4" fillId="0" borderId="0" xfId="1" quotePrefix="1" applyNumberFormat="1" applyFont="1" applyFill="1" applyBorder="1" applyAlignment="1">
      <alignment horizontal="right"/>
    </xf>
    <xf numFmtId="170" fontId="4" fillId="0" borderId="5" xfId="1" quotePrefix="1" applyNumberFormat="1" applyFont="1" applyFill="1" applyBorder="1" applyAlignment="1">
      <alignment horizontal="right"/>
    </xf>
    <xf numFmtId="0" fontId="68" fillId="0" borderId="4" xfId="0" applyFont="1" applyFill="1" applyBorder="1" applyAlignment="1">
      <alignment horizontal="left"/>
    </xf>
    <xf numFmtId="170" fontId="0" fillId="0" borderId="5" xfId="1" quotePrefix="1" applyNumberFormat="1" applyFont="1" applyFill="1" applyBorder="1" applyAlignment="1">
      <alignment horizontal="right"/>
    </xf>
    <xf numFmtId="172" fontId="0" fillId="0" borderId="3" xfId="2" quotePrefix="1" applyNumberFormat="1" applyFont="1" applyFill="1" applyBorder="1" applyAlignment="1">
      <alignment horizontal="right"/>
    </xf>
    <xf numFmtId="172" fontId="0" fillId="0" borderId="4" xfId="2" quotePrefix="1" applyNumberFormat="1" applyFont="1" applyFill="1" applyBorder="1" applyAlignment="1">
      <alignment horizontal="right"/>
    </xf>
    <xf numFmtId="172" fontId="0" fillId="2" borderId="4" xfId="2" quotePrefix="1" applyNumberFormat="1" applyFont="1" applyFill="1" applyBorder="1" applyAlignment="1">
      <alignment horizontal="right"/>
    </xf>
    <xf numFmtId="172" fontId="0" fillId="2" borderId="3" xfId="2" quotePrefix="1" applyNumberFormat="1" applyFont="1" applyFill="1" applyBorder="1" applyAlignment="1">
      <alignment horizontal="right"/>
    </xf>
    <xf numFmtId="0" fontId="8" fillId="0" borderId="29" xfId="0" applyFont="1" applyFill="1" applyBorder="1" applyAlignment="1">
      <alignment horizontal="left"/>
    </xf>
    <xf numFmtId="170" fontId="2" fillId="0" borderId="27" xfId="1" quotePrefix="1" applyNumberFormat="1" applyFont="1" applyFill="1" applyBorder="1" applyAlignment="1">
      <alignment horizontal="right"/>
    </xf>
    <xf numFmtId="175" fontId="2" fillId="0" borderId="4" xfId="1" applyNumberFormat="1" applyFont="1" applyFill="1" applyBorder="1" applyAlignment="1">
      <alignment horizontal="right"/>
    </xf>
    <xf numFmtId="7" fontId="2" fillId="0" borderId="4" xfId="1" applyNumberFormat="1" applyFont="1" applyBorder="1" applyAlignment="1">
      <alignment horizontal="right"/>
    </xf>
    <xf numFmtId="7" fontId="2" fillId="0" borderId="4" xfId="1" applyNumberFormat="1" applyFont="1" applyFill="1" applyBorder="1" applyAlignment="1">
      <alignment horizontal="right"/>
    </xf>
    <xf numFmtId="0" fontId="69" fillId="0" borderId="0" xfId="0" applyFont="1"/>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171" fontId="11" fillId="0" borderId="5" xfId="1" applyNumberFormat="1" applyFont="1" applyFill="1" applyBorder="1" applyAlignment="1">
      <alignment horizontal="right"/>
    </xf>
    <xf numFmtId="10" fontId="0" fillId="0" borderId="0" xfId="1" applyNumberFormat="1" applyFont="1" applyAlignment="1">
      <alignment horizontal="right"/>
    </xf>
    <xf numFmtId="10" fontId="0" fillId="0" borderId="3" xfId="2" applyNumberFormat="1" applyFont="1" applyFill="1" applyBorder="1" applyAlignment="1">
      <alignment horizontal="left"/>
    </xf>
    <xf numFmtId="10" fontId="0" fillId="0" borderId="4" xfId="2" applyNumberFormat="1" applyFont="1" applyFill="1" applyBorder="1" applyAlignment="1">
      <alignment horizontal="left"/>
    </xf>
    <xf numFmtId="10" fontId="0" fillId="0" borderId="0" xfId="2" quotePrefix="1" applyNumberFormat="1" applyFont="1" applyFill="1" applyBorder="1" applyAlignment="1">
      <alignment horizontal="right"/>
    </xf>
    <xf numFmtId="10" fontId="0" fillId="0" borderId="5" xfId="2" quotePrefix="1" applyNumberFormat="1" applyFont="1" applyFill="1" applyBorder="1" applyAlignment="1">
      <alignment horizontal="right"/>
    </xf>
    <xf numFmtId="10" fontId="0" fillId="0" borderId="0" xfId="2" applyNumberFormat="1" applyFont="1"/>
    <xf numFmtId="10" fontId="0" fillId="13" borderId="0" xfId="2" quotePrefix="1" applyNumberFormat="1" applyFont="1" applyFill="1" applyBorder="1" applyAlignment="1">
      <alignment horizontal="right"/>
    </xf>
    <xf numFmtId="174" fontId="1" fillId="0" borderId="0" xfId="1" applyNumberFormat="1" applyFont="1" applyBorder="1" applyAlignment="1">
      <alignment horizontal="right"/>
    </xf>
    <xf numFmtId="174" fontId="1" fillId="0" borderId="7" xfId="1" applyNumberFormat="1" applyFont="1" applyBorder="1" applyAlignment="1">
      <alignment horizontal="right"/>
    </xf>
    <xf numFmtId="43" fontId="13" fillId="0" borderId="9" xfId="1" applyNumberFormat="1" applyFont="1" applyFill="1" applyBorder="1" applyAlignment="1">
      <alignment horizontal="right"/>
    </xf>
    <xf numFmtId="171" fontId="1" fillId="0" borderId="3" xfId="1" applyNumberFormat="1" applyFont="1" applyBorder="1" applyAlignment="1">
      <alignment horizontal="right"/>
    </xf>
    <xf numFmtId="0" fontId="0" fillId="0" borderId="4"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0" xfId="0" applyFill="1" applyAlignment="1">
      <alignment horizontal="right"/>
    </xf>
    <xf numFmtId="171" fontId="4" fillId="0" borderId="0" xfId="1" applyNumberFormat="1" applyFont="1" applyBorder="1" applyAlignment="1">
      <alignment horizontal="right"/>
    </xf>
    <xf numFmtId="171" fontId="4" fillId="0" borderId="4" xfId="1" applyNumberFormat="1" applyFont="1" applyBorder="1" applyAlignment="1">
      <alignment horizontal="right"/>
    </xf>
    <xf numFmtId="171" fontId="11" fillId="0" borderId="0" xfId="1" applyNumberFormat="1" applyFont="1" applyFill="1" applyBorder="1" applyAlignment="1">
      <alignment horizontal="right"/>
    </xf>
    <xf numFmtId="171" fontId="11" fillId="2" borderId="0" xfId="1" applyNumberFormat="1" applyFont="1" applyFill="1" applyBorder="1" applyAlignment="1">
      <alignment horizontal="right"/>
    </xf>
    <xf numFmtId="171" fontId="11" fillId="0" borderId="0" xfId="1" applyNumberFormat="1" applyFont="1" applyAlignment="1">
      <alignment vertical="top"/>
    </xf>
    <xf numFmtId="171" fontId="11" fillId="0" borderId="0" xfId="1" applyNumberFormat="1" applyFont="1" applyBorder="1" applyAlignment="1">
      <alignment horizontal="right"/>
    </xf>
    <xf numFmtId="171" fontId="11" fillId="0" borderId="4" xfId="1" applyNumberFormat="1" applyFont="1" applyFill="1" applyBorder="1" applyAlignment="1">
      <alignment horizontal="right"/>
    </xf>
    <xf numFmtId="171" fontId="11" fillId="0" borderId="3" xfId="1" applyNumberFormat="1" applyFont="1" applyFill="1" applyBorder="1" applyAlignment="1">
      <alignment horizontal="right"/>
    </xf>
    <xf numFmtId="171" fontId="12" fillId="0" borderId="4" xfId="1" applyNumberFormat="1" applyFont="1" applyFill="1" applyBorder="1" applyAlignment="1">
      <alignment horizontal="right"/>
    </xf>
    <xf numFmtId="171" fontId="12" fillId="0" borderId="3" xfId="1" applyNumberFormat="1" applyFont="1" applyFill="1" applyBorder="1" applyAlignment="1">
      <alignment horizontal="right"/>
    </xf>
    <xf numFmtId="171" fontId="4" fillId="0" borderId="4" xfId="1" applyNumberFormat="1" applyFont="1" applyFill="1" applyBorder="1" applyAlignment="1">
      <alignment horizontal="right"/>
    </xf>
    <xf numFmtId="170" fontId="10" fillId="12" borderId="0" xfId="1" applyNumberFormat="1" applyFont="1" applyFill="1" applyBorder="1" applyAlignment="1">
      <alignment horizontal="right"/>
    </xf>
    <xf numFmtId="171" fontId="12" fillId="6" borderId="0" xfId="1" applyNumberFormat="1" applyFont="1" applyFill="1" applyBorder="1" applyAlignment="1">
      <alignment horizontal="right"/>
    </xf>
    <xf numFmtId="171" fontId="0" fillId="0" borderId="0" xfId="1" quotePrefix="1" applyNumberFormat="1" applyFont="1" applyBorder="1" applyAlignment="1">
      <alignment horizontal="right"/>
    </xf>
    <xf numFmtId="171" fontId="0" fillId="0" borderId="0" xfId="1" quotePrefix="1" applyNumberFormat="1" applyFont="1" applyFill="1" applyBorder="1" applyAlignment="1">
      <alignment horizontal="right"/>
    </xf>
    <xf numFmtId="5" fontId="2" fillId="0" borderId="11" xfId="1" applyNumberFormat="1" applyFont="1" applyBorder="1" applyAlignment="1">
      <alignment horizontal="right"/>
    </xf>
    <xf numFmtId="5" fontId="8" fillId="0" borderId="4" xfId="1" applyNumberFormat="1" applyFont="1" applyBorder="1" applyAlignment="1">
      <alignment horizontal="right"/>
    </xf>
    <xf numFmtId="5" fontId="2" fillId="0" borderId="10" xfId="1" applyNumberFormat="1" applyFont="1" applyBorder="1" applyAlignment="1">
      <alignment horizontal="right"/>
    </xf>
    <xf numFmtId="0" fontId="0" fillId="0" borderId="28" xfId="0" applyFont="1" applyFill="1" applyBorder="1" applyAlignment="1">
      <alignment horizontal="left"/>
    </xf>
    <xf numFmtId="0" fontId="0" fillId="0" borderId="29" xfId="0" applyFont="1" applyFill="1" applyBorder="1" applyAlignment="1">
      <alignment horizontal="left"/>
    </xf>
    <xf numFmtId="172" fontId="0" fillId="0" borderId="30" xfId="2" quotePrefix="1" applyNumberFormat="1" applyFont="1" applyFill="1" applyBorder="1" applyAlignment="1">
      <alignment horizontal="right"/>
    </xf>
    <xf numFmtId="172" fontId="0" fillId="6" borderId="30" xfId="2" quotePrefix="1" applyNumberFormat="1" applyFont="1" applyFill="1" applyBorder="1" applyAlignment="1">
      <alignment horizontal="right"/>
    </xf>
    <xf numFmtId="172" fontId="0" fillId="0" borderId="30" xfId="2" quotePrefix="1" applyNumberFormat="1" applyFont="1" applyBorder="1" applyAlignment="1">
      <alignment horizontal="right"/>
    </xf>
    <xf numFmtId="172" fontId="0" fillId="0" borderId="27" xfId="2" quotePrefix="1" applyNumberFormat="1" applyFont="1" applyFill="1" applyBorder="1" applyAlignment="1">
      <alignment horizontal="right"/>
    </xf>
    <xf numFmtId="172" fontId="0" fillId="2" borderId="30" xfId="2" quotePrefix="1" applyNumberFormat="1" applyFont="1" applyFill="1" applyBorder="1" applyAlignment="1">
      <alignment horizontal="right"/>
    </xf>
    <xf numFmtId="10" fontId="0" fillId="0" borderId="28" xfId="2" applyNumberFormat="1" applyFont="1" applyFill="1" applyBorder="1" applyAlignment="1">
      <alignment horizontal="left"/>
    </xf>
    <xf numFmtId="10" fontId="0" fillId="0" borderId="29" xfId="2" applyNumberFormat="1" applyFont="1" applyFill="1" applyBorder="1" applyAlignment="1">
      <alignment horizontal="left"/>
    </xf>
    <xf numFmtId="10" fontId="0" fillId="0" borderId="30" xfId="2" quotePrefix="1" applyNumberFormat="1" applyFont="1" applyFill="1" applyBorder="1" applyAlignment="1">
      <alignment horizontal="right"/>
    </xf>
    <xf numFmtId="10" fontId="0" fillId="0" borderId="27" xfId="2" quotePrefix="1" applyNumberFormat="1" applyFont="1" applyFill="1" applyBorder="1" applyAlignment="1">
      <alignment horizontal="right"/>
    </xf>
    <xf numFmtId="10" fontId="0" fillId="13" borderId="30" xfId="2" quotePrefix="1" applyNumberFormat="1" applyFont="1" applyFill="1" applyBorder="1" applyAlignment="1">
      <alignment horizontal="right"/>
    </xf>
    <xf numFmtId="10" fontId="8" fillId="0" borderId="3" xfId="2" applyNumberFormat="1" applyFont="1" applyFill="1" applyBorder="1" applyAlignment="1">
      <alignment horizontal="left"/>
    </xf>
    <xf numFmtId="170" fontId="0" fillId="0" borderId="6" xfId="1" quotePrefix="1" applyNumberFormat="1" applyFont="1" applyFill="1" applyBorder="1" applyAlignment="1">
      <alignment horizontal="right"/>
    </xf>
    <xf numFmtId="170" fontId="0" fillId="0" borderId="7" xfId="1" quotePrefix="1" applyNumberFormat="1" applyFont="1" applyFill="1" applyBorder="1" applyAlignment="1">
      <alignment horizontal="right"/>
    </xf>
    <xf numFmtId="170" fontId="0" fillId="0" borderId="10" xfId="1" quotePrefix="1" applyNumberFormat="1" applyFont="1" applyFill="1" applyBorder="1" applyAlignment="1">
      <alignment horizontal="right"/>
    </xf>
    <xf numFmtId="170" fontId="0" fillId="0" borderId="8" xfId="1" quotePrefix="1" applyNumberFormat="1" applyFont="1" applyFill="1" applyBorder="1" applyAlignment="1">
      <alignment horizontal="right"/>
    </xf>
    <xf numFmtId="172" fontId="0" fillId="0" borderId="8" xfId="2" quotePrefix="1" applyNumberFormat="1" applyFont="1" applyFill="1" applyBorder="1" applyAlignment="1">
      <alignment horizontal="right"/>
    </xf>
    <xf numFmtId="43" fontId="0" fillId="0" borderId="6" xfId="1" quotePrefix="1" applyFont="1" applyFill="1" applyBorder="1" applyAlignment="1">
      <alignment horizontal="right"/>
    </xf>
    <xf numFmtId="172" fontId="0" fillId="0" borderId="7" xfId="2" quotePrefix="1" applyNumberFormat="1" applyFont="1" applyFill="1" applyBorder="1" applyAlignment="1">
      <alignment horizontal="right"/>
    </xf>
    <xf numFmtId="172" fontId="0" fillId="2" borderId="10" xfId="2" quotePrefix="1" applyNumberFormat="1" applyFont="1" applyFill="1" applyBorder="1" applyAlignment="1">
      <alignment horizontal="right"/>
    </xf>
    <xf numFmtId="172" fontId="0" fillId="2" borderId="6" xfId="2" quotePrefix="1" applyNumberFormat="1" applyFont="1" applyFill="1" applyBorder="1" applyAlignment="1">
      <alignment horizontal="right"/>
    </xf>
    <xf numFmtId="172" fontId="0" fillId="2" borderId="7" xfId="2" quotePrefix="1" applyNumberFormat="1" applyFont="1" applyFill="1" applyBorder="1" applyAlignment="1">
      <alignment horizontal="right"/>
    </xf>
    <xf numFmtId="0" fontId="0" fillId="0" borderId="0" xfId="0" applyBorder="1"/>
    <xf numFmtId="170" fontId="3" fillId="0" borderId="2" xfId="1" quotePrefix="1" applyNumberFormat="1" applyFont="1" applyBorder="1" applyAlignment="1">
      <alignment horizontal="right"/>
    </xf>
    <xf numFmtId="172" fontId="2" fillId="0" borderId="4" xfId="2" quotePrefix="1" applyNumberFormat="1" applyFont="1" applyBorder="1" applyAlignment="1">
      <alignment horizontal="right"/>
    </xf>
    <xf numFmtId="172" fontId="2" fillId="0" borderId="4" xfId="2" quotePrefix="1" applyNumberFormat="1" applyFont="1" applyFill="1" applyBorder="1" applyAlignment="1">
      <alignment horizontal="right"/>
    </xf>
    <xf numFmtId="170" fontId="3" fillId="0" borderId="1" xfId="1" quotePrefix="1" applyNumberFormat="1" applyFont="1" applyBorder="1" applyAlignment="1">
      <alignment horizontal="right"/>
    </xf>
    <xf numFmtId="170" fontId="3" fillId="0" borderId="11" xfId="1" quotePrefix="1" applyNumberFormat="1" applyFont="1" applyFill="1" applyBorder="1" applyAlignment="1">
      <alignment horizontal="right"/>
    </xf>
    <xf numFmtId="172" fontId="2" fillId="0" borderId="3" xfId="2" quotePrefix="1" applyNumberFormat="1" applyFont="1" applyBorder="1" applyAlignment="1">
      <alignment horizontal="right"/>
    </xf>
    <xf numFmtId="172" fontId="2" fillId="0" borderId="3" xfId="2" quotePrefix="1" applyNumberFormat="1" applyFont="1" applyFill="1" applyBorder="1" applyAlignment="1">
      <alignment horizontal="right"/>
    </xf>
    <xf numFmtId="170" fontId="3" fillId="0" borderId="1" xfId="1" quotePrefix="1" applyNumberFormat="1" applyFont="1" applyFill="1" applyBorder="1" applyAlignment="1">
      <alignment horizontal="right"/>
    </xf>
    <xf numFmtId="172" fontId="2" fillId="2" borderId="4" xfId="2" quotePrefix="1" applyNumberFormat="1" applyFont="1" applyFill="1" applyBorder="1" applyAlignment="1">
      <alignment horizontal="right"/>
    </xf>
    <xf numFmtId="172" fontId="2" fillId="2" borderId="3" xfId="2" quotePrefix="1" applyNumberFormat="1" applyFont="1" applyFill="1" applyBorder="1" applyAlignment="1">
      <alignment horizontal="right"/>
    </xf>
    <xf numFmtId="10" fontId="2" fillId="0" borderId="5" xfId="2" quotePrefix="1" applyNumberFormat="1" applyFont="1" applyFill="1" applyBorder="1" applyAlignment="1">
      <alignment horizontal="right"/>
    </xf>
    <xf numFmtId="10" fontId="2" fillId="0" borderId="3" xfId="2" quotePrefix="1" applyNumberFormat="1" applyFont="1" applyFill="1" applyBorder="1" applyAlignment="1">
      <alignment horizontal="right"/>
    </xf>
    <xf numFmtId="10" fontId="2" fillId="0" borderId="0" xfId="2" quotePrefix="1" applyNumberFormat="1" applyFont="1" applyFill="1" applyBorder="1" applyAlignment="1">
      <alignment horizontal="right"/>
    </xf>
    <xf numFmtId="10" fontId="2" fillId="0" borderId="4" xfId="2" quotePrefix="1" applyNumberFormat="1" applyFont="1" applyFill="1" applyBorder="1" applyAlignment="1">
      <alignment horizontal="right"/>
    </xf>
    <xf numFmtId="0" fontId="2" fillId="0" borderId="31" xfId="0" applyFont="1" applyFill="1" applyBorder="1" applyAlignment="1">
      <alignment horizontal="left"/>
    </xf>
    <xf numFmtId="0" fontId="2" fillId="0" borderId="32" xfId="0" applyFont="1" applyFill="1" applyBorder="1" applyAlignment="1">
      <alignment horizontal="left"/>
    </xf>
    <xf numFmtId="171" fontId="2" fillId="0" borderId="31" xfId="1" applyNumberFormat="1" applyFont="1" applyFill="1" applyBorder="1" applyAlignment="1">
      <alignment horizontal="right"/>
    </xf>
    <xf numFmtId="172" fontId="2" fillId="0" borderId="9" xfId="2" applyNumberFormat="1" applyFont="1" applyFill="1" applyBorder="1" applyAlignment="1">
      <alignment horizontal="right"/>
    </xf>
    <xf numFmtId="172" fontId="2" fillId="0" borderId="32" xfId="2" applyNumberFormat="1" applyFont="1" applyFill="1" applyBorder="1" applyAlignment="1">
      <alignment horizontal="right"/>
    </xf>
    <xf numFmtId="171" fontId="2" fillId="0" borderId="16" xfId="1" applyNumberFormat="1" applyFont="1" applyFill="1" applyBorder="1" applyAlignment="1">
      <alignment horizontal="right"/>
    </xf>
    <xf numFmtId="172" fontId="2" fillId="0" borderId="31" xfId="2" applyNumberFormat="1" applyFont="1" applyFill="1" applyBorder="1" applyAlignment="1">
      <alignment horizontal="right"/>
    </xf>
    <xf numFmtId="172" fontId="2" fillId="0" borderId="16" xfId="2" applyNumberFormat="1" applyFont="1" applyFill="1" applyBorder="1" applyAlignment="1">
      <alignment horizontal="right"/>
    </xf>
    <xf numFmtId="169" fontId="0" fillId="0" borderId="0" xfId="321" applyFont="1"/>
    <xf numFmtId="0" fontId="0" fillId="0" borderId="0" xfId="0" applyNumberFormat="1"/>
    <xf numFmtId="0" fontId="70" fillId="4" borderId="16" xfId="0" applyFont="1" applyFill="1" applyBorder="1"/>
    <xf numFmtId="0" fontId="70" fillId="4" borderId="9" xfId="0" applyNumberFormat="1" applyFont="1" applyFill="1" applyBorder="1"/>
    <xf numFmtId="0" fontId="70" fillId="4" borderId="32" xfId="0" applyFont="1" applyFill="1" applyBorder="1"/>
    <xf numFmtId="14" fontId="0" fillId="0" borderId="0" xfId="0" applyNumberFormat="1"/>
    <xf numFmtId="14" fontId="0" fillId="0" borderId="5" xfId="0" applyNumberFormat="1" applyBorder="1"/>
    <xf numFmtId="0" fontId="0" fillId="0" borderId="4" xfId="0" applyBorder="1"/>
    <xf numFmtId="2" fontId="0" fillId="0" borderId="0" xfId="0" applyNumberFormat="1" applyBorder="1"/>
    <xf numFmtId="2" fontId="0" fillId="0" borderId="4" xfId="0" applyNumberFormat="1" applyBorder="1"/>
    <xf numFmtId="272" fontId="0" fillId="0" borderId="16" xfId="0" applyNumberFormat="1" applyBorder="1"/>
    <xf numFmtId="2" fontId="0" fillId="0" borderId="16" xfId="0" applyNumberFormat="1" applyBorder="1"/>
    <xf numFmtId="0" fontId="2" fillId="0" borderId="0" xfId="0" applyNumberFormat="1" applyFont="1"/>
    <xf numFmtId="0" fontId="70" fillId="4" borderId="34" xfId="0" applyFont="1" applyFill="1" applyBorder="1"/>
    <xf numFmtId="0" fontId="70" fillId="4" borderId="2" xfId="0" applyFont="1" applyFill="1" applyBorder="1"/>
    <xf numFmtId="0" fontId="70" fillId="4" borderId="11" xfId="0" applyFont="1" applyFill="1" applyBorder="1"/>
    <xf numFmtId="2" fontId="0" fillId="0" borderId="0" xfId="0" applyNumberFormat="1"/>
    <xf numFmtId="0" fontId="0" fillId="0" borderId="5" xfId="0" applyBorder="1"/>
    <xf numFmtId="0" fontId="69" fillId="4" borderId="0" xfId="0" applyFont="1" applyFill="1"/>
    <xf numFmtId="0" fontId="69" fillId="4" borderId="0" xfId="0" applyFont="1" applyFill="1" applyBorder="1"/>
    <xf numFmtId="0" fontId="70" fillId="4" borderId="16" xfId="0" applyFont="1" applyFill="1" applyBorder="1" applyAlignment="1">
      <alignment horizontal="right"/>
    </xf>
    <xf numFmtId="0" fontId="70" fillId="4" borderId="9" xfId="0" applyFont="1" applyFill="1" applyBorder="1"/>
    <xf numFmtId="14" fontId="0" fillId="0" borderId="34" xfId="0" applyNumberFormat="1" applyBorder="1"/>
    <xf numFmtId="169" fontId="0" fillId="0" borderId="0" xfId="0" applyNumberFormat="1" applyBorder="1"/>
    <xf numFmtId="170" fontId="12" fillId="0" borderId="0" xfId="584" quotePrefix="1" applyNumberFormat="1" applyFont="1" applyFill="1" applyBorder="1" applyAlignment="1"/>
    <xf numFmtId="170" fontId="12" fillId="0" borderId="4" xfId="584" quotePrefix="1" applyNumberFormat="1" applyFont="1" applyFill="1" applyBorder="1" applyAlignment="1"/>
    <xf numFmtId="0" fontId="10" fillId="0" borderId="0" xfId="0" applyFont="1" applyFill="1" applyBorder="1"/>
    <xf numFmtId="0" fontId="10" fillId="0" borderId="4" xfId="0" applyFont="1" applyFill="1" applyBorder="1"/>
    <xf numFmtId="169" fontId="10" fillId="0" borderId="0" xfId="0" applyNumberFormat="1" applyFont="1" applyFill="1" applyBorder="1"/>
    <xf numFmtId="169" fontId="10" fillId="0" borderId="4" xfId="0" applyNumberFormat="1" applyFont="1" applyFill="1" applyBorder="1"/>
    <xf numFmtId="2" fontId="0" fillId="0" borderId="7" xfId="0" applyNumberFormat="1" applyBorder="1"/>
    <xf numFmtId="2" fontId="0" fillId="0" borderId="10" xfId="0" applyNumberFormat="1" applyBorder="1"/>
    <xf numFmtId="2" fontId="0" fillId="0" borderId="9" xfId="0" applyNumberFormat="1" applyBorder="1"/>
    <xf numFmtId="2" fontId="0" fillId="0" borderId="32" xfId="0" applyNumberFormat="1" applyBorder="1"/>
    <xf numFmtId="0" fontId="70" fillId="4" borderId="1" xfId="0" applyFont="1" applyFill="1" applyBorder="1"/>
    <xf numFmtId="0" fontId="69" fillId="4" borderId="2" xfId="0" applyFont="1" applyFill="1" applyBorder="1"/>
    <xf numFmtId="170" fontId="10" fillId="0" borderId="11" xfId="584" quotePrefix="1" applyNumberFormat="1" applyFont="1" applyFill="1" applyBorder="1" applyAlignment="1"/>
    <xf numFmtId="0" fontId="70" fillId="4" borderId="3" xfId="0" applyFont="1" applyFill="1" applyBorder="1"/>
    <xf numFmtId="170" fontId="10" fillId="0" borderId="4" xfId="584" quotePrefix="1" applyNumberFormat="1" applyFont="1" applyFill="1" applyBorder="1" applyAlignment="1"/>
    <xf numFmtId="169" fontId="0" fillId="0" borderId="4" xfId="0" applyNumberFormat="1" applyBorder="1"/>
    <xf numFmtId="0" fontId="70" fillId="4" borderId="6" xfId="0" applyFont="1" applyFill="1" applyBorder="1"/>
    <xf numFmtId="0" fontId="69" fillId="4" borderId="7" xfId="0" applyFont="1" applyFill="1" applyBorder="1"/>
    <xf numFmtId="169" fontId="0" fillId="0" borderId="10" xfId="0" applyNumberFormat="1" applyBorder="1"/>
    <xf numFmtId="273" fontId="0" fillId="0" borderId="0" xfId="1" applyNumberFormat="1" applyFont="1" applyAlignment="1">
      <alignment horizontal="right"/>
    </xf>
    <xf numFmtId="43" fontId="0" fillId="6" borderId="0"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Border="1" applyAlignment="1">
      <alignment horizontal="left"/>
    </xf>
    <xf numFmtId="169" fontId="0" fillId="0" borderId="0" xfId="0" applyNumberFormat="1" applyAlignment="1">
      <alignment horizontal="right"/>
    </xf>
    <xf numFmtId="43" fontId="0" fillId="0" borderId="0" xfId="1" applyNumberFormat="1" applyFont="1" applyAlignment="1">
      <alignment horizontal="right"/>
    </xf>
    <xf numFmtId="43" fontId="10" fillId="0" borderId="0" xfId="1" applyNumberFormat="1" applyFont="1" applyFill="1" applyBorder="1" applyAlignment="1">
      <alignment horizontal="right"/>
    </xf>
    <xf numFmtId="171" fontId="14" fillId="0" borderId="0" xfId="1" applyNumberFormat="1" applyFont="1" applyAlignment="1">
      <alignment horizontal="right"/>
    </xf>
    <xf numFmtId="274" fontId="10" fillId="2" borderId="0" xfId="1" applyNumberFormat="1" applyFont="1" applyFill="1" applyBorder="1" applyAlignment="1">
      <alignment horizontal="right"/>
    </xf>
    <xf numFmtId="9" fontId="1" fillId="0" borderId="2" xfId="2" applyFont="1" applyBorder="1" applyAlignment="1">
      <alignment horizontal="right"/>
    </xf>
    <xf numFmtId="9" fontId="1" fillId="0" borderId="11" xfId="2" applyFont="1" applyBorder="1" applyAlignment="1">
      <alignment horizontal="right"/>
    </xf>
    <xf numFmtId="9" fontId="1" fillId="0" borderId="57" xfId="2" applyFont="1" applyBorder="1" applyAlignment="1">
      <alignment horizontal="right"/>
    </xf>
    <xf numFmtId="9" fontId="1" fillId="0" borderId="58" xfId="2" applyFont="1" applyBorder="1" applyAlignment="1">
      <alignment horizontal="right"/>
    </xf>
    <xf numFmtId="9" fontId="1" fillId="0" borderId="1" xfId="2" applyFont="1" applyBorder="1" applyAlignment="1">
      <alignment horizontal="right"/>
    </xf>
    <xf numFmtId="9" fontId="1" fillId="0" borderId="56" xfId="2" applyFont="1" applyBorder="1" applyAlignment="1">
      <alignment horizontal="right"/>
    </xf>
    <xf numFmtId="9" fontId="1" fillId="0" borderId="59" xfId="2" applyFont="1" applyBorder="1" applyAlignment="1">
      <alignment horizontal="right"/>
    </xf>
    <xf numFmtId="9" fontId="1" fillId="0" borderId="60" xfId="2" applyFont="1" applyBorder="1" applyAlignment="1">
      <alignment horizontal="right"/>
    </xf>
    <xf numFmtId="0" fontId="2" fillId="0" borderId="1" xfId="0" applyFont="1" applyFill="1" applyBorder="1" applyAlignment="1">
      <alignment horizontal="left"/>
    </xf>
    <xf numFmtId="0" fontId="2" fillId="0" borderId="2" xfId="0" applyFont="1" applyFill="1" applyBorder="1" applyAlignment="1">
      <alignment horizontal="left"/>
    </xf>
    <xf numFmtId="0" fontId="2" fillId="0" borderId="56" xfId="0" applyFont="1" applyFill="1" applyBorder="1" applyAlignment="1">
      <alignment horizontal="left"/>
    </xf>
    <xf numFmtId="0" fontId="2" fillId="0" borderId="57" xfId="0" applyFont="1" applyFill="1" applyBorder="1" applyAlignment="1">
      <alignment horizontal="left"/>
    </xf>
    <xf numFmtId="172" fontId="0" fillId="0" borderId="4" xfId="2" applyNumberFormat="1" applyFont="1" applyBorder="1" applyAlignment="1">
      <alignment horizontal="left"/>
    </xf>
    <xf numFmtId="170" fontId="3" fillId="0" borderId="59" xfId="1" quotePrefix="1" applyNumberFormat="1" applyFont="1" applyBorder="1" applyAlignment="1">
      <alignment horizontal="right"/>
    </xf>
    <xf numFmtId="170" fontId="3" fillId="0" borderId="59" xfId="1" quotePrefix="1" applyNumberFormat="1" applyFont="1" applyFill="1" applyBorder="1" applyAlignment="1">
      <alignment horizontal="right"/>
    </xf>
    <xf numFmtId="2" fontId="7" fillId="0" borderId="0" xfId="2" applyNumberFormat="1" applyFont="1" applyBorder="1" applyAlignment="1">
      <alignment horizontal="right"/>
    </xf>
    <xf numFmtId="172" fontId="0" fillId="0" borderId="3" xfId="2" applyNumberFormat="1" applyFont="1" applyBorder="1"/>
    <xf numFmtId="43" fontId="0" fillId="2" borderId="0" xfId="1" quotePrefix="1" applyNumberFormat="1" applyFont="1" applyFill="1" applyBorder="1" applyAlignment="1">
      <alignment horizontal="right"/>
    </xf>
    <xf numFmtId="43" fontId="10" fillId="0" borderId="4" xfId="584" quotePrefix="1" applyNumberFormat="1" applyFont="1" applyFill="1" applyBorder="1" applyAlignment="1"/>
    <xf numFmtId="9" fontId="2" fillId="0" borderId="3" xfId="2" applyFont="1" applyBorder="1" applyAlignment="1">
      <alignment horizontal="right"/>
    </xf>
    <xf numFmtId="9" fontId="2" fillId="0" borderId="0" xfId="2" applyFont="1" applyBorder="1" applyAlignment="1">
      <alignment horizontal="right"/>
    </xf>
    <xf numFmtId="9" fontId="2" fillId="0" borderId="5" xfId="2" applyFont="1" applyBorder="1" applyAlignment="1">
      <alignment horizontal="right"/>
    </xf>
    <xf numFmtId="9" fontId="2" fillId="0" borderId="4" xfId="2" applyFont="1" applyBorder="1" applyAlignment="1">
      <alignment horizontal="right"/>
    </xf>
    <xf numFmtId="9" fontId="2" fillId="0" borderId="56" xfId="2" applyFont="1" applyBorder="1" applyAlignment="1">
      <alignment horizontal="right"/>
    </xf>
    <xf numFmtId="9" fontId="2" fillId="0" borderId="57" xfId="2" applyFont="1" applyBorder="1" applyAlignment="1">
      <alignment horizontal="right"/>
    </xf>
    <xf numFmtId="9" fontId="2" fillId="0" borderId="60" xfId="2" applyFont="1" applyBorder="1" applyAlignment="1">
      <alignment horizontal="right"/>
    </xf>
    <xf numFmtId="9" fontId="2" fillId="0" borderId="58" xfId="2" applyFont="1" applyBorder="1" applyAlignment="1">
      <alignment horizontal="right"/>
    </xf>
    <xf numFmtId="9" fontId="0" fillId="0" borderId="0" xfId="0" applyNumberFormat="1" applyAlignment="1">
      <alignment horizontal="right"/>
    </xf>
    <xf numFmtId="0" fontId="70" fillId="4" borderId="0" xfId="0" applyFont="1" applyFill="1" applyBorder="1"/>
    <xf numFmtId="10" fontId="0" fillId="0" borderId="0" xfId="1" applyNumberFormat="1" applyFont="1" applyFill="1" applyAlignment="1">
      <alignment horizontal="right"/>
    </xf>
    <xf numFmtId="2" fontId="0" fillId="0" borderId="0" xfId="0" applyNumberFormat="1" applyFill="1" applyBorder="1" applyAlignment="1">
      <alignment horizontal="right"/>
    </xf>
    <xf numFmtId="5" fontId="1" fillId="0" borderId="0" xfId="1" applyNumberFormat="1" applyFont="1" applyBorder="1" applyAlignment="1">
      <alignment horizontal="right"/>
    </xf>
    <xf numFmtId="273" fontId="0" fillId="0" borderId="0" xfId="1" applyNumberFormat="1" applyFont="1" applyBorder="1" applyAlignment="1">
      <alignment horizontal="right"/>
    </xf>
    <xf numFmtId="14" fontId="0" fillId="0" borderId="60" xfId="0" applyNumberFormat="1" applyBorder="1"/>
    <xf numFmtId="2" fontId="0" fillId="0" borderId="57" xfId="0" applyNumberFormat="1" applyBorder="1"/>
    <xf numFmtId="169" fontId="0" fillId="0" borderId="57" xfId="0" applyNumberFormat="1" applyBorder="1"/>
    <xf numFmtId="169" fontId="10" fillId="0" borderId="57" xfId="0" applyNumberFormat="1" applyFont="1" applyFill="1" applyBorder="1"/>
    <xf numFmtId="169" fontId="10" fillId="0" borderId="58" xfId="0" applyNumberFormat="1" applyFont="1" applyFill="1" applyBorder="1"/>
    <xf numFmtId="174" fontId="1" fillId="0" borderId="5" xfId="1" quotePrefix="1" applyNumberFormat="1" applyFont="1" applyBorder="1" applyAlignment="1">
      <alignment horizontal="right"/>
    </xf>
    <xf numFmtId="170" fontId="12" fillId="6" borderId="4" xfId="1" applyNumberFormat="1" applyFont="1" applyFill="1" applyBorder="1" applyAlignment="1">
      <alignment horizontal="right"/>
    </xf>
    <xf numFmtId="170" fontId="1" fillId="0" borderId="59" xfId="1" quotePrefix="1" applyNumberFormat="1" applyFont="1" applyFill="1" applyBorder="1" applyAlignment="1">
      <alignment horizontal="right"/>
    </xf>
    <xf numFmtId="170" fontId="1" fillId="0" borderId="1" xfId="1" quotePrefix="1" applyNumberFormat="1" applyFont="1" applyBorder="1" applyAlignment="1">
      <alignment horizontal="right"/>
    </xf>
    <xf numFmtId="9" fontId="1" fillId="0" borderId="6" xfId="2" applyFont="1" applyBorder="1" applyAlignment="1">
      <alignment horizontal="right"/>
    </xf>
    <xf numFmtId="171" fontId="10" fillId="0" borderId="3" xfId="1" applyNumberFormat="1" applyFont="1" applyBorder="1" applyAlignment="1">
      <alignment horizontal="right"/>
    </xf>
    <xf numFmtId="174" fontId="4" fillId="0" borderId="0" xfId="1" applyNumberFormat="1" applyFont="1" applyFill="1" applyBorder="1" applyAlignment="1">
      <alignment horizontal="right"/>
    </xf>
    <xf numFmtId="174" fontId="0" fillId="0" borderId="0" xfId="1" applyNumberFormat="1" applyFont="1" applyFill="1" applyBorder="1" applyAlignment="1">
      <alignment horizontal="right"/>
    </xf>
    <xf numFmtId="170" fontId="10" fillId="12" borderId="5" xfId="1" applyNumberFormat="1" applyFont="1" applyFill="1" applyBorder="1" applyAlignment="1">
      <alignment horizontal="right"/>
    </xf>
    <xf numFmtId="43" fontId="1" fillId="0" borderId="0" xfId="1" applyNumberFormat="1" applyFont="1" applyBorder="1" applyAlignment="1">
      <alignment horizontal="right"/>
    </xf>
    <xf numFmtId="273" fontId="1" fillId="0" borderId="3" xfId="1" applyNumberFormat="1" applyFont="1" applyBorder="1" applyAlignment="1">
      <alignment horizontal="right"/>
    </xf>
    <xf numFmtId="273" fontId="1" fillId="0" borderId="0" xfId="1" applyNumberFormat="1" applyFont="1" applyBorder="1" applyAlignment="1">
      <alignment horizontal="right"/>
    </xf>
    <xf numFmtId="174" fontId="0" fillId="0" borderId="5" xfId="1" applyNumberFormat="1" applyFont="1" applyFill="1" applyBorder="1" applyAlignment="1">
      <alignment horizontal="right"/>
    </xf>
    <xf numFmtId="273" fontId="0" fillId="0" borderId="3" xfId="1" applyNumberFormat="1" applyFont="1" applyFill="1" applyBorder="1" applyAlignment="1">
      <alignment horizontal="right"/>
    </xf>
    <xf numFmtId="171" fontId="10" fillId="0" borderId="5" xfId="1" applyNumberFormat="1" applyFont="1" applyBorder="1" applyAlignment="1">
      <alignment horizontal="right"/>
    </xf>
    <xf numFmtId="274" fontId="10" fillId="0" borderId="0" xfId="1" applyNumberFormat="1" applyFont="1" applyFill="1" applyBorder="1" applyAlignment="1">
      <alignment horizontal="right"/>
    </xf>
    <xf numFmtId="172" fontId="0" fillId="0" borderId="10" xfId="2" quotePrefix="1" applyNumberFormat="1" applyFont="1" applyFill="1" applyBorder="1" applyAlignment="1">
      <alignment horizontal="right"/>
    </xf>
    <xf numFmtId="170" fontId="12" fillId="0" borderId="0" xfId="1" quotePrefix="1" applyNumberFormat="1" applyFont="1" applyFill="1" applyBorder="1" applyAlignment="1">
      <alignment horizontal="right"/>
    </xf>
    <xf numFmtId="170" fontId="10" fillId="0" borderId="0" xfId="1" applyNumberFormat="1" applyFont="1" applyAlignment="1">
      <alignment horizontal="right"/>
    </xf>
    <xf numFmtId="0" fontId="10" fillId="0" borderId="0" xfId="0" applyFont="1"/>
    <xf numFmtId="9" fontId="10" fillId="0" borderId="0" xfId="2" applyFont="1" applyBorder="1" applyAlignment="1">
      <alignment horizontal="right"/>
    </xf>
    <xf numFmtId="43" fontId="12" fillId="0" borderId="0" xfId="1" quotePrefix="1" applyNumberFormat="1" applyFont="1" applyFill="1" applyBorder="1" applyAlignment="1">
      <alignment horizontal="right"/>
    </xf>
    <xf numFmtId="9" fontId="12" fillId="0" borderId="0" xfId="2" applyFont="1" applyBorder="1" applyAlignment="1">
      <alignment horizontal="right"/>
    </xf>
    <xf numFmtId="0" fontId="10" fillId="0" borderId="0" xfId="0" applyFont="1" applyBorder="1" applyAlignment="1">
      <alignment horizontal="right"/>
    </xf>
    <xf numFmtId="170" fontId="10" fillId="0" borderId="0" xfId="1" applyNumberFormat="1" applyFont="1" applyBorder="1" applyAlignment="1">
      <alignment horizontal="right"/>
    </xf>
    <xf numFmtId="0" fontId="10" fillId="0" borderId="0" xfId="0" applyFont="1" applyAlignment="1">
      <alignment horizontal="right"/>
    </xf>
    <xf numFmtId="235" fontId="0" fillId="0" borderId="0" xfId="0" applyNumberFormat="1"/>
    <xf numFmtId="49" fontId="2" fillId="0" borderId="0" xfId="0" applyNumberFormat="1" applyFont="1"/>
    <xf numFmtId="0" fontId="0" fillId="0" borderId="0" xfId="0" applyFont="1" applyFill="1" applyBorder="1"/>
    <xf numFmtId="0" fontId="0" fillId="0" borderId="0" xfId="0"/>
    <xf numFmtId="0" fontId="2" fillId="0" borderId="0" xfId="0" applyFont="1"/>
    <xf numFmtId="175" fontId="0" fillId="0" borderId="4" xfId="1" applyNumberFormat="1" applyFont="1" applyFill="1" applyBorder="1" applyAlignment="1">
      <alignment horizontal="right"/>
    </xf>
    <xf numFmtId="175" fontId="0" fillId="0" borderId="4" xfId="2"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2" fontId="0" fillId="2" borderId="0" xfId="2" quotePrefix="1" applyNumberFormat="1" applyFont="1" applyFill="1" applyBorder="1" applyAlignment="1">
      <alignment horizontal="right"/>
    </xf>
    <xf numFmtId="170" fontId="10" fillId="0" borderId="0" xfId="1" applyNumberFormat="1" applyFont="1" applyAlignment="1">
      <alignment horizontal="righ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0" fillId="0" borderId="3" xfId="0" applyFill="1" applyBorder="1" applyAlignment="1">
      <alignment horizontal="left"/>
    </xf>
    <xf numFmtId="0" fontId="0" fillId="0" borderId="4" xfId="0" applyFill="1" applyBorder="1" applyAlignment="1">
      <alignment horizontal="left"/>
    </xf>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0" fontId="0" fillId="0" borderId="4" xfId="0" applyFont="1" applyFill="1" applyBorder="1" applyAlignment="1">
      <alignment horizontal="left"/>
    </xf>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0" fontId="0" fillId="0" borderId="6" xfId="0" applyBorder="1" applyAlignment="1">
      <alignment horizontal="left" vertical="top" wrapText="1"/>
    </xf>
    <xf numFmtId="0" fontId="0" fillId="0" borderId="10" xfId="0" applyBorder="1" applyAlignment="1">
      <alignment horizontal="left" vertical="top" wrapText="1"/>
    </xf>
    <xf numFmtId="172" fontId="0" fillId="0" borderId="3" xfId="2" applyNumberFormat="1" applyFont="1" applyBorder="1" applyAlignment="1">
      <alignment horizontal="left"/>
    </xf>
    <xf numFmtId="172" fontId="0" fillId="0" borderId="4" xfId="2" applyNumberFormat="1"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8" fillId="0" borderId="1" xfId="0" applyFont="1" applyBorder="1" applyAlignment="1">
      <alignment horizontal="left"/>
    </xf>
    <xf numFmtId="0" fontId="8" fillId="0" borderId="11" xfId="0" applyFont="1" applyBorder="1" applyAlignment="1">
      <alignment horizontal="left"/>
    </xf>
    <xf numFmtId="0" fontId="18" fillId="4" borderId="3" xfId="0" applyFont="1" applyFill="1" applyBorder="1" applyAlignment="1">
      <alignment horizontal="left"/>
    </xf>
    <xf numFmtId="0" fontId="18" fillId="4" borderId="0" xfId="0" applyFont="1" applyFill="1" applyBorder="1" applyAlignment="1">
      <alignment horizontal="left"/>
    </xf>
    <xf numFmtId="0" fontId="16" fillId="4" borderId="1" xfId="0" applyFont="1" applyFill="1" applyBorder="1" applyAlignment="1">
      <alignment horizontal="left"/>
    </xf>
    <xf numFmtId="0" fontId="16" fillId="4" borderId="2" xfId="0" applyFont="1" applyFill="1" applyBorder="1" applyAlignment="1">
      <alignment horizontal="left"/>
    </xf>
    <xf numFmtId="0" fontId="0" fillId="0" borderId="6" xfId="0" applyFont="1" applyFill="1" applyBorder="1" applyAlignment="1">
      <alignment horizontal="left"/>
    </xf>
    <xf numFmtId="0" fontId="0" fillId="0" borderId="10" xfId="0" applyFont="1" applyFill="1" applyBorder="1" applyAlignment="1">
      <alignment horizontal="left"/>
    </xf>
    <xf numFmtId="0" fontId="16" fillId="4" borderId="11" xfId="0" applyFont="1" applyFill="1" applyBorder="1" applyAlignment="1">
      <alignment horizontal="left"/>
    </xf>
    <xf numFmtId="0" fontId="0" fillId="0" borderId="2" xfId="0" applyFont="1" applyFill="1" applyBorder="1" applyAlignment="1">
      <alignment horizontal="left"/>
    </xf>
    <xf numFmtId="0" fontId="2" fillId="0" borderId="14" xfId="0" applyFont="1" applyFill="1" applyBorder="1" applyAlignment="1">
      <alignment horizontal="left" vertical="top" wrapText="1"/>
    </xf>
    <xf numFmtId="0" fontId="2" fillId="0" borderId="15" xfId="0" applyFont="1" applyFill="1" applyBorder="1" applyAlignment="1">
      <alignment horizontal="left" vertical="top" wrapText="1"/>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3" xfId="0" applyFont="1" applyFill="1" applyBorder="1" applyAlignment="1">
      <alignment horizontal="left" vertical="top" wrapText="1"/>
    </xf>
    <xf numFmtId="0" fontId="0" fillId="0" borderId="25" xfId="0" applyFont="1" applyFill="1" applyBorder="1" applyAlignment="1">
      <alignment horizontal="left" vertical="top" wrapText="1"/>
    </xf>
    <xf numFmtId="0" fontId="2" fillId="0" borderId="26" xfId="0" applyFont="1" applyFill="1" applyBorder="1" applyAlignment="1">
      <alignment horizontal="left" vertical="top" wrapText="1"/>
    </xf>
    <xf numFmtId="0" fontId="0" fillId="0" borderId="56" xfId="0" applyFont="1" applyFill="1" applyBorder="1" applyAlignment="1">
      <alignment horizontal="left"/>
    </xf>
    <xf numFmtId="0" fontId="0" fillId="0" borderId="58" xfId="0" applyFont="1" applyFill="1" applyBorder="1" applyAlignment="1">
      <alignment horizontal="left"/>
    </xf>
    <xf numFmtId="171" fontId="2" fillId="0" borderId="6" xfId="1" applyNumberFormat="1" applyFont="1" applyBorder="1" applyAlignment="1">
      <alignment horizontal="left"/>
    </xf>
    <xf numFmtId="171" fontId="2" fillId="0" borderId="10" xfId="1" applyNumberFormat="1" applyFont="1" applyBorder="1" applyAlignment="1">
      <alignment horizontal="left"/>
    </xf>
    <xf numFmtId="171" fontId="2" fillId="0" borderId="3" xfId="1" applyNumberFormat="1" applyFont="1" applyFill="1" applyBorder="1" applyAlignment="1">
      <alignment horizontal="left"/>
    </xf>
    <xf numFmtId="171" fontId="2" fillId="0" borderId="4" xfId="1" applyNumberFormat="1" applyFont="1" applyFill="1" applyBorder="1" applyAlignment="1">
      <alignment horizontal="left"/>
    </xf>
    <xf numFmtId="171" fontId="8" fillId="0" borderId="3" xfId="1" applyNumberFormat="1" applyFont="1" applyFill="1" applyBorder="1" applyAlignment="1">
      <alignment horizontal="left"/>
    </xf>
    <xf numFmtId="171" fontId="8" fillId="0" borderId="4" xfId="1" applyNumberFormat="1" applyFont="1" applyFill="1" applyBorder="1" applyAlignment="1">
      <alignment horizontal="left"/>
    </xf>
    <xf numFmtId="171" fontId="10" fillId="0" borderId="3" xfId="1" applyNumberFormat="1" applyFont="1" applyFill="1" applyBorder="1" applyAlignment="1">
      <alignment horizontal="left" vertical="top"/>
    </xf>
    <xf numFmtId="171" fontId="10" fillId="0" borderId="4" xfId="1" applyNumberFormat="1" applyFont="1" applyFill="1" applyBorder="1" applyAlignment="1">
      <alignment horizontal="left" vertical="top"/>
    </xf>
    <xf numFmtId="0" fontId="8" fillId="0" borderId="3" xfId="0" applyFont="1" applyBorder="1" applyAlignment="1">
      <alignment horizontal="left"/>
    </xf>
    <xf numFmtId="0" fontId="8" fillId="0" borderId="4" xfId="0" applyFont="1" applyBorder="1" applyAlignment="1">
      <alignment horizontal="left"/>
    </xf>
    <xf numFmtId="0" fontId="8" fillId="0" borderId="6" xfId="0" applyFont="1" applyBorder="1" applyAlignment="1">
      <alignment horizontal="left"/>
    </xf>
    <xf numFmtId="0" fontId="8" fillId="0" borderId="10" xfId="0" applyFont="1" applyBorder="1" applyAlignment="1">
      <alignment horizontal="left"/>
    </xf>
    <xf numFmtId="0" fontId="0" fillId="0" borderId="7" xfId="0" applyFont="1" applyFill="1" applyBorder="1" applyAlignment="1">
      <alignment horizontal="left"/>
    </xf>
    <xf numFmtId="0" fontId="0" fillId="0" borderId="0" xfId="0" applyFont="1" applyBorder="1" applyAlignment="1">
      <alignment horizontal="left"/>
    </xf>
    <xf numFmtId="0" fontId="0" fillId="12" borderId="6" xfId="0" applyFont="1" applyFill="1" applyBorder="1" applyAlignment="1">
      <alignment horizontal="left"/>
    </xf>
    <xf numFmtId="0" fontId="0" fillId="12" borderId="10" xfId="0" applyFont="1" applyFill="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12" xfId="0" applyFont="1" applyFill="1" applyBorder="1" applyAlignment="1">
      <alignment horizontal="left" vertical="top" wrapText="1"/>
    </xf>
    <xf numFmtId="0" fontId="2" fillId="0" borderId="6" xfId="0" applyFont="1" applyFill="1" applyBorder="1" applyAlignment="1">
      <alignment horizontal="left"/>
    </xf>
    <xf numFmtId="0" fontId="2" fillId="0" borderId="10" xfId="0" applyFont="1" applyFill="1" applyBorder="1" applyAlignment="1">
      <alignment horizontal="left"/>
    </xf>
    <xf numFmtId="0" fontId="0" fillId="3" borderId="1" xfId="0" applyFont="1" applyFill="1" applyBorder="1" applyAlignment="1">
      <alignment horizontal="left"/>
    </xf>
    <xf numFmtId="0" fontId="0" fillId="3" borderId="11" xfId="0" applyFont="1" applyFill="1" applyBorder="1" applyAlignment="1">
      <alignment horizontal="left"/>
    </xf>
    <xf numFmtId="0" fontId="0" fillId="6" borderId="3" xfId="0" applyFont="1" applyFill="1" applyBorder="1" applyAlignment="1">
      <alignment horizontal="left"/>
    </xf>
    <xf numFmtId="0" fontId="0" fillId="6" borderId="4" xfId="0" applyFont="1" applyFill="1" applyBorder="1" applyAlignment="1">
      <alignment horizontal="left"/>
    </xf>
  </cellXfs>
  <cellStyles count="1826">
    <cellStyle name="_x000a_bidires=100_x000d_" xfId="322"/>
    <cellStyle name="$10d0" xfId="323"/>
    <cellStyle name="$10d1" xfId="324"/>
    <cellStyle name="$10d2" xfId="325"/>
    <cellStyle name="$FRACTION" xfId="326"/>
    <cellStyle name="_%(SignOnly)" xfId="6"/>
    <cellStyle name="_%(SignOnly) 2" xfId="327"/>
    <cellStyle name="_%(SignSpaceOnly)" xfId="7"/>
    <cellStyle name="_%(SignSpaceOnly) 2" xfId="328"/>
    <cellStyle name="_3Q'08" xfId="329"/>
    <cellStyle name="_3Q'08 2" xfId="330"/>
    <cellStyle name="_Accrual details- 27th June 07" xfId="331"/>
    <cellStyle name="_Accrual details- 27th June 07 2" xfId="332"/>
    <cellStyle name="_Accrual details- 27th June 07_Finance 9622 - S2 2008 Template Sent" xfId="333"/>
    <cellStyle name="_Accrual details- 27th June 07_Finance 9622 - S2 2008 Template Sent 2" xfId="334"/>
    <cellStyle name="_Accrual details- 27th June 07_Operations 9671 - S2 2008 Template Sent" xfId="335"/>
    <cellStyle name="_Accrual details- 27th June 07_Operations 9671 - S2 2008 Template Sent 2" xfId="336"/>
    <cellStyle name="_Accrual tracker-july" xfId="337"/>
    <cellStyle name="_Accrual tracker-july_Finance 9622 - S2 2008 Template Sent" xfId="338"/>
    <cellStyle name="_Accrual tracker-july_Operations 9671 - S2 2008 Template Sent" xfId="339"/>
    <cellStyle name="_ADMBBB  440 Details revenue accruals-Aug 06" xfId="340"/>
    <cellStyle name="_ADMBBB  440 Details revenue accruals-Aug 06_Finance 9622 - S2 2008 Template Sent" xfId="341"/>
    <cellStyle name="_ADMBBB  440 Details revenue accruals-Aug 06_Operations 9671 - S2 2008 Template Sent" xfId="342"/>
    <cellStyle name="_Base file for All Accruals-Jan 07" xfId="343"/>
    <cellStyle name="_Base file for All Accruals-Jan 07 2" xfId="344"/>
    <cellStyle name="_Base file for All Accruals-Jan 07_Finance 9622 - S2 2008 Template Sent" xfId="345"/>
    <cellStyle name="_Base file for All Accruals-Jan 07_Finance 9622 - S2 2008 Template Sent 2" xfId="346"/>
    <cellStyle name="_Base file for All Accruals-Jan 07_Operations 9671 - S2 2008 Template Sent" xfId="347"/>
    <cellStyle name="_Base file for All Accruals-Jan 07_Operations 9671 - S2 2008 Template Sent 2" xfId="348"/>
    <cellStyle name="_Book1" xfId="349"/>
    <cellStyle name="_Book1 2" xfId="350"/>
    <cellStyle name="_Book1_Finance 9622 - S2 2008 Template Sent" xfId="351"/>
    <cellStyle name="_Book1_Finance 9622 - S2 2008 Template Sent 2" xfId="352"/>
    <cellStyle name="_Book1_Operations 9671 - S2 2008 Template Sent" xfId="353"/>
    <cellStyle name="_Book1_Operations 9671 - S2 2008 Template Sent 2" xfId="354"/>
    <cellStyle name="_Book3" xfId="355"/>
    <cellStyle name="_C&amp;B Data" xfId="356"/>
    <cellStyle name="_C&amp;B Data 2" xfId="357"/>
    <cellStyle name="_C&amp;B Data_Finance 9622 - S2 2008 Template Sent" xfId="358"/>
    <cellStyle name="_C&amp;B Data_Finance 9622 - S2 2008 Template Sent 2" xfId="359"/>
    <cellStyle name="_C&amp;B Data_Operations 9671 - S2 2008 Template Sent" xfId="360"/>
    <cellStyle name="_C&amp;B Data_Operations 9671 - S2 2008 Template Sent 2" xfId="361"/>
    <cellStyle name="_Comma" xfId="8"/>
    <cellStyle name="_Comma 2" xfId="362"/>
    <cellStyle name="_Currency" xfId="9"/>
    <cellStyle name="_Currency 2" xfId="363"/>
    <cellStyle name="_CurrencySpace" xfId="10"/>
    <cellStyle name="_CurrencySpace 2" xfId="364"/>
    <cellStyle name="_Debt buyback as of Sep 15th" xfId="365"/>
    <cellStyle name="_Debt buyback as of Sep 15th 2" xfId="366"/>
    <cellStyle name="_ENI DD_Treasury Closing Metrics (2)" xfId="367"/>
    <cellStyle name="_ENI DD_Treasury Closing Metrics (2) 2" xfId="368"/>
    <cellStyle name="_ENI DD_Treasury Closing Metrics (2)_Finance 9622 - S2 2008 Template Sent" xfId="369"/>
    <cellStyle name="_ENI DD_Treasury Closing Metrics (2)_Finance 9622 - S2 2008 Template Sent 2" xfId="370"/>
    <cellStyle name="_ENI DD_Treasury Closing Metrics (2)_Operations 9671 - S2 2008 Template Sent" xfId="371"/>
    <cellStyle name="_ENI DD_Treasury Closing Metrics (2)_Operations 9671 - S2 2008 Template Sent 2" xfId="372"/>
    <cellStyle name="_Estimates" xfId="373"/>
    <cellStyle name="_Estimates 2" xfId="374"/>
    <cellStyle name="_Estimates_1" xfId="375"/>
    <cellStyle name="_Euro" xfId="11"/>
    <cellStyle name="_Euro 2" xfId="376"/>
    <cellStyle name="_Feb 07 -Accrual Walk." xfId="377"/>
    <cellStyle name="_Feb 07 -Accrual Walk. 2" xfId="378"/>
    <cellStyle name="_Feb 07 -Accrual Walk._Finance 9622 - S2 2008 Template Sent" xfId="379"/>
    <cellStyle name="_Feb 07 -Accrual Walk._Finance 9622 - S2 2008 Template Sent 2" xfId="380"/>
    <cellStyle name="_Feb 07 -Accrual Walk._Operations 9671 - S2 2008 Template Sent" xfId="381"/>
    <cellStyle name="_Feb 07 -Accrual Walk._Operations 9671 - S2 2008 Template Sent 2" xfId="382"/>
    <cellStyle name="_Finance 9622 - S2 2008 Template Sent" xfId="383"/>
    <cellStyle name="_Finance 9622 - S2 2008 Template Sent 2" xfId="384"/>
    <cellStyle name="_Fxpress and Infinity MTM Volitility Review 3Q07" xfId="385"/>
    <cellStyle name="_Fxpress and Infinity MTM Volitility Review 3Q07 2" xfId="386"/>
    <cellStyle name="_Gecis billing-deepak mathur" xfId="387"/>
    <cellStyle name="_Heading" xfId="12"/>
    <cellStyle name="_Heading_prestemp" xfId="13"/>
    <cellStyle name="_Heading_prestemp_1st Qtr PL FY07" xfId="14"/>
    <cellStyle name="_Heading_prestemp_Financial Statements" xfId="15"/>
    <cellStyle name="_Heading_prestemp_Financial Statementsvs1" xfId="16"/>
    <cellStyle name="_Highlight" xfId="17"/>
    <cellStyle name="_Highlight 2" xfId="388"/>
    <cellStyle name="_Infinity notionals" xfId="389"/>
    <cellStyle name="_latest 4Q'06 Proj- Jan 5" xfId="390"/>
    <cellStyle name="_latest 4Q'06 Proj- Jan 5 2" xfId="391"/>
    <cellStyle name="_latest 4Q'06 Proj- Jan 5_Finance 9622 - S2 2008 Template Sent" xfId="392"/>
    <cellStyle name="_latest 4Q'06 Proj- Jan 5_Finance 9622 - S2 2008 Template Sent 2" xfId="393"/>
    <cellStyle name="_latest 4Q'06 Proj- Jan 5_Operations 9671 - S2 2008 Template Sent" xfId="394"/>
    <cellStyle name="_latest 4Q'06 Proj- Jan 5_Operations 9671 - S2 2008 Template Sent 2" xfId="395"/>
    <cellStyle name="_Mexico" xfId="396"/>
    <cellStyle name="_Mexico 2" xfId="397"/>
    <cellStyle name="_Mexico_Finance 9622 - S2 2008 Template Sent" xfId="398"/>
    <cellStyle name="_Mexico_Finance 9622 - S2 2008 Template Sent 2" xfId="399"/>
    <cellStyle name="_Mexico_Operations 9671 - S2 2008 Template Sent" xfId="400"/>
    <cellStyle name="_Mexico_Operations 9671 - S2 2008 Template Sent 2" xfId="401"/>
    <cellStyle name="_Monthly package-Jan 07" xfId="402"/>
    <cellStyle name="_Monthly package-Jan 07 2" xfId="403"/>
    <cellStyle name="_Monthly package-Jan 07_Finance 9622 - S2 2008 Template Sent" xfId="404"/>
    <cellStyle name="_Monthly package-Jan 07_Finance 9622 - S2 2008 Template Sent 2" xfId="405"/>
    <cellStyle name="_Monthly package-Jan 07_Operations 9671 - S2 2008 Template Sent" xfId="406"/>
    <cellStyle name="_Monthly package-Jan 07_Operations 9671 - S2 2008 Template Sent 2" xfId="407"/>
    <cellStyle name="_Multiple" xfId="18"/>
    <cellStyle name="_Multiple 2" xfId="408"/>
    <cellStyle name="_MultipleSpace" xfId="19"/>
    <cellStyle name="_MultipleSpace 2" xfId="409"/>
    <cellStyle name="_OP Package _25 Jan" xfId="410"/>
    <cellStyle name="_OP Package _25 Jan 2" xfId="411"/>
    <cellStyle name="_OP Package _25 Jan_Finance 9622 - S2 2008 Template Sent" xfId="412"/>
    <cellStyle name="_OP Package _25 Jan_Finance 9622 - S2 2008 Template Sent 2" xfId="413"/>
    <cellStyle name="_OP Package _25 Jan_Operations 9671 - S2 2008 Template Sent" xfId="414"/>
    <cellStyle name="_OP Package _25 Jan_Operations 9671 - S2 2008 Template Sent 2" xfId="415"/>
    <cellStyle name="_Operations 9671 - S2 2008 Template Sent" xfId="416"/>
    <cellStyle name="_Operations 9671 - S2 2008 Template Sent 2" xfId="417"/>
    <cellStyle name="_P&amp;L 2008" xfId="418"/>
    <cellStyle name="_Sheet1" xfId="419"/>
    <cellStyle name="_Sheet1_3Q'08" xfId="420"/>
    <cellStyle name="_Sheet1_3Q'08 2" xfId="421"/>
    <cellStyle name="_Sheet1_Estimates" xfId="422"/>
    <cellStyle name="_Sheet1_Finance 9622 - S2 2008 Template Sent" xfId="423"/>
    <cellStyle name="_Sheet1_Finance 9622 - S2 2008 Template Sent 2" xfId="424"/>
    <cellStyle name="_Sheet1_Operations 9671 - S2 2008 Template Sent" xfId="425"/>
    <cellStyle name="_Sheet1_Operations 9671 - S2 2008 Template Sent 2" xfId="426"/>
    <cellStyle name="_Sheet1_Pre-tax Income Acctg" xfId="427"/>
    <cellStyle name="_Sheet1_Pre-tax Income Acctg 2" xfId="428"/>
    <cellStyle name="_Sheet2" xfId="429"/>
    <cellStyle name="_Sheet3" xfId="430"/>
    <cellStyle name="_SubHeading" xfId="20"/>
    <cellStyle name="_SubHeading_prestemp" xfId="21"/>
    <cellStyle name="_SubHeading_prestemp_1st Qtr PL FY07" xfId="22"/>
    <cellStyle name="_SubHeading_prestemp_Financial Statements" xfId="23"/>
    <cellStyle name="_SubHeading_prestemp_Financial Statementsvs1" xfId="24"/>
    <cellStyle name="_Table" xfId="25"/>
    <cellStyle name="_TableHead" xfId="26"/>
    <cellStyle name="_TableRowHead" xfId="27"/>
    <cellStyle name="_TableSuperHead" xfId="28"/>
    <cellStyle name="_TESORERIA 2006" xfId="431"/>
    <cellStyle name="_TESORERIA 2006 2" xfId="432"/>
    <cellStyle name="_TESORERIA 2006_Finance 9622 - S2 2008 Template Sent" xfId="433"/>
    <cellStyle name="_TESORERIA 2006_Finance 9622 - S2 2008 Template Sent 2" xfId="434"/>
    <cellStyle name="_TESORERIA 2006_Operations 9671 - S2 2008 Template Sent" xfId="435"/>
    <cellStyle name="_TESORERIA 2006_Operations 9671 - S2 2008 Template Sent 2" xfId="436"/>
    <cellStyle name="_Total accruals" xfId="437"/>
    <cellStyle name="_Total accruals 2" xfId="438"/>
    <cellStyle name="_Total accruals_Finance 9622 - S2 2008 Template Sent" xfId="439"/>
    <cellStyle name="_Total accruals_Finance 9622 - S2 2008 Template Sent 2" xfId="440"/>
    <cellStyle name="_Total accruals_Operations 9671 - S2 2008 Template Sent" xfId="441"/>
    <cellStyle name="_Total accruals_Operations 9671 - S2 2008 Template Sent 2" xfId="442"/>
    <cellStyle name="_VIC IC" xfId="443"/>
    <cellStyle name="_VIC IC Recon  Walk" xfId="444"/>
    <cellStyle name="_VIC IC Recon  Walk_Finance 9622 - S2 2008 Template Sent" xfId="445"/>
    <cellStyle name="_VIC IC Recon  Walk_Operations 9671 - S2 2008 Template Sent" xfId="446"/>
    <cellStyle name="_VIC IC_Finance 9622 - S2 2008 Template Sent" xfId="447"/>
    <cellStyle name="_VIC IC_Operations 9671 - S2 2008 Template Sent" xfId="448"/>
    <cellStyle name="_VIC IC-Nov" xfId="449"/>
    <cellStyle name="_VIC IC-Nov_Finance 9622 - S2 2008 Template Sent" xfId="450"/>
    <cellStyle name="_VIC IC-Nov_Operations 9671 - S2 2008 Template Sent" xfId="451"/>
    <cellStyle name="_Walk of Matured" xfId="452"/>
    <cellStyle name="=C:\WINNT\SYSTEM32\COMMAND.COM" xfId="29"/>
    <cellStyle name="=C:\WINNT\SYSTEM32\COMMAND.COM 2" xfId="30"/>
    <cellStyle name="10d0" xfId="453"/>
    <cellStyle name="10d1" xfId="454"/>
    <cellStyle name="10d2" xfId="455"/>
    <cellStyle name="20% - Accent1 2" xfId="456"/>
    <cellStyle name="20% - Accent2 2" xfId="457"/>
    <cellStyle name="20% - Accent3 2" xfId="458"/>
    <cellStyle name="20% - Accent4 2" xfId="459"/>
    <cellStyle name="20% - Accent5 2" xfId="460"/>
    <cellStyle name="20% - Accent6 2" xfId="461"/>
    <cellStyle name="40% - Accent1 2" xfId="462"/>
    <cellStyle name="40% - Accent2 2" xfId="463"/>
    <cellStyle name="40% - Accent3 2" xfId="464"/>
    <cellStyle name="40% - Accent4 2" xfId="465"/>
    <cellStyle name="40% - Accent5 2" xfId="466"/>
    <cellStyle name="40% - Accent6 2" xfId="467"/>
    <cellStyle name="6-0" xfId="31"/>
    <cellStyle name="9065.186" xfId="468"/>
    <cellStyle name="9065.186 2" xfId="1779"/>
    <cellStyle name="9065.186 2 2" xfId="1814"/>
    <cellStyle name="9065.186 3" xfId="1730"/>
    <cellStyle name="9065.186 4" xfId="1760"/>
    <cellStyle name="Actual Date" xfId="469"/>
    <cellStyle name="AFE" xfId="470"/>
    <cellStyle name="background" xfId="471"/>
    <cellStyle name="banner" xfId="472"/>
    <cellStyle name="Body" xfId="473"/>
    <cellStyle name="Bold12" xfId="32"/>
    <cellStyle name="BoldItal12" xfId="33"/>
    <cellStyle name="Border" xfId="34"/>
    <cellStyle name="Border 10" xfId="35"/>
    <cellStyle name="Border 11" xfId="36"/>
    <cellStyle name="Border 12" xfId="37"/>
    <cellStyle name="Border 13" xfId="38"/>
    <cellStyle name="Border 14" xfId="39"/>
    <cellStyle name="Border 15" xfId="40"/>
    <cellStyle name="Border 16" xfId="41"/>
    <cellStyle name="Border 17" xfId="42"/>
    <cellStyle name="Border 18" xfId="43"/>
    <cellStyle name="Border 19" xfId="44"/>
    <cellStyle name="Border 2" xfId="45"/>
    <cellStyle name="Border 2 2" xfId="474"/>
    <cellStyle name="Border 20" xfId="46"/>
    <cellStyle name="Border 21" xfId="47"/>
    <cellStyle name="Border 22" xfId="48"/>
    <cellStyle name="Border 23" xfId="49"/>
    <cellStyle name="Border 24" xfId="50"/>
    <cellStyle name="Border 25" xfId="51"/>
    <cellStyle name="Border 26" xfId="52"/>
    <cellStyle name="Border 27" xfId="53"/>
    <cellStyle name="Border 28" xfId="54"/>
    <cellStyle name="Border 29" xfId="55"/>
    <cellStyle name="Border 3" xfId="56"/>
    <cellStyle name="Border 3 2" xfId="475"/>
    <cellStyle name="Border 30" xfId="57"/>
    <cellStyle name="Border 31" xfId="58"/>
    <cellStyle name="Border 32" xfId="59"/>
    <cellStyle name="Border 33" xfId="60"/>
    <cellStyle name="Border 34" xfId="61"/>
    <cellStyle name="Border 35" xfId="62"/>
    <cellStyle name="Border 36" xfId="63"/>
    <cellStyle name="Border 37" xfId="64"/>
    <cellStyle name="Border 38" xfId="65"/>
    <cellStyle name="Border 39" xfId="66"/>
    <cellStyle name="Border 4" xfId="67"/>
    <cellStyle name="Border 4 2" xfId="476"/>
    <cellStyle name="Border 40" xfId="68"/>
    <cellStyle name="Border 41" xfId="69"/>
    <cellStyle name="Border 42" xfId="70"/>
    <cellStyle name="Border 43" xfId="477"/>
    <cellStyle name="Border 5" xfId="71"/>
    <cellStyle name="Border 5 2" xfId="478"/>
    <cellStyle name="Border 6" xfId="72"/>
    <cellStyle name="Border 6 2" xfId="479"/>
    <cellStyle name="Border 7" xfId="73"/>
    <cellStyle name="Border 7 2" xfId="480"/>
    <cellStyle name="Border 8" xfId="74"/>
    <cellStyle name="Border 8 2" xfId="481"/>
    <cellStyle name="Border 9" xfId="75"/>
    <cellStyle name="C:\Data\MS\Excel" xfId="482"/>
    <cellStyle name="calc" xfId="483"/>
    <cellStyle name="Calc Currency (0)" xfId="76"/>
    <cellStyle name="Calc Currency (0) 2" xfId="77"/>
    <cellStyle name="Calc Currency (0) 3" xfId="484"/>
    <cellStyle name="Calc Currency (2)" xfId="78"/>
    <cellStyle name="Calc Currency (2) 2" xfId="79"/>
    <cellStyle name="Calc Currency (2) 3" xfId="485"/>
    <cellStyle name="Calc Percent (0)" xfId="80"/>
    <cellStyle name="Calc Percent (0) 2" xfId="81"/>
    <cellStyle name="Calc Percent (0) 3" xfId="486"/>
    <cellStyle name="Calc Percent (1)" xfId="82"/>
    <cellStyle name="Calc Percent (1) 2" xfId="83"/>
    <cellStyle name="Calc Percent (1) 3" xfId="487"/>
    <cellStyle name="Calc Percent (2)" xfId="84"/>
    <cellStyle name="Calc Percent (2) 2" xfId="85"/>
    <cellStyle name="Calc Percent (2) 3" xfId="488"/>
    <cellStyle name="Calc Units (0)" xfId="86"/>
    <cellStyle name="Calc Units (0) 2" xfId="87"/>
    <cellStyle name="Calc Units (0) 3" xfId="489"/>
    <cellStyle name="Calc Units (1)" xfId="88"/>
    <cellStyle name="Calc Units (1) 2" xfId="89"/>
    <cellStyle name="Calc Units (1) 3" xfId="490"/>
    <cellStyle name="Calc Units (2)" xfId="90"/>
    <cellStyle name="Calc Units (2) 2" xfId="91"/>
    <cellStyle name="Calc Units (2) 3" xfId="491"/>
    <cellStyle name="calculated" xfId="492"/>
    <cellStyle name="Center_Across_Small_8" xfId="493"/>
    <cellStyle name="Centered Heading" xfId="92"/>
    <cellStyle name="column1" xfId="494"/>
    <cellStyle name="column1Big" xfId="495"/>
    <cellStyle name="column1Date" xfId="496"/>
    <cellStyle name="ColumnAttributeAbovePrompt" xfId="497"/>
    <cellStyle name="ColumnAttributePrompt" xfId="498"/>
    <cellStyle name="ColumnAttributeValue" xfId="499"/>
    <cellStyle name="ColumnHeading" xfId="500"/>
    <cellStyle name="ColumnHeading 2" xfId="501"/>
    <cellStyle name="ColumnHeadingPrompt" xfId="502"/>
    <cellStyle name="ColumnHeadingValue" xfId="503"/>
    <cellStyle name="columns" xfId="93"/>
    <cellStyle name="Comma" xfId="1" builtinId="3"/>
    <cellStyle name="Comma  - Style1" xfId="94"/>
    <cellStyle name="Comma  - Style1 2" xfId="504"/>
    <cellStyle name="Comma  - Style1 3" xfId="505"/>
    <cellStyle name="Comma  - Style2" xfId="95"/>
    <cellStyle name="Comma  - Style2 2" xfId="506"/>
    <cellStyle name="Comma  - Style2 3" xfId="507"/>
    <cellStyle name="Comma  - Style3" xfId="96"/>
    <cellStyle name="Comma  - Style3 2" xfId="508"/>
    <cellStyle name="Comma  - Style3 3" xfId="509"/>
    <cellStyle name="Comma  - Style4" xfId="97"/>
    <cellStyle name="Comma  - Style4 2" xfId="510"/>
    <cellStyle name="Comma  - Style4 3" xfId="511"/>
    <cellStyle name="Comma  - Style5" xfId="98"/>
    <cellStyle name="Comma  - Style5 2" xfId="512"/>
    <cellStyle name="Comma  - Style5 3" xfId="513"/>
    <cellStyle name="Comma  - Style6" xfId="99"/>
    <cellStyle name="Comma  - Style6 2" xfId="514"/>
    <cellStyle name="Comma  - Style6 3" xfId="515"/>
    <cellStyle name="Comma  - Style7" xfId="100"/>
    <cellStyle name="Comma  - Style7 2" xfId="516"/>
    <cellStyle name="Comma  - Style7 3" xfId="517"/>
    <cellStyle name="Comma  - Style8" xfId="101"/>
    <cellStyle name="Comma  - Style8 2" xfId="518"/>
    <cellStyle name="Comma  - Style8 3" xfId="519"/>
    <cellStyle name="comma (0)" xfId="102"/>
    <cellStyle name="comma (0) 2" xfId="103"/>
    <cellStyle name="comma (0) 2 2" xfId="104"/>
    <cellStyle name="comma (0) 2 2 2" xfId="520"/>
    <cellStyle name="comma (0) 2 2 2 2" xfId="1780"/>
    <cellStyle name="comma (0) 2 2 2 3" xfId="1733"/>
    <cellStyle name="comma (0) 2 2 3" xfId="1707"/>
    <cellStyle name="comma (0) 3" xfId="105"/>
    <cellStyle name="comma (0) 4" xfId="521"/>
    <cellStyle name="comma (0) 4 2" xfId="1781"/>
    <cellStyle name="comma (0) 4 3" xfId="1734"/>
    <cellStyle name="comma (0) 5" xfId="1706"/>
    <cellStyle name="Comma [00]" xfId="106"/>
    <cellStyle name="Comma [00] 2" xfId="107"/>
    <cellStyle name="Comma [00] 2 2" xfId="522"/>
    <cellStyle name="Comma [00] 3" xfId="523"/>
    <cellStyle name="Comma 10" xfId="524"/>
    <cellStyle name="Comma 10 2" xfId="525"/>
    <cellStyle name="Comma 100" xfId="526"/>
    <cellStyle name="Comma 100 2" xfId="527"/>
    <cellStyle name="Comma 101" xfId="528"/>
    <cellStyle name="Comma 101 2" xfId="529"/>
    <cellStyle name="Comma 102" xfId="530"/>
    <cellStyle name="Comma 102 2" xfId="531"/>
    <cellStyle name="Comma 103" xfId="532"/>
    <cellStyle name="Comma 103 2" xfId="533"/>
    <cellStyle name="Comma 104" xfId="534"/>
    <cellStyle name="Comma 104 2" xfId="535"/>
    <cellStyle name="Comma 105" xfId="536"/>
    <cellStyle name="Comma 105 2" xfId="537"/>
    <cellStyle name="Comma 106" xfId="538"/>
    <cellStyle name="Comma 106 2" xfId="539"/>
    <cellStyle name="Comma 107" xfId="540"/>
    <cellStyle name="Comma 107 2" xfId="541"/>
    <cellStyle name="Comma 108" xfId="542"/>
    <cellStyle name="Comma 108 2" xfId="543"/>
    <cellStyle name="Comma 109" xfId="544"/>
    <cellStyle name="Comma 109 2" xfId="545"/>
    <cellStyle name="Comma 11" xfId="546"/>
    <cellStyle name="Comma 11 2" xfId="547"/>
    <cellStyle name="Comma 110" xfId="548"/>
    <cellStyle name="Comma 110 2" xfId="549"/>
    <cellStyle name="Comma 111" xfId="550"/>
    <cellStyle name="Comma 111 2" xfId="551"/>
    <cellStyle name="Comma 112" xfId="552"/>
    <cellStyle name="Comma 112 2" xfId="553"/>
    <cellStyle name="Comma 113" xfId="554"/>
    <cellStyle name="Comma 113 2" xfId="555"/>
    <cellStyle name="Comma 114" xfId="556"/>
    <cellStyle name="Comma 114 2" xfId="557"/>
    <cellStyle name="Comma 115" xfId="558"/>
    <cellStyle name="Comma 115 2" xfId="559"/>
    <cellStyle name="Comma 116" xfId="560"/>
    <cellStyle name="Comma 116 2" xfId="561"/>
    <cellStyle name="Comma 117" xfId="562"/>
    <cellStyle name="Comma 117 2" xfId="563"/>
    <cellStyle name="Comma 118" xfId="564"/>
    <cellStyle name="Comma 119" xfId="565"/>
    <cellStyle name="Comma 12" xfId="566"/>
    <cellStyle name="Comma 12 2" xfId="567"/>
    <cellStyle name="Comma 120" xfId="568"/>
    <cellStyle name="Comma 121" xfId="569"/>
    <cellStyle name="Comma 122" xfId="570"/>
    <cellStyle name="Comma 122 2" xfId="571"/>
    <cellStyle name="Comma 123" xfId="572"/>
    <cellStyle name="Comma 123 2" xfId="573"/>
    <cellStyle name="Comma 124" xfId="574"/>
    <cellStyle name="Comma 124 2" xfId="575"/>
    <cellStyle name="Comma 125" xfId="576"/>
    <cellStyle name="Comma 126" xfId="577"/>
    <cellStyle name="Comma 127" xfId="578"/>
    <cellStyle name="Comma 128" xfId="579"/>
    <cellStyle name="Comma 129" xfId="580"/>
    <cellStyle name="Comma 13" xfId="581"/>
    <cellStyle name="Comma 13 2" xfId="582"/>
    <cellStyle name="Comma 130" xfId="583"/>
    <cellStyle name="Comma 131" xfId="584"/>
    <cellStyle name="Comma 132" xfId="320"/>
    <cellStyle name="Comma 14" xfId="585"/>
    <cellStyle name="Comma 14 2" xfId="586"/>
    <cellStyle name="Comma 15" xfId="587"/>
    <cellStyle name="Comma 15 2" xfId="588"/>
    <cellStyle name="Comma 16" xfId="589"/>
    <cellStyle name="Comma 16 2" xfId="590"/>
    <cellStyle name="Comma 17" xfId="591"/>
    <cellStyle name="Comma 17 2" xfId="592"/>
    <cellStyle name="Comma 18" xfId="593"/>
    <cellStyle name="Comma 18 2" xfId="594"/>
    <cellStyle name="Comma 19" xfId="595"/>
    <cellStyle name="Comma 19 2" xfId="596"/>
    <cellStyle name="Comma 2" xfId="5"/>
    <cellStyle name="Comma 2 2" xfId="108"/>
    <cellStyle name="Comma 2 2 2" xfId="109"/>
    <cellStyle name="Comma 2 2 3" xfId="597"/>
    <cellStyle name="Comma 2 2 4" xfId="598"/>
    <cellStyle name="Comma 2 2 5" xfId="599"/>
    <cellStyle name="Comma 2 3" xfId="110"/>
    <cellStyle name="Comma 2 3 2" xfId="600"/>
    <cellStyle name="Comma 2 4" xfId="111"/>
    <cellStyle name="Comma 2 4 2" xfId="601"/>
    <cellStyle name="Comma 2 5" xfId="112"/>
    <cellStyle name="Comma 2 5 2" xfId="602"/>
    <cellStyle name="Comma 2 6" xfId="113"/>
    <cellStyle name="Comma 2 6 2" xfId="603"/>
    <cellStyle name="Comma 2 7" xfId="604"/>
    <cellStyle name="Comma 20" xfId="605"/>
    <cellStyle name="Comma 20 2" xfId="606"/>
    <cellStyle name="Comma 21" xfId="607"/>
    <cellStyle name="Comma 21 2" xfId="608"/>
    <cellStyle name="Comma 22" xfId="609"/>
    <cellStyle name="Comma 22 2" xfId="610"/>
    <cellStyle name="Comma 23" xfId="611"/>
    <cellStyle name="Comma 23 2" xfId="612"/>
    <cellStyle name="Comma 24" xfId="613"/>
    <cellStyle name="Comma 24 2" xfId="614"/>
    <cellStyle name="Comma 25" xfId="615"/>
    <cellStyle name="Comma 25 2" xfId="616"/>
    <cellStyle name="Comma 26" xfId="617"/>
    <cellStyle name="Comma 26 2" xfId="618"/>
    <cellStyle name="Comma 27" xfId="619"/>
    <cellStyle name="Comma 27 2" xfId="620"/>
    <cellStyle name="Comma 28" xfId="621"/>
    <cellStyle name="Comma 28 2" xfId="622"/>
    <cellStyle name="Comma 29" xfId="623"/>
    <cellStyle name="Comma 29 2" xfId="624"/>
    <cellStyle name="Comma 3" xfId="114"/>
    <cellStyle name="Comma 3 2" xfId="115"/>
    <cellStyle name="Comma 3 2 2" xfId="625"/>
    <cellStyle name="Comma 3 3" xfId="626"/>
    <cellStyle name="Comma 3 3 2" xfId="627"/>
    <cellStyle name="Comma 3 4" xfId="628"/>
    <cellStyle name="Comma 30" xfId="629"/>
    <cellStyle name="Comma 30 2" xfId="630"/>
    <cellStyle name="Comma 31" xfId="631"/>
    <cellStyle name="Comma 31 2" xfId="632"/>
    <cellStyle name="Comma 32" xfId="633"/>
    <cellStyle name="Comma 32 2" xfId="634"/>
    <cellStyle name="Comma 33" xfId="635"/>
    <cellStyle name="Comma 33 2" xfId="636"/>
    <cellStyle name="Comma 34" xfId="637"/>
    <cellStyle name="Comma 34 2" xfId="638"/>
    <cellStyle name="Comma 35" xfId="639"/>
    <cellStyle name="Comma 35 2" xfId="640"/>
    <cellStyle name="Comma 36" xfId="641"/>
    <cellStyle name="Comma 36 2" xfId="642"/>
    <cellStyle name="Comma 37" xfId="643"/>
    <cellStyle name="Comma 37 2" xfId="644"/>
    <cellStyle name="Comma 38" xfId="645"/>
    <cellStyle name="Comma 38 2" xfId="646"/>
    <cellStyle name="Comma 39" xfId="647"/>
    <cellStyle name="Comma 39 2" xfId="648"/>
    <cellStyle name="Comma 4" xfId="116"/>
    <cellStyle name="Comma 4 2" xfId="117"/>
    <cellStyle name="Comma 4 2 2" xfId="649"/>
    <cellStyle name="Comma 4 3" xfId="650"/>
    <cellStyle name="Comma 40" xfId="651"/>
    <cellStyle name="Comma 40 2" xfId="652"/>
    <cellStyle name="Comma 41" xfId="653"/>
    <cellStyle name="Comma 41 2" xfId="654"/>
    <cellStyle name="Comma 42" xfId="655"/>
    <cellStyle name="Comma 42 2" xfId="656"/>
    <cellStyle name="Comma 43" xfId="657"/>
    <cellStyle name="Comma 43 2" xfId="658"/>
    <cellStyle name="Comma 44" xfId="659"/>
    <cellStyle name="Comma 44 2" xfId="660"/>
    <cellStyle name="Comma 45" xfId="661"/>
    <cellStyle name="Comma 45 2" xfId="662"/>
    <cellStyle name="Comma 46" xfId="663"/>
    <cellStyle name="Comma 46 2" xfId="664"/>
    <cellStyle name="Comma 47" xfId="665"/>
    <cellStyle name="Comma 47 2" xfId="666"/>
    <cellStyle name="Comma 48" xfId="667"/>
    <cellStyle name="Comma 48 2" xfId="668"/>
    <cellStyle name="Comma 49" xfId="669"/>
    <cellStyle name="Comma 49 2" xfId="670"/>
    <cellStyle name="Comma 5" xfId="118"/>
    <cellStyle name="Comma 5 2" xfId="119"/>
    <cellStyle name="Comma 5 2 2" xfId="671"/>
    <cellStyle name="Comma 5 3" xfId="672"/>
    <cellStyle name="Comma 50" xfId="673"/>
    <cellStyle name="Comma 50 2" xfId="674"/>
    <cellStyle name="Comma 51" xfId="675"/>
    <cellStyle name="Comma 51 2" xfId="676"/>
    <cellStyle name="Comma 52" xfId="677"/>
    <cellStyle name="Comma 52 2" xfId="678"/>
    <cellStyle name="Comma 53" xfId="679"/>
    <cellStyle name="Comma 53 2" xfId="680"/>
    <cellStyle name="Comma 54" xfId="681"/>
    <cellStyle name="Comma 54 2" xfId="682"/>
    <cellStyle name="Comma 55" xfId="683"/>
    <cellStyle name="Comma 55 2" xfId="684"/>
    <cellStyle name="Comma 56" xfId="685"/>
    <cellStyle name="Comma 56 2" xfId="686"/>
    <cellStyle name="Comma 57" xfId="687"/>
    <cellStyle name="Comma 57 2" xfId="688"/>
    <cellStyle name="Comma 58" xfId="689"/>
    <cellStyle name="Comma 58 2" xfId="690"/>
    <cellStyle name="Comma 59" xfId="691"/>
    <cellStyle name="Comma 59 2" xfId="692"/>
    <cellStyle name="Comma 6" xfId="321"/>
    <cellStyle name="Comma 6 2" xfId="693"/>
    <cellStyle name="Comma 60" xfId="694"/>
    <cellStyle name="Comma 60 2" xfId="695"/>
    <cellStyle name="Comma 61" xfId="696"/>
    <cellStyle name="Comma 61 2" xfId="697"/>
    <cellStyle name="Comma 62" xfId="698"/>
    <cellStyle name="Comma 62 2" xfId="699"/>
    <cellStyle name="Comma 63" xfId="700"/>
    <cellStyle name="Comma 63 2" xfId="701"/>
    <cellStyle name="Comma 64" xfId="702"/>
    <cellStyle name="Comma 64 2" xfId="703"/>
    <cellStyle name="Comma 65" xfId="704"/>
    <cellStyle name="Comma 65 2" xfId="705"/>
    <cellStyle name="Comma 66" xfId="706"/>
    <cellStyle name="Comma 66 2" xfId="707"/>
    <cellStyle name="Comma 67" xfId="708"/>
    <cellStyle name="Comma 67 2" xfId="709"/>
    <cellStyle name="Comma 68" xfId="710"/>
    <cellStyle name="Comma 68 2" xfId="711"/>
    <cellStyle name="Comma 69" xfId="712"/>
    <cellStyle name="Comma 69 2" xfId="713"/>
    <cellStyle name="Comma 7" xfId="714"/>
    <cellStyle name="Comma 7 2" xfId="715"/>
    <cellStyle name="Comma 70" xfId="716"/>
    <cellStyle name="Comma 70 2" xfId="717"/>
    <cellStyle name="Comma 71" xfId="718"/>
    <cellStyle name="Comma 71 2" xfId="719"/>
    <cellStyle name="Comma 72" xfId="720"/>
    <cellStyle name="Comma 72 2" xfId="721"/>
    <cellStyle name="Comma 73" xfId="722"/>
    <cellStyle name="Comma 73 2" xfId="723"/>
    <cellStyle name="Comma 74" xfId="724"/>
    <cellStyle name="Comma 74 2" xfId="725"/>
    <cellStyle name="Comma 75" xfId="726"/>
    <cellStyle name="Comma 75 2" xfId="727"/>
    <cellStyle name="Comma 76" xfId="728"/>
    <cellStyle name="Comma 76 2" xfId="729"/>
    <cellStyle name="Comma 77" xfId="730"/>
    <cellStyle name="Comma 77 2" xfId="731"/>
    <cellStyle name="Comma 78" xfId="732"/>
    <cellStyle name="Comma 78 2" xfId="733"/>
    <cellStyle name="Comma 79" xfId="734"/>
    <cellStyle name="Comma 79 2" xfId="735"/>
    <cellStyle name="Comma 8" xfId="736"/>
    <cellStyle name="Comma 8 2" xfId="737"/>
    <cellStyle name="Comma 80" xfId="738"/>
    <cellStyle name="Comma 80 2" xfId="739"/>
    <cellStyle name="Comma 81" xfId="740"/>
    <cellStyle name="Comma 81 2" xfId="741"/>
    <cellStyle name="Comma 82" xfId="742"/>
    <cellStyle name="Comma 82 2" xfId="743"/>
    <cellStyle name="Comma 83" xfId="744"/>
    <cellStyle name="Comma 83 2" xfId="745"/>
    <cellStyle name="Comma 84" xfId="746"/>
    <cellStyle name="Comma 84 2" xfId="747"/>
    <cellStyle name="Comma 85" xfId="748"/>
    <cellStyle name="Comma 85 2" xfId="749"/>
    <cellStyle name="Comma 86" xfId="750"/>
    <cellStyle name="Comma 86 2" xfId="751"/>
    <cellStyle name="Comma 87" xfId="752"/>
    <cellStyle name="Comma 87 2" xfId="753"/>
    <cellStyle name="Comma 88" xfId="754"/>
    <cellStyle name="Comma 88 2" xfId="755"/>
    <cellStyle name="Comma 89" xfId="756"/>
    <cellStyle name="Comma 89 2" xfId="757"/>
    <cellStyle name="Comma 9" xfId="758"/>
    <cellStyle name="Comma 9 2" xfId="759"/>
    <cellStyle name="Comma 90" xfId="760"/>
    <cellStyle name="Comma 90 2" xfId="761"/>
    <cellStyle name="Comma 91" xfId="762"/>
    <cellStyle name="Comma 91 2" xfId="763"/>
    <cellStyle name="Comma 92" xfId="764"/>
    <cellStyle name="Comma 92 2" xfId="765"/>
    <cellStyle name="Comma 93" xfId="766"/>
    <cellStyle name="Comma 93 2" xfId="767"/>
    <cellStyle name="Comma 94" xfId="768"/>
    <cellStyle name="Comma 94 2" xfId="769"/>
    <cellStyle name="Comma 95" xfId="770"/>
    <cellStyle name="Comma 95 2" xfId="771"/>
    <cellStyle name="Comma 96" xfId="772"/>
    <cellStyle name="Comma 96 2" xfId="773"/>
    <cellStyle name="Comma 97" xfId="774"/>
    <cellStyle name="Comma 97 2" xfId="775"/>
    <cellStyle name="Comma 98" xfId="776"/>
    <cellStyle name="Comma 98 2" xfId="777"/>
    <cellStyle name="Comma 99" xfId="778"/>
    <cellStyle name="Comma 99 2" xfId="779"/>
    <cellStyle name="Comma Acctg" xfId="120"/>
    <cellStyle name="Comma Acctg 2" xfId="121"/>
    <cellStyle name="Comma0" xfId="122"/>
    <cellStyle name="Comma0 - Style3" xfId="780"/>
    <cellStyle name="Comma0 - Style4" xfId="781"/>
    <cellStyle name="Comma0 10" xfId="782"/>
    <cellStyle name="Comma0 11" xfId="783"/>
    <cellStyle name="Comma0 2" xfId="784"/>
    <cellStyle name="Comma0 3" xfId="785"/>
    <cellStyle name="Comma0 4" xfId="786"/>
    <cellStyle name="Comma0 5" xfId="787"/>
    <cellStyle name="Comma0 6" xfId="788"/>
    <cellStyle name="Comma0 7" xfId="789"/>
    <cellStyle name="Comma0 8" xfId="790"/>
    <cellStyle name="Comma0 9" xfId="791"/>
    <cellStyle name="Comma0_2005 Corp Tax Rollforward 1-09-06" xfId="792"/>
    <cellStyle name="Comma1 - Style1" xfId="793"/>
    <cellStyle name="Company Name" xfId="123"/>
    <cellStyle name="Compressed" xfId="794"/>
    <cellStyle name="Contracts" xfId="124"/>
    <cellStyle name="CR Comma" xfId="125"/>
    <cellStyle name="CR Currency" xfId="126"/>
    <cellStyle name="curr" xfId="127"/>
    <cellStyle name="curr 2" xfId="795"/>
    <cellStyle name="curr 2 2" xfId="1782"/>
    <cellStyle name="curr 2 3" xfId="1735"/>
    <cellStyle name="curr 3" xfId="1708"/>
    <cellStyle name="Curren - Style4" xfId="796"/>
    <cellStyle name="Currency [00]" xfId="128"/>
    <cellStyle name="Currency [00] 2" xfId="129"/>
    <cellStyle name="Currency [00] 3" xfId="797"/>
    <cellStyle name="Currency 10" xfId="798"/>
    <cellStyle name="Currency 10 2" xfId="799"/>
    <cellStyle name="Currency 11" xfId="800"/>
    <cellStyle name="Currency 11 2" xfId="801"/>
    <cellStyle name="Currency 12" xfId="802"/>
    <cellStyle name="Currency 12 2" xfId="803"/>
    <cellStyle name="Currency 13" xfId="804"/>
    <cellStyle name="Currency 13 2" xfId="805"/>
    <cellStyle name="Currency 14" xfId="806"/>
    <cellStyle name="Currency 14 2" xfId="807"/>
    <cellStyle name="Currency 15" xfId="808"/>
    <cellStyle name="Currency 15 2" xfId="809"/>
    <cellStyle name="Currency 16" xfId="810"/>
    <cellStyle name="Currency 16 2" xfId="811"/>
    <cellStyle name="Currency 17" xfId="812"/>
    <cellStyle name="Currency 17 2" xfId="813"/>
    <cellStyle name="Currency 18" xfId="814"/>
    <cellStyle name="Currency 18 2" xfId="815"/>
    <cellStyle name="Currency 19" xfId="816"/>
    <cellStyle name="Currency 19 2" xfId="817"/>
    <cellStyle name="Currency 2" xfId="130"/>
    <cellStyle name="Currency 2 2" xfId="818"/>
    <cellStyle name="Currency 20" xfId="819"/>
    <cellStyle name="Currency 20 2" xfId="820"/>
    <cellStyle name="Currency 21" xfId="821"/>
    <cellStyle name="Currency 21 2" xfId="822"/>
    <cellStyle name="Currency 22" xfId="823"/>
    <cellStyle name="Currency 22 2" xfId="824"/>
    <cellStyle name="Currency 23" xfId="825"/>
    <cellStyle name="Currency 23 2" xfId="826"/>
    <cellStyle name="Currency 24" xfId="827"/>
    <cellStyle name="Currency 24 2" xfId="828"/>
    <cellStyle name="Currency 25" xfId="829"/>
    <cellStyle name="Currency 25 2" xfId="830"/>
    <cellStyle name="Currency 26" xfId="831"/>
    <cellStyle name="Currency 26 2" xfId="832"/>
    <cellStyle name="Currency 27" xfId="833"/>
    <cellStyle name="Currency 27 2" xfId="834"/>
    <cellStyle name="Currency 28" xfId="835"/>
    <cellStyle name="Currency 28 2" xfId="836"/>
    <cellStyle name="Currency 29" xfId="837"/>
    <cellStyle name="Currency 29 2" xfId="838"/>
    <cellStyle name="Currency 3" xfId="839"/>
    <cellStyle name="Currency 3 2" xfId="840"/>
    <cellStyle name="Currency 30" xfId="841"/>
    <cellStyle name="Currency 30 2" xfId="842"/>
    <cellStyle name="Currency 31" xfId="843"/>
    <cellStyle name="Currency 31 2" xfId="844"/>
    <cellStyle name="Currency 32" xfId="845"/>
    <cellStyle name="Currency 32 2" xfId="846"/>
    <cellStyle name="Currency 33" xfId="847"/>
    <cellStyle name="Currency 33 2" xfId="848"/>
    <cellStyle name="Currency 34" xfId="849"/>
    <cellStyle name="Currency 34 2" xfId="850"/>
    <cellStyle name="Currency 35" xfId="851"/>
    <cellStyle name="Currency 35 2" xfId="852"/>
    <cellStyle name="Currency 36" xfId="853"/>
    <cellStyle name="Currency 36 2" xfId="854"/>
    <cellStyle name="Currency 37" xfId="855"/>
    <cellStyle name="Currency 37 2" xfId="856"/>
    <cellStyle name="Currency 38" xfId="857"/>
    <cellStyle name="Currency 38 2" xfId="858"/>
    <cellStyle name="Currency 39" xfId="859"/>
    <cellStyle name="Currency 39 2" xfId="860"/>
    <cellStyle name="Currency 4" xfId="861"/>
    <cellStyle name="Currency 4 2" xfId="862"/>
    <cellStyle name="Currency 40" xfId="863"/>
    <cellStyle name="Currency 40 2" xfId="864"/>
    <cellStyle name="Currency 41" xfId="865"/>
    <cellStyle name="Currency 41 2" xfId="866"/>
    <cellStyle name="Currency 42" xfId="867"/>
    <cellStyle name="Currency 42 2" xfId="868"/>
    <cellStyle name="Currency 43" xfId="869"/>
    <cellStyle name="Currency 43 2" xfId="870"/>
    <cellStyle name="Currency 44" xfId="871"/>
    <cellStyle name="Currency 44 2" xfId="872"/>
    <cellStyle name="Currency 5" xfId="873"/>
    <cellStyle name="Currency 5 2" xfId="874"/>
    <cellStyle name="Currency 6" xfId="875"/>
    <cellStyle name="Currency 6 2" xfId="876"/>
    <cellStyle name="Currency 7" xfId="877"/>
    <cellStyle name="Currency 7 2" xfId="878"/>
    <cellStyle name="Currency 8" xfId="879"/>
    <cellStyle name="Currency 8 2" xfId="880"/>
    <cellStyle name="Currency 9" xfId="881"/>
    <cellStyle name="Currency 9 2" xfId="882"/>
    <cellStyle name="Currency Acctg" xfId="131"/>
    <cellStyle name="Currency0" xfId="132"/>
    <cellStyle name="Currency0 2" xfId="883"/>
    <cellStyle name="Currency0 3" xfId="884"/>
    <cellStyle name="Data" xfId="133"/>
    <cellStyle name="Date" xfId="134"/>
    <cellStyle name="date 2" xfId="885"/>
    <cellStyle name="Date Short" xfId="135"/>
    <cellStyle name="Date_2005 Corp Tax Rollforward 1-09-06" xfId="886"/>
    <cellStyle name="DateJoel" xfId="136"/>
    <cellStyle name="datetime" xfId="887"/>
    <cellStyle name="debbie" xfId="137"/>
    <cellStyle name="debbie 2" xfId="888"/>
    <cellStyle name="debbie 2 2" xfId="1783"/>
    <cellStyle name="debbie 2 2 2" xfId="1815"/>
    <cellStyle name="debbie 2 3" xfId="1747"/>
    <cellStyle name="debbie 2 4" xfId="1727"/>
    <cellStyle name="debbie 3" xfId="1709"/>
    <cellStyle name="debbie 3 2" xfId="1804"/>
    <cellStyle name="debbie 4" xfId="1731"/>
    <cellStyle name="DELTA" xfId="889"/>
    <cellStyle name="Dezimal [0]_Compiling Utility Macros" xfId="890"/>
    <cellStyle name="Dezimal_Compiling Utility Macros" xfId="891"/>
    <cellStyle name="Dziesiętny 2" xfId="892"/>
    <cellStyle name="Enter Currency (0)" xfId="138"/>
    <cellStyle name="Enter Currency (0) 2" xfId="139"/>
    <cellStyle name="Enter Currency (0) 3" xfId="893"/>
    <cellStyle name="Enter Currency (2)" xfId="140"/>
    <cellStyle name="Enter Currency (2) 2" xfId="141"/>
    <cellStyle name="Enter Currency (2) 3" xfId="894"/>
    <cellStyle name="Enter Units (0)" xfId="142"/>
    <cellStyle name="Enter Units (0) 2" xfId="143"/>
    <cellStyle name="Enter Units (0) 3" xfId="895"/>
    <cellStyle name="Enter Units (1)" xfId="144"/>
    <cellStyle name="Enter Units (1) 2" xfId="145"/>
    <cellStyle name="Enter Units (1) 3" xfId="896"/>
    <cellStyle name="Enter Units (2)" xfId="146"/>
    <cellStyle name="Enter Units (2) 2" xfId="147"/>
    <cellStyle name="Enter Units (2) 3" xfId="897"/>
    <cellStyle name="eps" xfId="148"/>
    <cellStyle name="eps 2" xfId="898"/>
    <cellStyle name="eps 2 2" xfId="1784"/>
    <cellStyle name="eps 2 3" xfId="1748"/>
    <cellStyle name="eps 3" xfId="1710"/>
    <cellStyle name="Euro" xfId="149"/>
    <cellStyle name="Euro 2" xfId="899"/>
    <cellStyle name="ExtRef_Date" xfId="900"/>
    <cellStyle name="Fixed" xfId="901"/>
    <cellStyle name="FRACTION" xfId="902"/>
    <cellStyle name="grayText2" xfId="903"/>
    <cellStyle name="grayText2Big" xfId="904"/>
    <cellStyle name="Grey" xfId="150"/>
    <cellStyle name="HEADER" xfId="905"/>
    <cellStyle name="Header 2" xfId="906"/>
    <cellStyle name="Header1" xfId="151"/>
    <cellStyle name="Header2" xfId="152"/>
    <cellStyle name="Header2 10" xfId="153"/>
    <cellStyle name="Header2 11" xfId="154"/>
    <cellStyle name="Header2 12" xfId="155"/>
    <cellStyle name="Header2 13" xfId="156"/>
    <cellStyle name="Header2 14" xfId="157"/>
    <cellStyle name="Header2 15" xfId="158"/>
    <cellStyle name="Header2 16" xfId="159"/>
    <cellStyle name="Header2 17" xfId="160"/>
    <cellStyle name="Header2 18" xfId="161"/>
    <cellStyle name="Header2 19" xfId="162"/>
    <cellStyle name="Header2 2" xfId="163"/>
    <cellStyle name="Header2 2 2" xfId="907"/>
    <cellStyle name="Header2 2 2 2" xfId="1785"/>
    <cellStyle name="Header2 2 2 2 2" xfId="1816"/>
    <cellStyle name="Header2 2 2 2 3" xfId="1742"/>
    <cellStyle name="Header2 2 2 3" xfId="1749"/>
    <cellStyle name="Header2 2 3" xfId="1712"/>
    <cellStyle name="Header2 2 3 2" xfId="1806"/>
    <cellStyle name="Header2 2 3 3" xfId="1773"/>
    <cellStyle name="Header2 2 4" xfId="1732"/>
    <cellStyle name="Header2 20" xfId="164"/>
    <cellStyle name="Header2 21" xfId="165"/>
    <cellStyle name="Header2 22" xfId="166"/>
    <cellStyle name="Header2 23" xfId="167"/>
    <cellStyle name="Header2 24" xfId="168"/>
    <cellStyle name="Header2 25" xfId="169"/>
    <cellStyle name="Header2 26" xfId="170"/>
    <cellStyle name="Header2 27" xfId="171"/>
    <cellStyle name="Header2 28" xfId="172"/>
    <cellStyle name="Header2 29" xfId="173"/>
    <cellStyle name="Header2 3" xfId="174"/>
    <cellStyle name="Header2 3 2" xfId="908"/>
    <cellStyle name="Header2 3 2 2" xfId="1786"/>
    <cellStyle name="Header2 3 2 2 2" xfId="1817"/>
    <cellStyle name="Header2 3 2 2 3" xfId="1741"/>
    <cellStyle name="Header2 3 2 3" xfId="1750"/>
    <cellStyle name="Header2 3 3" xfId="1713"/>
    <cellStyle name="Header2 3 3 2" xfId="1807"/>
    <cellStyle name="Header2 3 3 3" xfId="1770"/>
    <cellStyle name="Header2 3 4" xfId="1764"/>
    <cellStyle name="Header2 30" xfId="175"/>
    <cellStyle name="Header2 31" xfId="176"/>
    <cellStyle name="Header2 32" xfId="177"/>
    <cellStyle name="Header2 33" xfId="178"/>
    <cellStyle name="Header2 34" xfId="179"/>
    <cellStyle name="Header2 35" xfId="180"/>
    <cellStyle name="Header2 36" xfId="181"/>
    <cellStyle name="Header2 37" xfId="182"/>
    <cellStyle name="Header2 38" xfId="183"/>
    <cellStyle name="Header2 39" xfId="184"/>
    <cellStyle name="Header2 4" xfId="185"/>
    <cellStyle name="Header2 4 2" xfId="909"/>
    <cellStyle name="Header2 4 2 2" xfId="1787"/>
    <cellStyle name="Header2 4 2 2 2" xfId="1818"/>
    <cellStyle name="Header2 4 2 2 3" xfId="1740"/>
    <cellStyle name="Header2 4 2 3" xfId="1751"/>
    <cellStyle name="Header2 4 3" xfId="1714"/>
    <cellStyle name="Header2 4 3 2" xfId="1808"/>
    <cellStyle name="Header2 4 3 3" xfId="1746"/>
    <cellStyle name="Header2 4 4" xfId="1768"/>
    <cellStyle name="Header2 40" xfId="186"/>
    <cellStyle name="Header2 41" xfId="187"/>
    <cellStyle name="Header2 42" xfId="188"/>
    <cellStyle name="Header2 43" xfId="910"/>
    <cellStyle name="Header2 43 2" xfId="1788"/>
    <cellStyle name="Header2 43 2 2" xfId="1819"/>
    <cellStyle name="Header2 43 2 3" xfId="1739"/>
    <cellStyle name="Header2 43 3" xfId="1752"/>
    <cellStyle name="Header2 44" xfId="1711"/>
    <cellStyle name="Header2 44 2" xfId="1805"/>
    <cellStyle name="Header2 44 3" xfId="1723"/>
    <cellStyle name="Header2 45" xfId="1728"/>
    <cellStyle name="Header2 5" xfId="189"/>
    <cellStyle name="Header2 5 2" xfId="911"/>
    <cellStyle name="Header2 5 2 2" xfId="1789"/>
    <cellStyle name="Header2 5 2 2 2" xfId="1820"/>
    <cellStyle name="Header2 5 2 2 3" xfId="1738"/>
    <cellStyle name="Header2 5 2 3" xfId="1753"/>
    <cellStyle name="Header2 5 3" xfId="1715"/>
    <cellStyle name="Header2 5 3 2" xfId="1809"/>
    <cellStyle name="Header2 5 3 3" xfId="1745"/>
    <cellStyle name="Header2 5 4" xfId="1771"/>
    <cellStyle name="Header2 6" xfId="190"/>
    <cellStyle name="Header2 6 2" xfId="912"/>
    <cellStyle name="Header2 6 2 2" xfId="1790"/>
    <cellStyle name="Header2 6 2 2 2" xfId="1821"/>
    <cellStyle name="Header2 6 2 2 3" xfId="1765"/>
    <cellStyle name="Header2 6 2 3" xfId="1754"/>
    <cellStyle name="Header2 6 3" xfId="1716"/>
    <cellStyle name="Header2 6 3 2" xfId="1810"/>
    <cellStyle name="Header2 6 3 3" xfId="1744"/>
    <cellStyle name="Header2 6 4" xfId="1767"/>
    <cellStyle name="Header2 7" xfId="191"/>
    <cellStyle name="Header2 7 2" xfId="913"/>
    <cellStyle name="Header2 7 2 2" xfId="1791"/>
    <cellStyle name="Header2 7 2 2 2" xfId="1822"/>
    <cellStyle name="Header2 7 2 2 3" xfId="1776"/>
    <cellStyle name="Header2 7 2 3" xfId="1755"/>
    <cellStyle name="Header2 7 3" xfId="1717"/>
    <cellStyle name="Header2 7 3 2" xfId="1811"/>
    <cellStyle name="Header2 7 3 3" xfId="1772"/>
    <cellStyle name="Header2 7 4" xfId="1769"/>
    <cellStyle name="Header2 8" xfId="192"/>
    <cellStyle name="Header2 8 2" xfId="914"/>
    <cellStyle name="Header2 8 2 2" xfId="1792"/>
    <cellStyle name="Header2 8 2 2 2" xfId="1823"/>
    <cellStyle name="Header2 8 2 2 3" xfId="1737"/>
    <cellStyle name="Header2 8 2 3" xfId="1756"/>
    <cellStyle name="Header2 8 3" xfId="1718"/>
    <cellStyle name="Header2 8 3 2" xfId="1812"/>
    <cellStyle name="Header2 8 3 3" xfId="1743"/>
    <cellStyle name="Header2 8 4" xfId="1736"/>
    <cellStyle name="Header2 9" xfId="193"/>
    <cellStyle name="Heading" xfId="194"/>
    <cellStyle name="Heading 1 2" xfId="195"/>
    <cellStyle name="Heading 1 3" xfId="196"/>
    <cellStyle name="Heading 1 4" xfId="197"/>
    <cellStyle name="Heading 2 2" xfId="198"/>
    <cellStyle name="Heading 2 3" xfId="199"/>
    <cellStyle name="Heading 2 4" xfId="200"/>
    <cellStyle name="Heading 5" xfId="915"/>
    <cellStyle name="Heading 5 2" xfId="1793"/>
    <cellStyle name="Heading 5 3" xfId="1757"/>
    <cellStyle name="Heading 6" xfId="916"/>
    <cellStyle name="Heading 6 2" xfId="1794"/>
    <cellStyle name="Heading 6 3" xfId="1758"/>
    <cellStyle name="Heading 7" xfId="917"/>
    <cellStyle name="Heading 8" xfId="1719"/>
    <cellStyle name="Heading No Underline" xfId="201"/>
    <cellStyle name="Heading With Underline" xfId="202"/>
    <cellStyle name="Heading With Underline 2" xfId="918"/>
    <cellStyle name="Heading With Underline 2 2" xfId="1795"/>
    <cellStyle name="Heading With Underline 2 3" xfId="1759"/>
    <cellStyle name="Heading With Underline 3" xfId="1720"/>
    <cellStyle name="Heading1" xfId="919"/>
    <cellStyle name="Heading2" xfId="920"/>
    <cellStyle name="Heading3" xfId="921"/>
    <cellStyle name="Hidden" xfId="922"/>
    <cellStyle name="HIGHLIGHT" xfId="923"/>
    <cellStyle name="Hyperlink 2" xfId="203"/>
    <cellStyle name="Hyperlink 2 2" xfId="204"/>
    <cellStyle name="Hyperlink 2 2 2" xfId="205"/>
    <cellStyle name="Hyperlink 3" xfId="206"/>
    <cellStyle name="Hyperlink 4" xfId="207"/>
    <cellStyle name="Hypertextový odkaz" xfId="924"/>
    <cellStyle name="Input [yellow]" xfId="208"/>
    <cellStyle name="Input [yellow] 2" xfId="925"/>
    <cellStyle name="Input [yellow] 2 2" xfId="1796"/>
    <cellStyle name="Input [yellow] 2 2 2" xfId="1824"/>
    <cellStyle name="Input [yellow] 2 3" xfId="1761"/>
    <cellStyle name="Input [yellow] 3" xfId="1721"/>
    <cellStyle name="Input [yellow] 3 2" xfId="1813"/>
    <cellStyle name="Input [yellow] 4" xfId="1766"/>
    <cellStyle name="Input 10" xfId="926"/>
    <cellStyle name="Input 11" xfId="927"/>
    <cellStyle name="Input 12" xfId="928"/>
    <cellStyle name="Input 2" xfId="929"/>
    <cellStyle name="Input 3" xfId="930"/>
    <cellStyle name="Input 4" xfId="931"/>
    <cellStyle name="Input 5" xfId="932"/>
    <cellStyle name="Input 6" xfId="933"/>
    <cellStyle name="Input 7" xfId="934"/>
    <cellStyle name="Input 8" xfId="935"/>
    <cellStyle name="Input 9" xfId="936"/>
    <cellStyle name="label" xfId="937"/>
    <cellStyle name="leftStyle" xfId="938"/>
    <cellStyle name="Ligne" xfId="939"/>
    <cellStyle name="Ligne 2" xfId="1797"/>
    <cellStyle name="Ligne 2 2" xfId="1825"/>
    <cellStyle name="Ligne 3" xfId="1762"/>
    <cellStyle name="LineItemPrompt" xfId="940"/>
    <cellStyle name="LineItemValue" xfId="941"/>
    <cellStyle name="Link Currency (0)" xfId="209"/>
    <cellStyle name="Link Currency (0) 2" xfId="210"/>
    <cellStyle name="Link Currency (0) 3" xfId="942"/>
    <cellStyle name="Link Currency (2)" xfId="211"/>
    <cellStyle name="Link Currency (2) 2" xfId="212"/>
    <cellStyle name="Link Currency (2) 3" xfId="943"/>
    <cellStyle name="Link Units (0)" xfId="213"/>
    <cellStyle name="Link Units (0) 2" xfId="214"/>
    <cellStyle name="Link Units (0) 3" xfId="944"/>
    <cellStyle name="Link Units (1)" xfId="215"/>
    <cellStyle name="Link Units (1) 2" xfId="216"/>
    <cellStyle name="Link Units (1) 3" xfId="945"/>
    <cellStyle name="Link Units (2)" xfId="217"/>
    <cellStyle name="Link Units (2) 2" xfId="218"/>
    <cellStyle name="Link Units (2) 3" xfId="946"/>
    <cellStyle name="LISAM" xfId="947"/>
    <cellStyle name="main_input" xfId="948"/>
    <cellStyle name="mark$" xfId="949"/>
    <cellStyle name="markno$" xfId="950"/>
    <cellStyle name="Millares [0]_pldt" xfId="219"/>
    <cellStyle name="Millares_pldt" xfId="220"/>
    <cellStyle name="Milliers [0]_1" xfId="951"/>
    <cellStyle name="Milliers_1" xfId="952"/>
    <cellStyle name="Moneda [0]_pldt" xfId="221"/>
    <cellStyle name="Moneda_pldt" xfId="222"/>
    <cellStyle name="Monétaire [0]_1" xfId="953"/>
    <cellStyle name="Monétaire_1" xfId="954"/>
    <cellStyle name="negativ" xfId="223"/>
    <cellStyle name="negativ 2" xfId="955"/>
    <cellStyle name="negativ 2 2" xfId="1798"/>
    <cellStyle name="negativ 2 3" xfId="1763"/>
    <cellStyle name="negativ 3" xfId="1722"/>
    <cellStyle name="no dec" xfId="224"/>
    <cellStyle name="nodollars" xfId="225"/>
    <cellStyle name="nodollars 2" xfId="226"/>
    <cellStyle name="Nor}al" xfId="956"/>
    <cellStyle name="Nor}al 2" xfId="957"/>
    <cellStyle name="Normal" xfId="0" builtinId="0"/>
    <cellStyle name="Normal - Style1" xfId="227"/>
    <cellStyle name="Normal - Style1 2" xfId="228"/>
    <cellStyle name="Normal - Style1 2 2" xfId="958"/>
    <cellStyle name="Normal - Style1 3" xfId="959"/>
    <cellStyle name="Normal - Style2" xfId="229"/>
    <cellStyle name="Normal - Style3" xfId="230"/>
    <cellStyle name="Normal - Style4" xfId="231"/>
    <cellStyle name="Normal - Style5" xfId="232"/>
    <cellStyle name="Normal 10" xfId="233"/>
    <cellStyle name="Normal 10 2" xfId="960"/>
    <cellStyle name="Normal 10 2 2" xfId="961"/>
    <cellStyle name="Normal 10 3" xfId="962"/>
    <cellStyle name="Normal 100" xfId="963"/>
    <cellStyle name="Normal 100 2" xfId="964"/>
    <cellStyle name="Normal 101" xfId="965"/>
    <cellStyle name="Normal 101 2" xfId="966"/>
    <cellStyle name="Normal 102" xfId="967"/>
    <cellStyle name="Normal 102 2" xfId="968"/>
    <cellStyle name="Normal 103" xfId="969"/>
    <cellStyle name="Normal 103 2" xfId="970"/>
    <cellStyle name="Normal 104" xfId="971"/>
    <cellStyle name="Normal 104 2" xfId="972"/>
    <cellStyle name="Normal 105" xfId="973"/>
    <cellStyle name="Normal 105 2" xfId="974"/>
    <cellStyle name="Normal 106" xfId="975"/>
    <cellStyle name="Normal 106 2" xfId="976"/>
    <cellStyle name="Normal 107" xfId="977"/>
    <cellStyle name="Normal 107 2" xfId="978"/>
    <cellStyle name="Normal 108" xfId="979"/>
    <cellStyle name="Normal 108 2" xfId="980"/>
    <cellStyle name="Normal 109" xfId="981"/>
    <cellStyle name="Normal 109 2" xfId="982"/>
    <cellStyle name="Normal 11" xfId="983"/>
    <cellStyle name="Normal 11 2" xfId="984"/>
    <cellStyle name="Normal 11 3" xfId="985"/>
    <cellStyle name="Normal 110" xfId="986"/>
    <cellStyle name="Normal 110 2" xfId="987"/>
    <cellStyle name="Normal 111" xfId="988"/>
    <cellStyle name="Normal 111 2" xfId="989"/>
    <cellStyle name="Normal 112" xfId="990"/>
    <cellStyle name="Normal 112 2" xfId="991"/>
    <cellStyle name="Normal 113" xfId="992"/>
    <cellStyle name="Normal 113 2" xfId="993"/>
    <cellStyle name="Normal 114" xfId="994"/>
    <cellStyle name="Normal 114 2" xfId="995"/>
    <cellStyle name="Normal 115" xfId="996"/>
    <cellStyle name="Normal 115 2" xfId="997"/>
    <cellStyle name="Normal 116" xfId="998"/>
    <cellStyle name="Normal 116 2" xfId="999"/>
    <cellStyle name="Normal 117" xfId="1000"/>
    <cellStyle name="Normal 117 2" xfId="1001"/>
    <cellStyle name="Normal 118" xfId="1002"/>
    <cellStyle name="Normal 118 2" xfId="1003"/>
    <cellStyle name="Normal 119" xfId="1004"/>
    <cellStyle name="Normal 12" xfId="1005"/>
    <cellStyle name="Normal 12 2" xfId="1006"/>
    <cellStyle name="Normal 120" xfId="1007"/>
    <cellStyle name="Normal 121" xfId="1008"/>
    <cellStyle name="Normal 122" xfId="1009"/>
    <cellStyle name="Normal 123" xfId="1010"/>
    <cellStyle name="Normal 124" xfId="1011"/>
    <cellStyle name="Normal 124 2" xfId="1012"/>
    <cellStyle name="Normal 125" xfId="1013"/>
    <cellStyle name="Normal 125 2" xfId="1014"/>
    <cellStyle name="Normal 126" xfId="1015"/>
    <cellStyle name="Normal 126 2" xfId="1016"/>
    <cellStyle name="Normal 127" xfId="1017"/>
    <cellStyle name="Normal 128" xfId="1018"/>
    <cellStyle name="Normal 129" xfId="1019"/>
    <cellStyle name="Normal 13" xfId="1020"/>
    <cellStyle name="Normal 13 2" xfId="1021"/>
    <cellStyle name="Normal 130" xfId="1022"/>
    <cellStyle name="Normal 131" xfId="1023"/>
    <cellStyle name="Normal 131 2" xfId="1024"/>
    <cellStyle name="Normal 132" xfId="1025"/>
    <cellStyle name="Normal 132 2" xfId="1026"/>
    <cellStyle name="Normal 133" xfId="1027"/>
    <cellStyle name="Normal 133 2" xfId="1028"/>
    <cellStyle name="Normal 134" xfId="1029"/>
    <cellStyle name="Normal 135" xfId="1030"/>
    <cellStyle name="Normal 136" xfId="1031"/>
    <cellStyle name="Normal 137" xfId="1032"/>
    <cellStyle name="Normal 138" xfId="1033"/>
    <cellStyle name="Normal 139" xfId="1034"/>
    <cellStyle name="Normal 14" xfId="1035"/>
    <cellStyle name="Normal 14 2" xfId="1036"/>
    <cellStyle name="Normal 140" xfId="1037"/>
    <cellStyle name="Normal 15" xfId="1038"/>
    <cellStyle name="Normal 15 2" xfId="1039"/>
    <cellStyle name="Normal 16" xfId="1040"/>
    <cellStyle name="Normal 16 2" xfId="1041"/>
    <cellStyle name="Normal 17" xfId="1042"/>
    <cellStyle name="Normal 17 2" xfId="1043"/>
    <cellStyle name="Normal 18" xfId="1044"/>
    <cellStyle name="Normal 18 2" xfId="1045"/>
    <cellStyle name="Normal 19" xfId="1046"/>
    <cellStyle name="Normal 19 2" xfId="1047"/>
    <cellStyle name="Normal 2" xfId="3"/>
    <cellStyle name="Normal 2 2" xfId="234"/>
    <cellStyle name="Normal 2 2 2" xfId="235"/>
    <cellStyle name="Normal 2 2 2 2" xfId="1048"/>
    <cellStyle name="Normal 2 2 2 3" xfId="1049"/>
    <cellStyle name="Normal 2 2 3" xfId="1050"/>
    <cellStyle name="Normal 2 2 4" xfId="1051"/>
    <cellStyle name="Normal 2 2 5" xfId="1052"/>
    <cellStyle name="Normal 2 3" xfId="236"/>
    <cellStyle name="Normal 2 3 2" xfId="237"/>
    <cellStyle name="Normal 2 3 2 2" xfId="1053"/>
    <cellStyle name="Normal 2 3 2 3" xfId="1054"/>
    <cellStyle name="Normal 2 3 3" xfId="1055"/>
    <cellStyle name="Normal 2 4" xfId="238"/>
    <cellStyle name="Normal 2 4 2" xfId="1056"/>
    <cellStyle name="Normal 2 4 3" xfId="1057"/>
    <cellStyle name="Normal 2 5" xfId="239"/>
    <cellStyle name="Normal 2 5 2" xfId="1058"/>
    <cellStyle name="Normal 2 5 3" xfId="1059"/>
    <cellStyle name="Normal 2 6" xfId="240"/>
    <cellStyle name="Normal 2 6 2" xfId="1060"/>
    <cellStyle name="Normal 2 7" xfId="241"/>
    <cellStyle name="Normal 2 8" xfId="242"/>
    <cellStyle name="Normal 20" xfId="1061"/>
    <cellStyle name="Normal 20 2" xfId="1062"/>
    <cellStyle name="Normal 21" xfId="1063"/>
    <cellStyle name="Normal 21 2" xfId="1064"/>
    <cellStyle name="Normal 22" xfId="1065"/>
    <cellStyle name="Normal 22 2" xfId="1066"/>
    <cellStyle name="Normal 23" xfId="1067"/>
    <cellStyle name="Normal 23 2" xfId="1068"/>
    <cellStyle name="Normal 24" xfId="1069"/>
    <cellStyle name="Normal 24 2" xfId="1070"/>
    <cellStyle name="Normal 25" xfId="1071"/>
    <cellStyle name="Normal 25 2" xfId="1072"/>
    <cellStyle name="Normal 26" xfId="1073"/>
    <cellStyle name="Normal 26 2" xfId="1074"/>
    <cellStyle name="Normal 27" xfId="1075"/>
    <cellStyle name="Normal 27 2" xfId="1076"/>
    <cellStyle name="Normal 28" xfId="1077"/>
    <cellStyle name="Normal 28 2" xfId="1078"/>
    <cellStyle name="Normal 29" xfId="1079"/>
    <cellStyle name="Normal 29 2" xfId="1080"/>
    <cellStyle name="Normal 3" xfId="4"/>
    <cellStyle name="Normal 3 2" xfId="243"/>
    <cellStyle name="Normal 3 2 2" xfId="1081"/>
    <cellStyle name="Normal 3 2 3" xfId="1082"/>
    <cellStyle name="Normal 3 3" xfId="244"/>
    <cellStyle name="Normal 3 4" xfId="245"/>
    <cellStyle name="Normal 3 4 2" xfId="1083"/>
    <cellStyle name="Normal 3 4 3" xfId="1084"/>
    <cellStyle name="Normal 3 5" xfId="1085"/>
    <cellStyle name="Normal 3 5 2" xfId="1086"/>
    <cellStyle name="Normal 3 6" xfId="1087"/>
    <cellStyle name="Normal 30" xfId="1088"/>
    <cellStyle name="Normal 30 2" xfId="1089"/>
    <cellStyle name="Normal 31" xfId="1090"/>
    <cellStyle name="Normal 31 2" xfId="1091"/>
    <cellStyle name="Normal 32" xfId="1092"/>
    <cellStyle name="Normal 32 2" xfId="1093"/>
    <cellStyle name="Normal 33" xfId="1094"/>
    <cellStyle name="Normal 33 2" xfId="1095"/>
    <cellStyle name="Normal 34" xfId="1096"/>
    <cellStyle name="Normal 34 2" xfId="1097"/>
    <cellStyle name="Normal 35" xfId="1098"/>
    <cellStyle name="Normal 35 2" xfId="1099"/>
    <cellStyle name="Normal 36" xfId="1100"/>
    <cellStyle name="Normal 36 2" xfId="1101"/>
    <cellStyle name="Normal 37" xfId="1102"/>
    <cellStyle name="Normal 37 2" xfId="1103"/>
    <cellStyle name="Normal 38" xfId="1104"/>
    <cellStyle name="Normal 38 2" xfId="1105"/>
    <cellStyle name="Normal 39" xfId="1106"/>
    <cellStyle name="Normal 39 2" xfId="1107"/>
    <cellStyle name="Normal 4" xfId="246"/>
    <cellStyle name="Normal 4 2" xfId="1108"/>
    <cellStyle name="Normal 4 2 2" xfId="1109"/>
    <cellStyle name="Normal 4 2 2 2" xfId="1110"/>
    <cellStyle name="Normal 4 2 3" xfId="1111"/>
    <cellStyle name="Normal 40" xfId="1112"/>
    <cellStyle name="Normal 40 2" xfId="1113"/>
    <cellStyle name="Normal 41" xfId="1114"/>
    <cellStyle name="Normal 41 2" xfId="1115"/>
    <cellStyle name="Normal 42" xfId="1116"/>
    <cellStyle name="Normal 42 2" xfId="1117"/>
    <cellStyle name="Normal 43" xfId="1118"/>
    <cellStyle name="Normal 43 2" xfId="1119"/>
    <cellStyle name="Normal 44" xfId="1120"/>
    <cellStyle name="Normal 44 2" xfId="1121"/>
    <cellStyle name="Normal 45" xfId="1122"/>
    <cellStyle name="Normal 45 2" xfId="1123"/>
    <cellStyle name="Normal 46" xfId="1124"/>
    <cellStyle name="Normal 46 2" xfId="1125"/>
    <cellStyle name="Normal 47" xfId="1126"/>
    <cellStyle name="Normal 47 2" xfId="1127"/>
    <cellStyle name="Normal 48" xfId="1128"/>
    <cellStyle name="Normal 48 2" xfId="1129"/>
    <cellStyle name="Normal 49" xfId="1130"/>
    <cellStyle name="Normal 49 2" xfId="1131"/>
    <cellStyle name="Normal 5" xfId="247"/>
    <cellStyle name="Normal 5 2" xfId="248"/>
    <cellStyle name="Normal 5 2 2" xfId="1132"/>
    <cellStyle name="Normal 5 3" xfId="1133"/>
    <cellStyle name="Normal 50" xfId="1134"/>
    <cellStyle name="Normal 50 2" xfId="1135"/>
    <cellStyle name="Normal 51" xfId="1136"/>
    <cellStyle name="Normal 51 2" xfId="1137"/>
    <cellStyle name="Normal 52" xfId="1138"/>
    <cellStyle name="Normal 52 2" xfId="1139"/>
    <cellStyle name="Normal 53" xfId="1140"/>
    <cellStyle name="Normal 53 2" xfId="1141"/>
    <cellStyle name="Normal 54" xfId="1142"/>
    <cellStyle name="Normal 54 2" xfId="1143"/>
    <cellStyle name="Normal 55" xfId="1144"/>
    <cellStyle name="Normal 55 2" xfId="1145"/>
    <cellStyle name="Normal 56" xfId="1146"/>
    <cellStyle name="Normal 56 2" xfId="1147"/>
    <cellStyle name="Normal 57" xfId="1148"/>
    <cellStyle name="Normal 57 2" xfId="1149"/>
    <cellStyle name="Normal 58" xfId="1150"/>
    <cellStyle name="Normal 58 2" xfId="1151"/>
    <cellStyle name="Normal 59" xfId="1152"/>
    <cellStyle name="Normal 59 2" xfId="1153"/>
    <cellStyle name="Normal 6" xfId="249"/>
    <cellStyle name="Normal 6 2" xfId="250"/>
    <cellStyle name="Normal 6 2 2" xfId="1154"/>
    <cellStyle name="Normal 6 2 3" xfId="1155"/>
    <cellStyle name="Normal 6 3" xfId="251"/>
    <cellStyle name="Normal 6 4" xfId="1156"/>
    <cellStyle name="Normal 6 5" xfId="1157"/>
    <cellStyle name="Normal 60" xfId="1158"/>
    <cellStyle name="Normal 60 2" xfId="1159"/>
    <cellStyle name="Normal 61" xfId="1160"/>
    <cellStyle name="Normal 61 2" xfId="1161"/>
    <cellStyle name="Normal 62" xfId="1162"/>
    <cellStyle name="Normal 62 2" xfId="1163"/>
    <cellStyle name="Normal 63" xfId="1164"/>
    <cellStyle name="Normal 63 2" xfId="1165"/>
    <cellStyle name="Normal 64" xfId="1166"/>
    <cellStyle name="Normal 64 2" xfId="1167"/>
    <cellStyle name="Normal 65" xfId="1168"/>
    <cellStyle name="Normal 65 2" xfId="1169"/>
    <cellStyle name="Normal 66" xfId="1170"/>
    <cellStyle name="Normal 66 2" xfId="1171"/>
    <cellStyle name="Normal 67" xfId="1172"/>
    <cellStyle name="Normal 67 2" xfId="1173"/>
    <cellStyle name="Normal 68" xfId="1174"/>
    <cellStyle name="Normal 68 2" xfId="1175"/>
    <cellStyle name="Normal 69" xfId="1176"/>
    <cellStyle name="Normal 69 2" xfId="1177"/>
    <cellStyle name="Normal 7" xfId="252"/>
    <cellStyle name="Normal 7 2" xfId="253"/>
    <cellStyle name="Normal 7 2 2" xfId="1178"/>
    <cellStyle name="Normal 7 2 3" xfId="1179"/>
    <cellStyle name="Normal 7 3" xfId="1180"/>
    <cellStyle name="Normal 7 3 2" xfId="1181"/>
    <cellStyle name="Normal 7 4" xfId="1182"/>
    <cellStyle name="Normal 70" xfId="1183"/>
    <cellStyle name="Normal 70 2" xfId="1184"/>
    <cellStyle name="Normal 71" xfId="1185"/>
    <cellStyle name="Normal 71 2" xfId="1186"/>
    <cellStyle name="Normal 72" xfId="1187"/>
    <cellStyle name="Normal 72 2" xfId="1188"/>
    <cellStyle name="Normal 73" xfId="1189"/>
    <cellStyle name="Normal 73 2" xfId="1190"/>
    <cellStyle name="Normal 74" xfId="1191"/>
    <cellStyle name="Normal 74 2" xfId="1192"/>
    <cellStyle name="Normal 75" xfId="1193"/>
    <cellStyle name="Normal 75 2" xfId="1194"/>
    <cellStyle name="Normal 76" xfId="1195"/>
    <cellStyle name="Normal 76 2" xfId="1196"/>
    <cellStyle name="Normal 77" xfId="1197"/>
    <cellStyle name="Normal 77 2" xfId="1198"/>
    <cellStyle name="Normal 78" xfId="1199"/>
    <cellStyle name="Normal 78 2" xfId="1200"/>
    <cellStyle name="Normal 79" xfId="1201"/>
    <cellStyle name="Normal 79 2" xfId="1202"/>
    <cellStyle name="Normal 8" xfId="254"/>
    <cellStyle name="Normal 8 2" xfId="255"/>
    <cellStyle name="Normal 8 2 2" xfId="1203"/>
    <cellStyle name="Normal 8 2 3" xfId="1204"/>
    <cellStyle name="Normal 8 3" xfId="256"/>
    <cellStyle name="Normal 8 3 2" xfId="1205"/>
    <cellStyle name="Normal 8 4" xfId="1206"/>
    <cellStyle name="Normal 8 5" xfId="1207"/>
    <cellStyle name="Normal 80" xfId="1208"/>
    <cellStyle name="Normal 80 2" xfId="1209"/>
    <cellStyle name="Normal 81" xfId="1210"/>
    <cellStyle name="Normal 81 2" xfId="1211"/>
    <cellStyle name="Normal 82" xfId="1212"/>
    <cellStyle name="Normal 82 2" xfId="1213"/>
    <cellStyle name="Normal 83" xfId="1214"/>
    <cellStyle name="Normal 83 2" xfId="1215"/>
    <cellStyle name="Normal 84" xfId="1216"/>
    <cellStyle name="Normal 84 2" xfId="1217"/>
    <cellStyle name="Normal 85" xfId="1218"/>
    <cellStyle name="Normal 85 2" xfId="1219"/>
    <cellStyle name="Normal 86" xfId="1220"/>
    <cellStyle name="Normal 86 2" xfId="1221"/>
    <cellStyle name="Normal 87" xfId="1222"/>
    <cellStyle name="Normal 87 2" xfId="1223"/>
    <cellStyle name="Normal 88" xfId="1224"/>
    <cellStyle name="Normal 88 2" xfId="1225"/>
    <cellStyle name="Normal 89" xfId="1226"/>
    <cellStyle name="Normal 89 2" xfId="1227"/>
    <cellStyle name="Normal 9" xfId="257"/>
    <cellStyle name="Normal 9 2" xfId="1228"/>
    <cellStyle name="Normal 9 3" xfId="1229"/>
    <cellStyle name="Normal 90" xfId="1230"/>
    <cellStyle name="Normal 90 2" xfId="1231"/>
    <cellStyle name="Normal 91" xfId="1232"/>
    <cellStyle name="Normal 91 2" xfId="1233"/>
    <cellStyle name="Normal 92" xfId="1234"/>
    <cellStyle name="Normal 92 2" xfId="1235"/>
    <cellStyle name="Normal 93" xfId="1236"/>
    <cellStyle name="Normal 93 2" xfId="1237"/>
    <cellStyle name="Normal 94" xfId="1238"/>
    <cellStyle name="Normal 94 2" xfId="1239"/>
    <cellStyle name="Normal 95" xfId="1240"/>
    <cellStyle name="Normal 95 2" xfId="1241"/>
    <cellStyle name="Normal 96" xfId="1242"/>
    <cellStyle name="Normal 96 2" xfId="1243"/>
    <cellStyle name="Normal 97" xfId="1244"/>
    <cellStyle name="Normal 97 2" xfId="1245"/>
    <cellStyle name="Normal 98" xfId="1246"/>
    <cellStyle name="Normal 98 2" xfId="1247"/>
    <cellStyle name="Normal 99" xfId="1248"/>
    <cellStyle name="Normal 99 2" xfId="1249"/>
    <cellStyle name="Normal2" xfId="1250"/>
    <cellStyle name="Normalny 2" xfId="1251"/>
    <cellStyle name="Normalny 3" xfId="1252"/>
    <cellStyle name="Normalny 4" xfId="1253"/>
    <cellStyle name="Normalny 5" xfId="1254"/>
    <cellStyle name="Normalny 6" xfId="1255"/>
    <cellStyle name="Note 2" xfId="1256"/>
    <cellStyle name="num1Style" xfId="1257"/>
    <cellStyle name="num1Styleb" xfId="1258"/>
    <cellStyle name="num4Style" xfId="1259"/>
    <cellStyle name="num4Styleb" xfId="1260"/>
    <cellStyle name="Number0DecimalStyle" xfId="258"/>
    <cellStyle name="Number0DecimalStyle 2" xfId="259"/>
    <cellStyle name="Number10DecimalStyle" xfId="260"/>
    <cellStyle name="Number1DecimalStyle" xfId="261"/>
    <cellStyle name="Number2DecimalStyle" xfId="262"/>
    <cellStyle name="Number2DecimalStyle 2" xfId="263"/>
    <cellStyle name="Number3DecimalStyle" xfId="264"/>
    <cellStyle name="Number4DecimalStyle" xfId="265"/>
    <cellStyle name="Number5DecimalStyle" xfId="266"/>
    <cellStyle name="Number6DecimalStyle" xfId="267"/>
    <cellStyle name="Number7DecimalStyle" xfId="268"/>
    <cellStyle name="Number8DecimalStyle" xfId="269"/>
    <cellStyle name="Number9DecimalStyle" xfId="270"/>
    <cellStyle name="numPStyle" xfId="1261"/>
    <cellStyle name="numPStyleb" xfId="1262"/>
    <cellStyle name="numXStyle" xfId="1263"/>
    <cellStyle name="numXStyleb" xfId="1264"/>
    <cellStyle name="oft Excel]_x000d__x000a_Comment=The open=/f lines load custom functions into the Paste Function list._x000d__x000a_Maximized=3_x000d__x000a_Basics=1_x000d__x000a_D" xfId="1265"/>
    <cellStyle name="oft Word]_x000d__x000a_NoLongNetNames=Yes_x000d__x000a_USER-DOT-PATH=C:\MSOFFICE\WINWORD\TEMPLATE_x000d__x000a_WORKGROUP-DOT-PATH=K:\MSOFFICE\TEMPLATE\" xfId="1266"/>
    <cellStyle name="OUTPUT AMOUNTS" xfId="1267"/>
    <cellStyle name="Output Amounts 2" xfId="1268"/>
    <cellStyle name="OUTPUT AMOUNTS 3" xfId="1269"/>
    <cellStyle name="Output Amounts 4" xfId="1270"/>
    <cellStyle name="OUTPUT COLUMN HEADINGS" xfId="1271"/>
    <cellStyle name="Output Column Headings 2" xfId="1272"/>
    <cellStyle name="Output Column Headings 3" xfId="1273"/>
    <cellStyle name="OUTPUT LINE ITEMS" xfId="1274"/>
    <cellStyle name="Output Line Items 2" xfId="1275"/>
    <cellStyle name="OUTPUT LINE ITEMS 3" xfId="1276"/>
    <cellStyle name="Output Report Heading" xfId="1277"/>
    <cellStyle name="OUTPUT REPORT HEADING 2" xfId="1278"/>
    <cellStyle name="Output Report Heading 3" xfId="1279"/>
    <cellStyle name="Output Report Title" xfId="1280"/>
    <cellStyle name="OUTPUT REPORT TITLE 2" xfId="1281"/>
    <cellStyle name="Output Report Title 3" xfId="1282"/>
    <cellStyle name="over" xfId="271"/>
    <cellStyle name="Override" xfId="1283"/>
    <cellStyle name="PB Table Heading" xfId="1284"/>
    <cellStyle name="PB Table Highlight1" xfId="1285"/>
    <cellStyle name="PB Table Highlight2" xfId="1286"/>
    <cellStyle name="PB Table Highlight3" xfId="1287"/>
    <cellStyle name="PB Table Standard Row" xfId="1288"/>
    <cellStyle name="PB Table Subtotal Row" xfId="1289"/>
    <cellStyle name="PB Table Total Row" xfId="1290"/>
    <cellStyle name="pb_page_heading_LS" xfId="1291"/>
    <cellStyle name="Per" xfId="1292"/>
    <cellStyle name="Percen - Style1" xfId="1293"/>
    <cellStyle name="Percen - Style2" xfId="1294"/>
    <cellStyle name="Percent" xfId="2" builtinId="5"/>
    <cellStyle name="percent (0)" xfId="272"/>
    <cellStyle name="Percent [0]" xfId="273"/>
    <cellStyle name="Percent [0] 2" xfId="274"/>
    <cellStyle name="Percent [0] 3" xfId="1295"/>
    <cellStyle name="Percent [00]" xfId="275"/>
    <cellStyle name="Percent [00] 2" xfId="276"/>
    <cellStyle name="Percent [00] 2 2" xfId="1296"/>
    <cellStyle name="Percent [00] 3" xfId="1297"/>
    <cellStyle name="Percent [2]" xfId="277"/>
    <cellStyle name="Percent [2] 2" xfId="1298"/>
    <cellStyle name="Percent 10" xfId="278"/>
    <cellStyle name="Percent 10 2" xfId="1299"/>
    <cellStyle name="Percent 100" xfId="1300"/>
    <cellStyle name="Percent 100 2" xfId="1301"/>
    <cellStyle name="Percent 101" xfId="1302"/>
    <cellStyle name="Percent 101 2" xfId="1303"/>
    <cellStyle name="Percent 102" xfId="1304"/>
    <cellStyle name="Percent 102 2" xfId="1305"/>
    <cellStyle name="Percent 103" xfId="1306"/>
    <cellStyle name="Percent 103 2" xfId="1307"/>
    <cellStyle name="Percent 104" xfId="1308"/>
    <cellStyle name="Percent 104 2" xfId="1309"/>
    <cellStyle name="Percent 105" xfId="1310"/>
    <cellStyle name="Percent 105 2" xfId="1311"/>
    <cellStyle name="Percent 106" xfId="1312"/>
    <cellStyle name="Percent 106 2" xfId="1313"/>
    <cellStyle name="Percent 107" xfId="1314"/>
    <cellStyle name="Percent 107 2" xfId="1315"/>
    <cellStyle name="Percent 108" xfId="1316"/>
    <cellStyle name="Percent 108 2" xfId="1317"/>
    <cellStyle name="Percent 109" xfId="1318"/>
    <cellStyle name="Percent 109 2" xfId="1319"/>
    <cellStyle name="Percent 11" xfId="1320"/>
    <cellStyle name="Percent 11 2" xfId="1321"/>
    <cellStyle name="Percent 110" xfId="1322"/>
    <cellStyle name="Percent 110 2" xfId="1323"/>
    <cellStyle name="Percent 111" xfId="1324"/>
    <cellStyle name="Percent 111 2" xfId="1325"/>
    <cellStyle name="Percent 112" xfId="1326"/>
    <cellStyle name="Percent 112 2" xfId="1327"/>
    <cellStyle name="Percent 113" xfId="1328"/>
    <cellStyle name="Percent 113 2" xfId="1329"/>
    <cellStyle name="Percent 114" xfId="1330"/>
    <cellStyle name="Percent 114 2" xfId="1331"/>
    <cellStyle name="Percent 115" xfId="1332"/>
    <cellStyle name="Percent 115 2" xfId="1333"/>
    <cellStyle name="Percent 116" xfId="1334"/>
    <cellStyle name="Percent 116 2" xfId="1335"/>
    <cellStyle name="Percent 117" xfId="1336"/>
    <cellStyle name="Percent 117 2" xfId="1337"/>
    <cellStyle name="Percent 118" xfId="1338"/>
    <cellStyle name="Percent 119" xfId="1339"/>
    <cellStyle name="Percent 12" xfId="1340"/>
    <cellStyle name="Percent 12 2" xfId="1341"/>
    <cellStyle name="Percent 120" xfId="1342"/>
    <cellStyle name="Percent 121" xfId="1343"/>
    <cellStyle name="Percent 122" xfId="1344"/>
    <cellStyle name="Percent 122 2" xfId="1345"/>
    <cellStyle name="Percent 123" xfId="1346"/>
    <cellStyle name="Percent 123 2" xfId="1347"/>
    <cellStyle name="Percent 124" xfId="1348"/>
    <cellStyle name="Percent 124 2" xfId="1349"/>
    <cellStyle name="Percent 125" xfId="1350"/>
    <cellStyle name="Percent 126" xfId="1351"/>
    <cellStyle name="Percent 127" xfId="1352"/>
    <cellStyle name="Percent 128" xfId="1353"/>
    <cellStyle name="Percent 129" xfId="1354"/>
    <cellStyle name="Percent 13" xfId="1355"/>
    <cellStyle name="Percent 13 2" xfId="1356"/>
    <cellStyle name="Percent 130" xfId="1357"/>
    <cellStyle name="Percent 14" xfId="1358"/>
    <cellStyle name="Percent 14 2" xfId="1359"/>
    <cellStyle name="Percent 15" xfId="1360"/>
    <cellStyle name="Percent 15 2" xfId="1361"/>
    <cellStyle name="Percent 16" xfId="1362"/>
    <cellStyle name="Percent 16 2" xfId="1363"/>
    <cellStyle name="Percent 17" xfId="1364"/>
    <cellStyle name="Percent 17 2" xfId="1365"/>
    <cellStyle name="Percent 18" xfId="1366"/>
    <cellStyle name="Percent 18 2" xfId="1367"/>
    <cellStyle name="Percent 19" xfId="1368"/>
    <cellStyle name="Percent 19 2" xfId="1369"/>
    <cellStyle name="Percent 2" xfId="279"/>
    <cellStyle name="Percent 2 2" xfId="280"/>
    <cellStyle name="Percent 2 2 2" xfId="1370"/>
    <cellStyle name="Percent 2 3" xfId="281"/>
    <cellStyle name="Percent 2 3 2" xfId="1371"/>
    <cellStyle name="Percent 2 4" xfId="282"/>
    <cellStyle name="Percent 2 5" xfId="1372"/>
    <cellStyle name="Percent 20" xfId="1373"/>
    <cellStyle name="Percent 20 2" xfId="1374"/>
    <cellStyle name="Percent 21" xfId="1375"/>
    <cellStyle name="Percent 21 2" xfId="1376"/>
    <cellStyle name="Percent 22" xfId="1377"/>
    <cellStyle name="Percent 22 2" xfId="1378"/>
    <cellStyle name="Percent 23" xfId="1379"/>
    <cellStyle name="Percent 23 2" xfId="1380"/>
    <cellStyle name="Percent 24" xfId="1381"/>
    <cellStyle name="Percent 25" xfId="1382"/>
    <cellStyle name="Percent 26" xfId="1383"/>
    <cellStyle name="Percent 27" xfId="1384"/>
    <cellStyle name="Percent 27 2" xfId="1385"/>
    <cellStyle name="Percent 28" xfId="1386"/>
    <cellStyle name="Percent 28 2" xfId="1387"/>
    <cellStyle name="Percent 29" xfId="1388"/>
    <cellStyle name="Percent 29 2" xfId="1389"/>
    <cellStyle name="Percent 3" xfId="283"/>
    <cellStyle name="Percent 3 2" xfId="284"/>
    <cellStyle name="Percent 3 2 2" xfId="1390"/>
    <cellStyle name="Percent 3 3" xfId="1391"/>
    <cellStyle name="Percent 3 4" xfId="1392"/>
    <cellStyle name="Percent 3 5" xfId="1393"/>
    <cellStyle name="Percent 3 6" xfId="1394"/>
    <cellStyle name="Percent 30" xfId="1395"/>
    <cellStyle name="Percent 30 2" xfId="1396"/>
    <cellStyle name="Percent 31" xfId="1397"/>
    <cellStyle name="Percent 31 2" xfId="1398"/>
    <cellStyle name="Percent 32" xfId="1399"/>
    <cellStyle name="Percent 32 2" xfId="1400"/>
    <cellStyle name="Percent 33" xfId="1401"/>
    <cellStyle name="Percent 33 2" xfId="1402"/>
    <cellStyle name="Percent 34" xfId="1403"/>
    <cellStyle name="Percent 34 2" xfId="1404"/>
    <cellStyle name="Percent 35" xfId="1405"/>
    <cellStyle name="Percent 35 2" xfId="1406"/>
    <cellStyle name="Percent 36" xfId="1407"/>
    <cellStyle name="Percent 36 2" xfId="1408"/>
    <cellStyle name="Percent 37" xfId="1409"/>
    <cellStyle name="Percent 37 2" xfId="1410"/>
    <cellStyle name="Percent 38" xfId="1411"/>
    <cellStyle name="Percent 38 2" xfId="1412"/>
    <cellStyle name="Percent 39" xfId="1413"/>
    <cellStyle name="Percent 39 2" xfId="1414"/>
    <cellStyle name="Percent 4" xfId="285"/>
    <cellStyle name="Percent 4 2" xfId="1415"/>
    <cellStyle name="Percent 4 3" xfId="1416"/>
    <cellStyle name="Percent 40" xfId="1417"/>
    <cellStyle name="Percent 40 2" xfId="1418"/>
    <cellStyle name="Percent 41" xfId="1419"/>
    <cellStyle name="Percent 41 2" xfId="1420"/>
    <cellStyle name="Percent 42" xfId="1421"/>
    <cellStyle name="Percent 42 2" xfId="1422"/>
    <cellStyle name="Percent 43" xfId="1423"/>
    <cellStyle name="Percent 43 2" xfId="1424"/>
    <cellStyle name="Percent 44" xfId="1425"/>
    <cellStyle name="Percent 44 2" xfId="1426"/>
    <cellStyle name="Percent 45" xfId="1427"/>
    <cellStyle name="Percent 45 2" xfId="1428"/>
    <cellStyle name="Percent 46" xfId="1429"/>
    <cellStyle name="Percent 46 2" xfId="1430"/>
    <cellStyle name="Percent 47" xfId="1431"/>
    <cellStyle name="Percent 47 2" xfId="1432"/>
    <cellStyle name="Percent 48" xfId="1433"/>
    <cellStyle name="Percent 48 2" xfId="1434"/>
    <cellStyle name="Percent 49" xfId="1435"/>
    <cellStyle name="Percent 49 2" xfId="1436"/>
    <cellStyle name="Percent 5" xfId="1437"/>
    <cellStyle name="Percent 5 2" xfId="1438"/>
    <cellStyle name="Percent 50" xfId="1439"/>
    <cellStyle name="Percent 50 2" xfId="1440"/>
    <cellStyle name="Percent 51" xfId="1441"/>
    <cellStyle name="Percent 51 2" xfId="1442"/>
    <cellStyle name="Percent 52" xfId="1443"/>
    <cellStyle name="Percent 52 2" xfId="1444"/>
    <cellStyle name="Percent 53" xfId="1445"/>
    <cellStyle name="Percent 53 2" xfId="1446"/>
    <cellStyle name="Percent 54" xfId="1447"/>
    <cellStyle name="Percent 54 2" xfId="1448"/>
    <cellStyle name="Percent 55" xfId="1449"/>
    <cellStyle name="Percent 55 2" xfId="1450"/>
    <cellStyle name="Percent 56" xfId="1451"/>
    <cellStyle name="Percent 56 2" xfId="1452"/>
    <cellStyle name="Percent 57" xfId="1453"/>
    <cellStyle name="Percent 57 2" xfId="1454"/>
    <cellStyle name="Percent 58" xfId="1455"/>
    <cellStyle name="Percent 58 2" xfId="1456"/>
    <cellStyle name="Percent 59" xfId="1457"/>
    <cellStyle name="Percent 59 2" xfId="1458"/>
    <cellStyle name="Percent 6" xfId="286"/>
    <cellStyle name="Percent 6 2" xfId="1459"/>
    <cellStyle name="Percent 60" xfId="1460"/>
    <cellStyle name="Percent 60 2" xfId="1461"/>
    <cellStyle name="Percent 61" xfId="1462"/>
    <cellStyle name="Percent 61 2" xfId="1463"/>
    <cellStyle name="Percent 62" xfId="1464"/>
    <cellStyle name="Percent 62 2" xfId="1465"/>
    <cellStyle name="Percent 63" xfId="1466"/>
    <cellStyle name="Percent 63 2" xfId="1467"/>
    <cellStyle name="Percent 64" xfId="1468"/>
    <cellStyle name="Percent 64 2" xfId="1469"/>
    <cellStyle name="Percent 65" xfId="1470"/>
    <cellStyle name="Percent 65 2" xfId="1471"/>
    <cellStyle name="Percent 66" xfId="1472"/>
    <cellStyle name="Percent 66 2" xfId="1473"/>
    <cellStyle name="Percent 67" xfId="1474"/>
    <cellStyle name="Percent 67 2" xfId="1475"/>
    <cellStyle name="Percent 68" xfId="1476"/>
    <cellStyle name="Percent 68 2" xfId="1477"/>
    <cellStyle name="Percent 69" xfId="1478"/>
    <cellStyle name="Percent 69 2" xfId="1479"/>
    <cellStyle name="Percent 7" xfId="1480"/>
    <cellStyle name="Percent 7 2" xfId="1481"/>
    <cellStyle name="Percent 70" xfId="1482"/>
    <cellStyle name="Percent 70 2" xfId="1483"/>
    <cellStyle name="Percent 71" xfId="1484"/>
    <cellStyle name="Percent 71 2" xfId="1485"/>
    <cellStyle name="Percent 72" xfId="1486"/>
    <cellStyle name="Percent 72 2" xfId="1487"/>
    <cellStyle name="Percent 73" xfId="1488"/>
    <cellStyle name="Percent 73 2" xfId="1489"/>
    <cellStyle name="Percent 74" xfId="1490"/>
    <cellStyle name="Percent 74 2" xfId="1491"/>
    <cellStyle name="Percent 75" xfId="1492"/>
    <cellStyle name="Percent 75 2" xfId="1493"/>
    <cellStyle name="Percent 76" xfId="1494"/>
    <cellStyle name="Percent 76 2" xfId="1495"/>
    <cellStyle name="Percent 77" xfId="1496"/>
    <cellStyle name="Percent 77 2" xfId="1497"/>
    <cellStyle name="Percent 78" xfId="1498"/>
    <cellStyle name="Percent 78 2" xfId="1499"/>
    <cellStyle name="Percent 79" xfId="1500"/>
    <cellStyle name="Percent 79 2" xfId="1501"/>
    <cellStyle name="Percent 8" xfId="1502"/>
    <cellStyle name="Percent 8 2" xfId="1503"/>
    <cellStyle name="Percent 80" xfId="1504"/>
    <cellStyle name="Percent 80 2" xfId="1505"/>
    <cellStyle name="Percent 81" xfId="1506"/>
    <cellStyle name="Percent 81 2" xfId="1507"/>
    <cellStyle name="Percent 82" xfId="1508"/>
    <cellStyle name="Percent 82 2" xfId="1509"/>
    <cellStyle name="Percent 83" xfId="1510"/>
    <cellStyle name="Percent 83 2" xfId="1511"/>
    <cellStyle name="Percent 84" xfId="1512"/>
    <cellStyle name="Percent 84 2" xfId="1513"/>
    <cellStyle name="Percent 85" xfId="1514"/>
    <cellStyle name="Percent 85 2" xfId="1515"/>
    <cellStyle name="Percent 86" xfId="1516"/>
    <cellStyle name="Percent 86 2" xfId="1517"/>
    <cellStyle name="Percent 87" xfId="1518"/>
    <cellStyle name="Percent 87 2" xfId="1519"/>
    <cellStyle name="Percent 88" xfId="1520"/>
    <cellStyle name="Percent 88 2" xfId="1521"/>
    <cellStyle name="Percent 89" xfId="1522"/>
    <cellStyle name="Percent 89 2" xfId="1523"/>
    <cellStyle name="Percent 9" xfId="1524"/>
    <cellStyle name="Percent 9 2" xfId="1525"/>
    <cellStyle name="Percent 90" xfId="1526"/>
    <cellStyle name="Percent 90 2" xfId="1527"/>
    <cellStyle name="Percent 91" xfId="1528"/>
    <cellStyle name="Percent 91 2" xfId="1529"/>
    <cellStyle name="Percent 92" xfId="1530"/>
    <cellStyle name="Percent 92 2" xfId="1531"/>
    <cellStyle name="Percent 93" xfId="1532"/>
    <cellStyle name="Percent 93 2" xfId="1533"/>
    <cellStyle name="Percent 94" xfId="1534"/>
    <cellStyle name="Percent 94 2" xfId="1535"/>
    <cellStyle name="Percent 95" xfId="1536"/>
    <cellStyle name="Percent 95 2" xfId="1537"/>
    <cellStyle name="Percent 96" xfId="1538"/>
    <cellStyle name="Percent 96 2" xfId="1539"/>
    <cellStyle name="Percent 97" xfId="1540"/>
    <cellStyle name="Percent 97 2" xfId="1541"/>
    <cellStyle name="Percent 98" xfId="1542"/>
    <cellStyle name="Percent 98 2" xfId="1543"/>
    <cellStyle name="Percent 99" xfId="1544"/>
    <cellStyle name="Percent 99 2" xfId="1545"/>
    <cellStyle name="PERCENTAGE" xfId="287"/>
    <cellStyle name="Popis" xfId="1546"/>
    <cellStyle name="posit" xfId="288"/>
    <cellStyle name="Powerpoint Style" xfId="289"/>
    <cellStyle name="PrePop Currency (0)" xfId="290"/>
    <cellStyle name="PrePop Currency (0) 2" xfId="291"/>
    <cellStyle name="PrePop Currency (0) 3" xfId="1547"/>
    <cellStyle name="PrePop Currency (2)" xfId="292"/>
    <cellStyle name="PrePop Currency (2) 2" xfId="293"/>
    <cellStyle name="PrePop Currency (2) 3" xfId="1548"/>
    <cellStyle name="PrePop Units (0)" xfId="294"/>
    <cellStyle name="PrePop Units (0) 2" xfId="295"/>
    <cellStyle name="PrePop Units (0) 3" xfId="1549"/>
    <cellStyle name="PrePop Units (1)" xfId="296"/>
    <cellStyle name="PrePop Units (1) 2" xfId="297"/>
    <cellStyle name="PrePop Units (1) 3" xfId="1550"/>
    <cellStyle name="PrePop Units (2)" xfId="298"/>
    <cellStyle name="PrePop Units (2) 2" xfId="299"/>
    <cellStyle name="PrePop Units (2) 3" xfId="1551"/>
    <cellStyle name="PSChar" xfId="1552"/>
    <cellStyle name="PSDate" xfId="1553"/>
    <cellStyle name="PSDec" xfId="1554"/>
    <cellStyle name="PSHeading" xfId="1555"/>
    <cellStyle name="PSHeading 2" xfId="1556"/>
    <cellStyle name="PSHeading 2 2" xfId="1800"/>
    <cellStyle name="PSHeading 2 3" xfId="1775"/>
    <cellStyle name="PSHeading 3" xfId="1799"/>
    <cellStyle name="PSHeading 4" xfId="1774"/>
    <cellStyle name="PSInt" xfId="1557"/>
    <cellStyle name="PSSpacer" xfId="1558"/>
    <cellStyle name="realtime" xfId="1559"/>
    <cellStyle name="RedLeftSmall8" xfId="1560"/>
    <cellStyle name="ReportTitlePrompt" xfId="1561"/>
    <cellStyle name="ReportTitleValue" xfId="1562"/>
    <cellStyle name="result" xfId="1563"/>
    <cellStyle name="Review_Date" xfId="1564"/>
    <cellStyle name="Reviewer" xfId="1565"/>
    <cellStyle name="Right" xfId="1566"/>
    <cellStyle name="Rollover_Date" xfId="1567"/>
    <cellStyle name="RowAcctAbovePrompt" xfId="1568"/>
    <cellStyle name="RowAcctSOBAbovePrompt" xfId="1569"/>
    <cellStyle name="RowAcctSOBValue" xfId="1570"/>
    <cellStyle name="RowAcctValue" xfId="1571"/>
    <cellStyle name="RowAttrAbovePrompt" xfId="1572"/>
    <cellStyle name="RowAttrValue" xfId="1573"/>
    <cellStyle name="RowColSetAbovePrompt" xfId="1574"/>
    <cellStyle name="RowColSetLeftPrompt" xfId="1575"/>
    <cellStyle name="RowColSetValue" xfId="1576"/>
    <cellStyle name="RowLeftPrompt" xfId="1577"/>
    <cellStyle name="rt" xfId="1578"/>
    <cellStyle name="s]_x000d__x000a_File Server=0x0004_x000d__x000a_NetModem/E=0x01CB_x000d__x000a_LanRover/E=0x01CC;0x079B_x000d__x000a_LanRover/T=0x01CD;0x079C_x000d__x000a_LanRov" xfId="1579"/>
    <cellStyle name="s]_x000d__x000a_spooler=yes_x000d__x000a_load=nwpopup.exe,C:\MCAFEE\VIRUSCAN\VSHWIN.EXE P:\ACEWIN\PCALCPRO\pcalcpro.exe_x000d__x000a_rem run=c:\win\calenda" xfId="1580"/>
    <cellStyle name="SampleUsingFormatMask" xfId="1581"/>
    <cellStyle name="SampleWithNoFormatMask" xfId="1582"/>
    <cellStyle name="Sb" xfId="1583"/>
    <cellStyle name="Sb - Date" xfId="1584"/>
    <cellStyle name="Sb - Date 2" xfId="1585"/>
    <cellStyle name="Sb - Text" xfId="1586"/>
    <cellStyle name="Sb - Text 2" xfId="1587"/>
    <cellStyle name="Sb 10" xfId="1588"/>
    <cellStyle name="Sb 2" xfId="1589"/>
    <cellStyle name="Sb 3" xfId="1590"/>
    <cellStyle name="Sb 4" xfId="1591"/>
    <cellStyle name="Sb 5" xfId="1592"/>
    <cellStyle name="Sb 6" xfId="1593"/>
    <cellStyle name="Sb 7" xfId="1594"/>
    <cellStyle name="Sb 8" xfId="1595"/>
    <cellStyle name="Sb 9" xfId="1596"/>
    <cellStyle name="Sb Date" xfId="1597"/>
    <cellStyle name="Sb Date 2" xfId="1598"/>
    <cellStyle name="Sb Text" xfId="1599"/>
    <cellStyle name="Sb Text 2" xfId="1600"/>
    <cellStyle name="Sb_Finance 9622 - S2 2008 Template Sent" xfId="1601"/>
    <cellStyle name="Sentence Case" xfId="1602"/>
    <cellStyle name="Sentence Case 2" xfId="1603"/>
    <cellStyle name="SingleTopDoubleBott" xfId="300"/>
    <cellStyle name="SingleTopDoubleBott 2" xfId="1604"/>
    <cellStyle name="SingleTopDoubleBott 2 2" xfId="1729"/>
    <cellStyle name="Sledovaný hypertextový odkaz" xfId="1605"/>
    <cellStyle name="Sous-Total" xfId="1606"/>
    <cellStyle name="SPOl" xfId="1607"/>
    <cellStyle name="stage" xfId="1608"/>
    <cellStyle name="Standard_A" xfId="301"/>
    <cellStyle name="step" xfId="1609"/>
    <cellStyle name="Style 1" xfId="302"/>
    <cellStyle name="Style 1 2" xfId="1610"/>
    <cellStyle name="Style 1 2 2" xfId="1611"/>
    <cellStyle name="Style 1 3" xfId="1612"/>
    <cellStyle name="Style 2" xfId="303"/>
    <cellStyle name="Style 2 2" xfId="1613"/>
    <cellStyle name="Style 2 3" xfId="1614"/>
    <cellStyle name="Style 21" xfId="1615"/>
    <cellStyle name="Style 22" xfId="1616"/>
    <cellStyle name="Style 23" xfId="1617"/>
    <cellStyle name="Style 24" xfId="1618"/>
    <cellStyle name="Style 25" xfId="1619"/>
    <cellStyle name="Style 26" xfId="1620"/>
    <cellStyle name="Style 27" xfId="1621"/>
    <cellStyle name="Style 28" xfId="1622"/>
    <cellStyle name="Style 29" xfId="1623"/>
    <cellStyle name="Style 3" xfId="304"/>
    <cellStyle name="Style 3 2" xfId="1624"/>
    <cellStyle name="Style 3 3" xfId="1625"/>
    <cellStyle name="Style 3 4" xfId="1724"/>
    <cellStyle name="Style 30" xfId="1626"/>
    <cellStyle name="Style 31" xfId="1627"/>
    <cellStyle name="Style 32" xfId="1628"/>
    <cellStyle name="Style 33" xfId="1629"/>
    <cellStyle name="Style 34" xfId="1630"/>
    <cellStyle name="Style 35" xfId="1631"/>
    <cellStyle name="Style 36" xfId="1632"/>
    <cellStyle name="Style 37" xfId="1633"/>
    <cellStyle name="Style 38" xfId="1634"/>
    <cellStyle name="Style 39" xfId="1635"/>
    <cellStyle name="Style 4" xfId="305"/>
    <cellStyle name="Style 4 2" xfId="1636"/>
    <cellStyle name="Style 4 3" xfId="1637"/>
    <cellStyle name="Style 4 4" xfId="1725"/>
    <cellStyle name="Style 40" xfId="1638"/>
    <cellStyle name="Style 41" xfId="1639"/>
    <cellStyle name="Style 42" xfId="1640"/>
    <cellStyle name="Style 43" xfId="1641"/>
    <cellStyle name="Style 44" xfId="1642"/>
    <cellStyle name="Style 45" xfId="1643"/>
    <cellStyle name="Style 46" xfId="1644"/>
    <cellStyle name="Style 47" xfId="1645"/>
    <cellStyle name="Style 48" xfId="1646"/>
    <cellStyle name="Style 49" xfId="1647"/>
    <cellStyle name="Style 50" xfId="1648"/>
    <cellStyle name="Style 51" xfId="1649"/>
    <cellStyle name="Style 52" xfId="1650"/>
    <cellStyle name="Style 53" xfId="1651"/>
    <cellStyle name="Style 54" xfId="1652"/>
    <cellStyle name="Style 55" xfId="1653"/>
    <cellStyle name="Style 56" xfId="1654"/>
    <cellStyle name="Style 57" xfId="1655"/>
    <cellStyle name="Style 58" xfId="1656"/>
    <cellStyle name="Style 59" xfId="1657"/>
    <cellStyle name="Style 60" xfId="1658"/>
    <cellStyle name="Style 61" xfId="1659"/>
    <cellStyle name="Style 62" xfId="1660"/>
    <cellStyle name="Style 63" xfId="1661"/>
    <cellStyle name="Style 64" xfId="1662"/>
    <cellStyle name="Style 65" xfId="1663"/>
    <cellStyle name="Style 66" xfId="1664"/>
    <cellStyle name="Style 67" xfId="1665"/>
    <cellStyle name="Style 68" xfId="1666"/>
    <cellStyle name="Style 69" xfId="1667"/>
    <cellStyle name="Style 70" xfId="1668"/>
    <cellStyle name="Style 71" xfId="1669"/>
    <cellStyle name="Style 72" xfId="1670"/>
    <cellStyle name="Style 73" xfId="1671"/>
    <cellStyle name="Style 74" xfId="1672"/>
    <cellStyle name="Style 75" xfId="1673"/>
    <cellStyle name="Style 76" xfId="1674"/>
    <cellStyle name="Style 77" xfId="1675"/>
    <cellStyle name="Style 78" xfId="1676"/>
    <cellStyle name="Style 79" xfId="1677"/>
    <cellStyle name="Style 80" xfId="1678"/>
    <cellStyle name="Style 81" xfId="1679"/>
    <cellStyle name="Style 82" xfId="1680"/>
    <cellStyle name="Style 83" xfId="1681"/>
    <cellStyle name="Style 84" xfId="1682"/>
    <cellStyle name="Style 85" xfId="1683"/>
    <cellStyle name="Style 86" xfId="1684"/>
    <cellStyle name="Style 87" xfId="1685"/>
    <cellStyle name="Style 88" xfId="1686"/>
    <cellStyle name="Style 89" xfId="1687"/>
    <cellStyle name="Text" xfId="1688"/>
    <cellStyle name="Text 2" xfId="1689"/>
    <cellStyle name="Text Indent A" xfId="306"/>
    <cellStyle name="Text Indent B" xfId="307"/>
    <cellStyle name="Text Indent B 2" xfId="308"/>
    <cellStyle name="Text Indent B 3" xfId="1690"/>
    <cellStyle name="Text Indent C" xfId="309"/>
    <cellStyle name="Text Indent C 2" xfId="310"/>
    <cellStyle name="Text Indent C 3" xfId="1691"/>
    <cellStyle name="TextStyle" xfId="311"/>
    <cellStyle name="Tickmark" xfId="312"/>
    <cellStyle name="Times New Roman" xfId="1692"/>
    <cellStyle name="TimStyle" xfId="313"/>
    <cellStyle name="Total 2" xfId="314"/>
    <cellStyle name="Total 3" xfId="315"/>
    <cellStyle name="Total 4" xfId="316"/>
    <cellStyle name="Underline" xfId="317"/>
    <cellStyle name="Underline 2" xfId="1693"/>
    <cellStyle name="Underline 2 2" xfId="1801"/>
    <cellStyle name="Underline 2 3" xfId="1777"/>
    <cellStyle name="Underline 3" xfId="1726"/>
    <cellStyle name="UnderlineDouble" xfId="318"/>
    <cellStyle name="Unprot" xfId="1694"/>
    <cellStyle name="Unprot$" xfId="1695"/>
    <cellStyle name="Unprot$ 2" xfId="1696"/>
    <cellStyle name="Unprotect" xfId="1697"/>
    <cellStyle name="UploadThisRowValue" xfId="1698"/>
    <cellStyle name="Validation" xfId="1699"/>
    <cellStyle name="Validation 2" xfId="1803"/>
    <cellStyle name="Währung [0]_Compiling Utility Macros" xfId="1700"/>
    <cellStyle name="Währung_Compiling Utility Macros" xfId="1701"/>
    <cellStyle name="Workpaper_Title" xfId="1702"/>
    <cellStyle name="WP_Name_11" xfId="1703"/>
    <cellStyle name="wrapped" xfId="1704"/>
    <cellStyle name="wrapped 2" xfId="1802"/>
    <cellStyle name="wrapped 3" xfId="1778"/>
    <cellStyle name="표준_BINV" xfId="319"/>
    <cellStyle name="標準_1998年度SWAP_NonCashFlow" xfId="17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335-4F17-89EC-4ACB4A479555}"/>
            </c:ext>
          </c:extLst>
        </c:ser>
        <c:dLbls>
          <c:showLegendKey val="0"/>
          <c:showVal val="0"/>
          <c:showCatName val="0"/>
          <c:showSerName val="0"/>
          <c:showPercent val="0"/>
          <c:showBubbleSize val="0"/>
        </c:dLbls>
        <c:smooth val="0"/>
        <c:axId val="781165312"/>
        <c:axId val="781166848"/>
      </c:lineChart>
      <c:catAx>
        <c:axId val="78116531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781166848"/>
        <c:crosses val="autoZero"/>
        <c:auto val="1"/>
        <c:lblAlgn val="ctr"/>
        <c:lblOffset val="100"/>
        <c:tickLblSkip val="7"/>
        <c:noMultiLvlLbl val="1"/>
      </c:catAx>
      <c:valAx>
        <c:axId val="781166848"/>
        <c:scaling>
          <c:orientation val="minMax"/>
        </c:scaling>
        <c:delete val="0"/>
        <c:axPos val="l"/>
        <c:majorGridlines/>
        <c:numFmt formatCode="0.0\x" sourceLinked="0"/>
        <c:majorTickMark val="out"/>
        <c:minorTickMark val="none"/>
        <c:tickLblPos val="nextTo"/>
        <c:crossAx val="781165312"/>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0661568279563E-2"/>
          <c:y val="5.1400554097404488E-2"/>
          <c:w val="0.92250224284822302"/>
          <c:h val="0.79855163656674566"/>
        </c:manualLayout>
      </c:layout>
      <c:lineChart>
        <c:grouping val="standard"/>
        <c:varyColors val="0"/>
        <c:ser>
          <c:idx val="2"/>
          <c:order val="0"/>
          <c:tx>
            <c:strRef>
              <c:f>'ERP Calculation'!$J$2</c:f>
              <c:strCache>
                <c:ptCount val="1"/>
                <c:pt idx="0">
                  <c:v>4Q Average ERP</c:v>
                </c:pt>
              </c:strCache>
            </c:strRef>
          </c:tx>
          <c:marker>
            <c:symbol val="none"/>
          </c:marker>
          <c:cat>
            <c:numRef>
              <c:f>'ERP Calculation'!$G$3:$G$103</c:f>
              <c:numCache>
                <c:formatCode>m/d/yyyy</c:formatCode>
                <c:ptCount val="101"/>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pt idx="100">
                  <c:v>42735</c:v>
                </c:pt>
              </c:numCache>
            </c:numRef>
          </c:cat>
          <c:val>
            <c:numRef>
              <c:f>'ERP Calculation'!$J$3:$J$103</c:f>
              <c:numCache>
                <c:formatCode>_(* #,##0.0_);_(* \(#,##0.0\);_(* "-"??_);_(@_)</c:formatCode>
                <c:ptCount val="101"/>
                <c:pt idx="3" formatCode="_-* #,##0.00_-;\-* #,##0.00_-;_-* &quot;-&quot;??_-;_-@_-">
                  <c:v>6.9917541442167943</c:v>
                </c:pt>
                <c:pt idx="4" formatCode="_-* #,##0.00_-;\-* #,##0.00_-;_-* &quot;-&quot;??_-;_-@_-">
                  <c:v>6.8730488917988382</c:v>
                </c:pt>
                <c:pt idx="5" formatCode="_-* #,##0.00_-;\-* #,##0.00_-;_-* &quot;-&quot;??_-;_-@_-">
                  <c:v>6.6473385288583344</c:v>
                </c:pt>
                <c:pt idx="6" formatCode="_-* #,##0.00_-;\-* #,##0.00_-;_-* &quot;-&quot;??_-;_-@_-">
                  <c:v>6.3408728373275443</c:v>
                </c:pt>
                <c:pt idx="7" formatCode="_-* #,##0.00_-;\-* #,##0.00_-;_-* &quot;-&quot;??_-;_-@_-">
                  <c:v>5.8470657445294876</c:v>
                </c:pt>
                <c:pt idx="8" formatCode="_-* #,##0.00_-;\-* #,##0.00_-;_-* &quot;-&quot;??_-;_-@_-">
                  <c:v>5.3421819705146749</c:v>
                </c:pt>
                <c:pt idx="9" formatCode="_-* #,##0.00_-;\-* #,##0.00_-;_-* &quot;-&quot;??_-;_-@_-">
                  <c:v>4.9279386908453482</c:v>
                </c:pt>
                <c:pt idx="10" formatCode="_-* #,##0.00_-;\-* #,##0.00_-;_-* &quot;-&quot;??_-;_-@_-">
                  <c:v>4.5869268472260529</c:v>
                </c:pt>
                <c:pt idx="11" formatCode="_-* #,##0.00_-;\-* #,##0.00_-;_-* &quot;-&quot;??_-;_-@_-">
                  <c:v>4.4892893821278186</c:v>
                </c:pt>
                <c:pt idx="12" formatCode="_-* #,##0.00_-;\-* #,##0.00_-;_-* &quot;-&quot;??_-;_-@_-">
                  <c:v>4.2116888376592279</c:v>
                </c:pt>
                <c:pt idx="13" formatCode="_-* #,##0.00_-;\-* #,##0.00_-;_-* &quot;-&quot;??_-;_-@_-">
                  <c:v>3.9982231777411377</c:v>
                </c:pt>
                <c:pt idx="14" formatCode="_-* #,##0.00_-;\-* #,##0.00_-;_-* &quot;-&quot;??_-;_-@_-">
                  <c:v>3.8251050847906765</c:v>
                </c:pt>
                <c:pt idx="15" formatCode="_-* #,##0.00_-;\-* #,##0.00_-;_-* &quot;-&quot;??_-;_-@_-">
                  <c:v>3.6400132132461276</c:v>
                </c:pt>
                <c:pt idx="16" formatCode="_-* #,##0.00_-;\-* #,##0.00_-;_-* &quot;-&quot;??_-;_-@_-">
                  <c:v>3.6879348544386943</c:v>
                </c:pt>
                <c:pt idx="17" formatCode="_-* #,##0.00_-;\-* #,##0.00_-;_-* &quot;-&quot;??_-;_-@_-">
                  <c:v>3.7076425556634018</c:v>
                </c:pt>
                <c:pt idx="18" formatCode="_-* #,##0.00_-;\-* #,##0.00_-;_-* &quot;-&quot;??_-;_-@_-">
                  <c:v>3.6888527023155513</c:v>
                </c:pt>
                <c:pt idx="19" formatCode="_-* #,##0.00_-;\-* #,##0.00_-;_-* &quot;-&quot;??_-;_-@_-">
                  <c:v>3.7855673943483139</c:v>
                </c:pt>
                <c:pt idx="20" formatCode="_-* #,##0.00_-;\-* #,##0.00_-;_-* &quot;-&quot;??_-;_-@_-">
                  <c:v>3.9586375692154263</c:v>
                </c:pt>
                <c:pt idx="21" formatCode="_-* #,##0.00_-;\-* #,##0.00_-;_-* &quot;-&quot;??_-;_-@_-">
                  <c:v>4.0684831296741972</c:v>
                </c:pt>
                <c:pt idx="22" formatCode="_-* #,##0.00_-;\-* #,##0.00_-;_-* &quot;-&quot;??_-;_-@_-">
                  <c:v>4.2168731585157273</c:v>
                </c:pt>
                <c:pt idx="23" formatCode="_-* #,##0.00_-;\-* #,##0.00_-;_-* &quot;-&quot;??_-;_-@_-">
                  <c:v>4.3836643472646815</c:v>
                </c:pt>
                <c:pt idx="24" formatCode="_-* #,##0.00_-;\-* #,##0.00_-;_-* &quot;-&quot;??_-;_-@_-">
                  <c:v>4.500151798668516</c:v>
                </c:pt>
                <c:pt idx="25" formatCode="_-* #,##0.00_-;\-* #,##0.00_-;_-* &quot;-&quot;??_-;_-@_-">
                  <c:v>4.7220118021132604</c:v>
                </c:pt>
                <c:pt idx="26" formatCode="_-* #,##0.00_-;\-* #,##0.00_-;_-* &quot;-&quot;??_-;_-@_-">
                  <c:v>4.9618958273908227</c:v>
                </c:pt>
                <c:pt idx="27" formatCode="_-* #,##0.00_-;\-* #,##0.00_-;_-* &quot;-&quot;??_-;_-@_-">
                  <c:v>5.2839831068088809</c:v>
                </c:pt>
                <c:pt idx="28" formatCode="_-* #,##0.00_-;\-* #,##0.00_-;_-* &quot;-&quot;??_-;_-@_-">
                  <c:v>5.65570267491686</c:v>
                </c:pt>
                <c:pt idx="29" formatCode="_-* #,##0.00_-;\-* #,##0.00_-;_-* &quot;-&quot;??_-;_-@_-">
                  <c:v>6.0363727259325684</c:v>
                </c:pt>
                <c:pt idx="30" formatCode="_-* #,##0.00_-;\-* #,##0.00_-;_-* &quot;-&quot;??_-;_-@_-">
                  <c:v>6.4239917296792584</c:v>
                </c:pt>
                <c:pt idx="31" formatCode="_-* #,##0.00_-;\-* #,##0.00_-;_-* &quot;-&quot;??_-;_-@_-">
                  <c:v>6.5854543561919909</c:v>
                </c:pt>
                <c:pt idx="32" formatCode="_-* #,##0.00_-;\-* #,##0.00_-;_-* &quot;-&quot;??_-;_-@_-">
                  <c:v>6.6447625186062611</c:v>
                </c:pt>
                <c:pt idx="33" formatCode="_-* #,##0.00_-;\-* #,##0.00_-;_-* &quot;-&quot;??_-;_-@_-">
                  <c:v>6.7922191492746089</c:v>
                </c:pt>
                <c:pt idx="34" formatCode="_-* #,##0.00_-;\-* #,##0.00_-;_-* &quot;-&quot;??_-;_-@_-">
                  <c:v>6.9097756139118927</c:v>
                </c:pt>
                <c:pt idx="35" formatCode="_-* #,##0.00_-;\-* #,##0.00_-;_-* &quot;-&quot;??_-;_-@_-">
                  <c:v>6.9954476674115202</c:v>
                </c:pt>
                <c:pt idx="36" formatCode="_-* #,##0.00_-;\-* #,##0.00_-;_-* &quot;-&quot;??_-;_-@_-">
                  <c:v>7.1101686448510435</c:v>
                </c:pt>
                <c:pt idx="37" formatCode="_-* #,##0.00_-;\-* #,##0.00_-;_-* &quot;-&quot;??_-;_-@_-">
                  <c:v>7.218340268653975</c:v>
                </c:pt>
                <c:pt idx="38" formatCode="_-* #,##0.00_-;\-* #,##0.00_-;_-* &quot;-&quot;??_-;_-@_-">
                  <c:v>7.3666073868218529</c:v>
                </c:pt>
                <c:pt idx="39" formatCode="_-* #,##0.00_-;\-* #,##0.00_-;_-* &quot;-&quot;??_-;_-@_-">
                  <c:v>7.5569280126891574</c:v>
                </c:pt>
                <c:pt idx="40" formatCode="_-* #,##0.00_-;\-* #,##0.00_-;_-* &quot;-&quot;??_-;_-@_-">
                  <c:v>7.6571876203458515</c:v>
                </c:pt>
                <c:pt idx="41" formatCode="_-* #,##0.00_-;\-* #,##0.00_-;_-* &quot;-&quot;??_-;_-@_-">
                  <c:v>7.5996450442060706</c:v>
                </c:pt>
                <c:pt idx="42" formatCode="_-* #,##0.00_-;\-* #,##0.00_-;_-* &quot;-&quot;??_-;_-@_-">
                  <c:v>7.5272392702038422</c:v>
                </c:pt>
                <c:pt idx="43" formatCode="_-* #,##0.00_-;\-* #,##0.00_-;_-* &quot;-&quot;??_-;_-@_-">
                  <c:v>7.6260844766264064</c:v>
                </c:pt>
                <c:pt idx="44" formatCode="_-* #,##0.00_-;\-* #,##0.00_-;_-* &quot;-&quot;??_-;_-@_-">
                  <c:v>7.8702125489175287</c:v>
                </c:pt>
                <c:pt idx="45" formatCode="_-* #,##0.00_-;\-* #,##0.00_-;_-* &quot;-&quot;??_-;_-@_-">
                  <c:v>8.0169654270088149</c:v>
                </c:pt>
                <c:pt idx="46" formatCode="_-* #,##0.00_-;\-* #,##0.00_-;_-* &quot;-&quot;??_-;_-@_-">
                  <c:v>8.2245847827291954</c:v>
                </c:pt>
                <c:pt idx="47" formatCode="_-* #,##0.00_-;\-* #,##0.00_-;_-* &quot;-&quot;??_-;_-@_-">
                  <c:v>8.2114522924292821</c:v>
                </c:pt>
                <c:pt idx="48" formatCode="_-* #,##0.00_-;\-* #,##0.00_-;_-* &quot;-&quot;??_-;_-@_-">
                  <c:v>8.164416892140439</c:v>
                </c:pt>
                <c:pt idx="49" formatCode="_-* #,##0.00_-;\-* #,##0.00_-;_-* &quot;-&quot;??_-;_-@_-">
                  <c:v>8.0885918639596355</c:v>
                </c:pt>
                <c:pt idx="50" formatCode="_-* #,##0.00_-;\-* #,##0.00_-;_-* &quot;-&quot;??_-;_-@_-">
                  <c:v>7.8608771324890041</c:v>
                </c:pt>
                <c:pt idx="51" formatCode="_-* #,##0.00_-;\-* #,##0.00_-;_-* &quot;-&quot;??_-;_-@_-">
                  <c:v>7.5710974443141019</c:v>
                </c:pt>
                <c:pt idx="52" formatCode="_-* #,##0.00_-;\-* #,##0.00_-;_-* &quot;-&quot;??_-;_-@_-">
                  <c:v>7.2060532097196388</c:v>
                </c:pt>
                <c:pt idx="53" formatCode="_-* #,##0.00_-;\-* #,##0.00_-;_-* &quot;-&quot;??_-;_-@_-">
                  <c:v>6.9848406353381751</c:v>
                </c:pt>
                <c:pt idx="54" formatCode="_-* #,##0.00_-;\-* #,##0.00_-;_-* &quot;-&quot;??_-;_-@_-">
                  <c:v>6.7167610798394968</c:v>
                </c:pt>
                <c:pt idx="55" formatCode="_-* #,##0.00_-;\-* #,##0.00_-;_-* &quot;-&quot;??_-;_-@_-">
                  <c:v>6.2250125352476928</c:v>
                </c:pt>
                <c:pt idx="56" formatCode="_-* #,##0.00_-;\-* #,##0.00_-;_-* &quot;-&quot;??_-;_-@_-">
                  <c:v>5.5716784542798772</c:v>
                </c:pt>
                <c:pt idx="57" formatCode="_-* #,##0.00_-;\-* #,##0.00_-;_-* &quot;-&quot;??_-;_-@_-">
                  <c:v>4.8740780095076888</c:v>
                </c:pt>
                <c:pt idx="58" formatCode="_-* #,##0.00_-;\-* #,##0.00_-;_-* &quot;-&quot;??_-;_-@_-">
                  <c:v>4.2390956702806042</c:v>
                </c:pt>
                <c:pt idx="59" formatCode="_-* #,##0.00_-;\-* #,##0.00_-;_-* &quot;-&quot;??_-;_-@_-">
                  <c:v>3.9336996563996309</c:v>
                </c:pt>
                <c:pt idx="60" formatCode="_-* #,##0.00_-;\-* #,##0.00_-;_-* &quot;-&quot;??_-;_-@_-">
                  <c:v>3.7628302330687196</c:v>
                </c:pt>
                <c:pt idx="61" formatCode="_-* #,##0.00_-;\-* #,##0.00_-;_-* &quot;-&quot;??_-;_-@_-">
                  <c:v>3.6383457108268065</c:v>
                </c:pt>
                <c:pt idx="62" formatCode="_-* #,##0.00_-;\-* #,##0.00_-;_-* &quot;-&quot;??_-;_-@_-">
                  <c:v>3.6027453371946363</c:v>
                </c:pt>
                <c:pt idx="63" formatCode="_-* #,##0.00_-;\-* #,##0.00_-;_-* &quot;-&quot;??_-;_-@_-">
                  <c:v>3.5873941498967978</c:v>
                </c:pt>
                <c:pt idx="64" formatCode="_-* #,##0.00_-;\-* #,##0.00_-;_-* &quot;-&quot;??_-;_-@_-">
                  <c:v>3.6388161048017151</c:v>
                </c:pt>
                <c:pt idx="65" formatCode="_-* #,##0.00_-;\-* #,##0.00_-;_-* &quot;-&quot;??_-;_-@_-">
                  <c:v>3.8218597824709972</c:v>
                </c:pt>
                <c:pt idx="66" formatCode="_-* #,##0.00_-;\-* #,##0.00_-;_-* &quot;-&quot;??_-;_-@_-">
                  <c:v>4.1257910119859336</c:v>
                </c:pt>
                <c:pt idx="67" formatCode="_-* #,##0.00_-;\-* #,##0.00_-;_-* &quot;-&quot;??_-;_-@_-">
                  <c:v>4.5222238612378982</c:v>
                </c:pt>
                <c:pt idx="68" formatCode="_-* #,##0.00_-;\-* #,##0.00_-;_-* &quot;-&quot;??_-;_-@_-">
                  <c:v>5.3605510859663781</c:v>
                </c:pt>
                <c:pt idx="69" formatCode="_-* #,##0.00_-;\-* #,##0.00_-;_-* &quot;-&quot;??_-;_-@_-">
                  <c:v>6.2792525967040538</c:v>
                </c:pt>
                <c:pt idx="70" formatCode="_-* #,##0.00_-;\-* #,##0.00_-;_-* &quot;-&quot;??_-;_-@_-">
                  <c:v>7.2082034451943429</c:v>
                </c:pt>
                <c:pt idx="71" formatCode="_-* #,##0.00_-;\-* #,##0.00_-;_-* &quot;-&quot;??_-;_-@_-">
                  <c:v>8.1074726066923208</c:v>
                </c:pt>
                <c:pt idx="72" formatCode="_-* #,##0.00_-;\-* #,##0.00_-;_-* &quot;-&quot;??_-;_-@_-">
                  <c:v>8.5976021351180822</c:v>
                </c:pt>
                <c:pt idx="73" formatCode="_-* #,##0.00_-;\-* #,##0.00_-;_-* &quot;-&quot;??_-;_-@_-">
                  <c:v>8.9463856027831792</c:v>
                </c:pt>
                <c:pt idx="74" formatCode="_-* #,##0.00_-;\-* #,##0.00_-;_-* &quot;-&quot;??_-;_-@_-">
                  <c:v>9.1607886654148238</c:v>
                </c:pt>
                <c:pt idx="75" formatCode="_-* #,##0.00_-;\-* #,##0.00_-;_-* &quot;-&quot;??_-;_-@_-">
                  <c:v>9.4129816412321201</c:v>
                </c:pt>
                <c:pt idx="76" formatCode="_-* #,##0.00_-;\-* #,##0.00_-;_-* &quot;-&quot;??_-;_-@_-">
                  <c:v>9.6823361511103165</c:v>
                </c:pt>
                <c:pt idx="77" formatCode="_-* #,##0.00_-;\-* #,##0.00_-;_-* &quot;-&quot;??_-;_-@_-">
                  <c:v>9.8382026611538169</c:v>
                </c:pt>
                <c:pt idx="78" formatCode="_-* #,##0.00_-;\-* #,##0.00_-;_-* &quot;-&quot;??_-;_-@_-">
                  <c:v>9.8742846852324142</c:v>
                </c:pt>
                <c:pt idx="79" formatCode="_-* #,##0.00_-;\-* #,##0.00_-;_-* &quot;-&quot;??_-;_-@_-">
                  <c:v>9.799925499095977</c:v>
                </c:pt>
                <c:pt idx="80" formatCode="_-* #,##0.00_-;\-* #,##0.00_-;_-* &quot;-&quot;??_-;_-@_-">
                  <c:v>9.4730228983968612</c:v>
                </c:pt>
                <c:pt idx="81" formatCode="_-* #,##0.00_-;\-* #,##0.00_-;_-* &quot;-&quot;??_-;_-@_-">
                  <c:v>8.9456571926827717</c:v>
                </c:pt>
                <c:pt idx="82" formatCode="_-* #,##0.00_-;\-* #,##0.00_-;_-* &quot;-&quot;??_-;_-@_-">
                  <c:v>8.4550666127372995</c:v>
                </c:pt>
                <c:pt idx="83" formatCode="_-* #,##0.00_-;\-* #,##0.00_-;_-* &quot;-&quot;??_-;_-@_-">
                  <c:v>7.9031650241715816</c:v>
                </c:pt>
                <c:pt idx="84" formatCode="_-* #,##0.00_-;\-* #,##0.00_-;_-* &quot;-&quot;??_-;_-@_-">
                  <c:v>7.5265373189031548</c:v>
                </c:pt>
                <c:pt idx="85" formatCode="_-* #,##0.00_-;\-* #,##0.00_-;_-* &quot;-&quot;??_-;_-@_-">
                  <c:v>7.3778344694232416</c:v>
                </c:pt>
                <c:pt idx="86" formatCode="_-* #,##0.00_-;\-* #,##0.00_-;_-* &quot;-&quot;??_-;_-@_-">
                  <c:v>7.1421341969548848</c:v>
                </c:pt>
                <c:pt idx="87" formatCode="_-* #,##0.00_-;\-* #,##0.00_-;_-* &quot;-&quot;??_-;_-@_-">
                  <c:v>6.8433190251642237</c:v>
                </c:pt>
                <c:pt idx="88" formatCode="_-* #,##0.00_-;\-* #,##0.00_-;_-* &quot;-&quot;??_-;_-@_-">
                  <c:v>6.5445693636860094</c:v>
                </c:pt>
                <c:pt idx="89" formatCode="_-* #,##0.00_-;\-* #,##0.00_-;_-* &quot;-&quot;??_-;_-@_-">
                  <c:v>6.2839291607395129</c:v>
                </c:pt>
                <c:pt idx="90" formatCode="_-* #,##0.00_-;\-* #,##0.00_-;_-* &quot;-&quot;??_-;_-@_-">
                  <c:v>6.1314873793971127</c:v>
                </c:pt>
                <c:pt idx="91" formatCode="_-* #,##0.00_-;\-* #,##0.00_-;_-* &quot;-&quot;??_-;_-@_-">
                  <c:v>5.9085599187997797</c:v>
                </c:pt>
                <c:pt idx="92" formatCode="_-* #,##0.00_-;\-* #,##0.00_-;_-* &quot;-&quot;??_-;_-@_-">
                  <c:v>5.4282079390114024</c:v>
                </c:pt>
                <c:pt idx="93" formatCode="_-* #,##0.00_-;\-* #,##0.00_-;_-* &quot;-&quot;??_-;_-@_-">
                  <c:v>4.9955413860076128</c:v>
                </c:pt>
                <c:pt idx="94" formatCode="_-* #,##0.00_-;\-* #,##0.00_-;_-* &quot;-&quot;??_-;_-@_-">
                  <c:v>4.485638768765603</c:v>
                </c:pt>
                <c:pt idx="95" formatCode="_-* #,##0.00_-;\-* #,##0.00_-;_-* &quot;-&quot;??_-;_-@_-">
                  <c:v>4.2876036453380912</c:v>
                </c:pt>
                <c:pt idx="96" formatCode="_-* #,##0.00_-;\-* #,##0.00_-;_-* &quot;-&quot;??_-;_-@_-">
                  <c:v>4.4559571357648666</c:v>
                </c:pt>
                <c:pt idx="97" formatCode="_-* #,##0.00_-;\-* #,##0.00_-;_-* &quot;-&quot;??_-;_-@_-">
                  <c:v>4.6303764570763191</c:v>
                </c:pt>
                <c:pt idx="98" formatCode="_-* #,##0.00_-;\-* #,##0.00_-;_-* &quot;-&quot;??_-;_-@_-">
                  <c:v>4.8690752818756886</c:v>
                </c:pt>
                <c:pt idx="99" formatCode="_-* #,##0.00_-;\-* #,##0.00_-;_-* &quot;-&quot;??_-;_-@_-">
                  <c:v>4.9362731182651709</c:v>
                </c:pt>
                <c:pt idx="100" formatCode="_-* #,##0.00_-;\-* #,##0.00_-;_-* &quot;-&quot;??_-;_-@_-">
                  <c:v>4.9135883888204743</c:v>
                </c:pt>
              </c:numCache>
            </c:numRef>
          </c:val>
          <c:smooth val="0"/>
          <c:extLst>
            <c:ext xmlns:c16="http://schemas.microsoft.com/office/drawing/2014/chart" uri="{C3380CC4-5D6E-409C-BE32-E72D297353CC}">
              <c16:uniqueId val="{00000000-0D51-4289-B020-173631E374F6}"/>
            </c:ext>
          </c:extLst>
        </c:ser>
        <c:ser>
          <c:idx val="3"/>
          <c:order val="1"/>
          <c:tx>
            <c:strRef>
              <c:f>'ERP Calculation'!$K$2</c:f>
              <c:strCache>
                <c:ptCount val="1"/>
                <c:pt idx="0">
                  <c:v>ERP Estimate</c:v>
                </c:pt>
              </c:strCache>
            </c:strRef>
          </c:tx>
          <c:marker>
            <c:symbol val="none"/>
          </c:marker>
          <c:cat>
            <c:numRef>
              <c:f>'ERP Calculation'!$G$3:$G$103</c:f>
              <c:numCache>
                <c:formatCode>m/d/yyyy</c:formatCode>
                <c:ptCount val="101"/>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pt idx="100">
                  <c:v>42735</c:v>
                </c:pt>
              </c:numCache>
            </c:numRef>
          </c:cat>
          <c:val>
            <c:numRef>
              <c:f>'ERP Calculation'!$K$3:$K$103</c:f>
              <c:numCache>
                <c:formatCode>_(* #,##0.0_);_(* \(#,##0.0\);_(* "-"??_);_(@_)</c:formatCode>
                <c:ptCount val="101"/>
                <c:pt idx="3" formatCode="_-* #,##0.00_-;\-* #,##0.00_-;_-* &quot;-&quot;??_-;_-@_-">
                  <c:v>6.163302665395193</c:v>
                </c:pt>
                <c:pt idx="4" formatCode="_-* #,##0.00_-;\-* #,##0.00_-;_-* &quot;-&quot;??_-;_-@_-">
                  <c:v>6.163302665395193</c:v>
                </c:pt>
                <c:pt idx="5" formatCode="_-* #,##0.00_-;\-* #,##0.00_-;_-* &quot;-&quot;??_-;_-@_-">
                  <c:v>6.163302665395193</c:v>
                </c:pt>
                <c:pt idx="6" formatCode="_-* #,##0.00_-;\-* #,##0.00_-;_-* &quot;-&quot;??_-;_-@_-">
                  <c:v>6.163302665395193</c:v>
                </c:pt>
                <c:pt idx="7" formatCode="_-* #,##0.00_-;\-* #,##0.00_-;_-* &quot;-&quot;??_-;_-@_-">
                  <c:v>6.163302665395193</c:v>
                </c:pt>
                <c:pt idx="8" formatCode="_-* #,##0.00_-;\-* #,##0.00_-;_-* &quot;-&quot;??_-;_-@_-">
                  <c:v>6.163302665395193</c:v>
                </c:pt>
                <c:pt idx="9" formatCode="_-* #,##0.00_-;\-* #,##0.00_-;_-* &quot;-&quot;??_-;_-@_-">
                  <c:v>6.163302665395193</c:v>
                </c:pt>
                <c:pt idx="10" formatCode="_-* #,##0.00_-;\-* #,##0.00_-;_-* &quot;-&quot;??_-;_-@_-">
                  <c:v>6.163302665395193</c:v>
                </c:pt>
                <c:pt idx="11" formatCode="_-* #,##0.00_-;\-* #,##0.00_-;_-* &quot;-&quot;??_-;_-@_-">
                  <c:v>6.163302665395193</c:v>
                </c:pt>
                <c:pt idx="12" formatCode="_-* #,##0.00_-;\-* #,##0.00_-;_-* &quot;-&quot;??_-;_-@_-">
                  <c:v>6.163302665395193</c:v>
                </c:pt>
                <c:pt idx="13" formatCode="_-* #,##0.00_-;\-* #,##0.00_-;_-* &quot;-&quot;??_-;_-@_-">
                  <c:v>6.163302665395193</c:v>
                </c:pt>
                <c:pt idx="14" formatCode="_-* #,##0.00_-;\-* #,##0.00_-;_-* &quot;-&quot;??_-;_-@_-">
                  <c:v>6.163302665395193</c:v>
                </c:pt>
                <c:pt idx="15" formatCode="_-* #,##0.00_-;\-* #,##0.00_-;_-* &quot;-&quot;??_-;_-@_-">
                  <c:v>6.163302665395193</c:v>
                </c:pt>
                <c:pt idx="16" formatCode="_-* #,##0.00_-;\-* #,##0.00_-;_-* &quot;-&quot;??_-;_-@_-">
                  <c:v>6.163302665395193</c:v>
                </c:pt>
                <c:pt idx="17" formatCode="_-* #,##0.00_-;\-* #,##0.00_-;_-* &quot;-&quot;??_-;_-@_-">
                  <c:v>6.163302665395193</c:v>
                </c:pt>
                <c:pt idx="18" formatCode="_-* #,##0.00_-;\-* #,##0.00_-;_-* &quot;-&quot;??_-;_-@_-">
                  <c:v>6.163302665395193</c:v>
                </c:pt>
                <c:pt idx="19" formatCode="_-* #,##0.00_-;\-* #,##0.00_-;_-* &quot;-&quot;??_-;_-@_-">
                  <c:v>6.163302665395193</c:v>
                </c:pt>
                <c:pt idx="20" formatCode="_-* #,##0.00_-;\-* #,##0.00_-;_-* &quot;-&quot;??_-;_-@_-">
                  <c:v>6.163302665395193</c:v>
                </c:pt>
                <c:pt idx="21" formatCode="_-* #,##0.00_-;\-* #,##0.00_-;_-* &quot;-&quot;??_-;_-@_-">
                  <c:v>6.163302665395193</c:v>
                </c:pt>
                <c:pt idx="22" formatCode="_-* #,##0.00_-;\-* #,##0.00_-;_-* &quot;-&quot;??_-;_-@_-">
                  <c:v>6.163302665395193</c:v>
                </c:pt>
                <c:pt idx="23" formatCode="_-* #,##0.00_-;\-* #,##0.00_-;_-* &quot;-&quot;??_-;_-@_-">
                  <c:v>6.163302665395193</c:v>
                </c:pt>
                <c:pt idx="24" formatCode="_-* #,##0.00_-;\-* #,##0.00_-;_-* &quot;-&quot;??_-;_-@_-">
                  <c:v>6.163302665395193</c:v>
                </c:pt>
                <c:pt idx="25" formatCode="_-* #,##0.00_-;\-* #,##0.00_-;_-* &quot;-&quot;??_-;_-@_-">
                  <c:v>6.163302665395193</c:v>
                </c:pt>
                <c:pt idx="26" formatCode="_-* #,##0.00_-;\-* #,##0.00_-;_-* &quot;-&quot;??_-;_-@_-">
                  <c:v>6.163302665395193</c:v>
                </c:pt>
                <c:pt idx="27" formatCode="_-* #,##0.00_-;\-* #,##0.00_-;_-* &quot;-&quot;??_-;_-@_-">
                  <c:v>6.163302665395193</c:v>
                </c:pt>
                <c:pt idx="28" formatCode="_-* #,##0.00_-;\-* #,##0.00_-;_-* &quot;-&quot;??_-;_-@_-">
                  <c:v>6.163302665395193</c:v>
                </c:pt>
                <c:pt idx="29" formatCode="_-* #,##0.00_-;\-* #,##0.00_-;_-* &quot;-&quot;??_-;_-@_-">
                  <c:v>6.163302665395193</c:v>
                </c:pt>
                <c:pt idx="30" formatCode="_-* #,##0.00_-;\-* #,##0.00_-;_-* &quot;-&quot;??_-;_-@_-">
                  <c:v>6.163302665395193</c:v>
                </c:pt>
                <c:pt idx="31" formatCode="_-* #,##0.00_-;\-* #,##0.00_-;_-* &quot;-&quot;??_-;_-@_-">
                  <c:v>6.163302665395193</c:v>
                </c:pt>
                <c:pt idx="32" formatCode="_-* #,##0.00_-;\-* #,##0.00_-;_-* &quot;-&quot;??_-;_-@_-">
                  <c:v>6.163302665395193</c:v>
                </c:pt>
                <c:pt idx="33" formatCode="_-* #,##0.00_-;\-* #,##0.00_-;_-* &quot;-&quot;??_-;_-@_-">
                  <c:v>6.163302665395193</c:v>
                </c:pt>
                <c:pt idx="34" formatCode="_-* #,##0.00_-;\-* #,##0.00_-;_-* &quot;-&quot;??_-;_-@_-">
                  <c:v>6.163302665395193</c:v>
                </c:pt>
                <c:pt idx="35" formatCode="_-* #,##0.00_-;\-* #,##0.00_-;_-* &quot;-&quot;??_-;_-@_-">
                  <c:v>6.163302665395193</c:v>
                </c:pt>
                <c:pt idx="36" formatCode="_-* #,##0.00_-;\-* #,##0.00_-;_-* &quot;-&quot;??_-;_-@_-">
                  <c:v>6.163302665395193</c:v>
                </c:pt>
                <c:pt idx="37" formatCode="_-* #,##0.00_-;\-* #,##0.00_-;_-* &quot;-&quot;??_-;_-@_-">
                  <c:v>6.163302665395193</c:v>
                </c:pt>
                <c:pt idx="38" formatCode="_-* #,##0.00_-;\-* #,##0.00_-;_-* &quot;-&quot;??_-;_-@_-">
                  <c:v>6.163302665395193</c:v>
                </c:pt>
                <c:pt idx="39" formatCode="_-* #,##0.00_-;\-* #,##0.00_-;_-* &quot;-&quot;??_-;_-@_-">
                  <c:v>6.163302665395193</c:v>
                </c:pt>
                <c:pt idx="40" formatCode="_-* #,##0.00_-;\-* #,##0.00_-;_-* &quot;-&quot;??_-;_-@_-">
                  <c:v>6.163302665395193</c:v>
                </c:pt>
                <c:pt idx="41" formatCode="_-* #,##0.00_-;\-* #,##0.00_-;_-* &quot;-&quot;??_-;_-@_-">
                  <c:v>6.163302665395193</c:v>
                </c:pt>
                <c:pt idx="42" formatCode="_-* #,##0.00_-;\-* #,##0.00_-;_-* &quot;-&quot;??_-;_-@_-">
                  <c:v>6.163302665395193</c:v>
                </c:pt>
                <c:pt idx="43" formatCode="_-* #,##0.00_-;\-* #,##0.00_-;_-* &quot;-&quot;??_-;_-@_-">
                  <c:v>6.163302665395193</c:v>
                </c:pt>
                <c:pt idx="44" formatCode="_-* #,##0.00_-;\-* #,##0.00_-;_-* &quot;-&quot;??_-;_-@_-">
                  <c:v>6.163302665395193</c:v>
                </c:pt>
                <c:pt idx="45" formatCode="_-* #,##0.00_-;\-* #,##0.00_-;_-* &quot;-&quot;??_-;_-@_-">
                  <c:v>6.163302665395193</c:v>
                </c:pt>
                <c:pt idx="46" formatCode="_-* #,##0.00_-;\-* #,##0.00_-;_-* &quot;-&quot;??_-;_-@_-">
                  <c:v>6.163302665395193</c:v>
                </c:pt>
                <c:pt idx="47" formatCode="_-* #,##0.00_-;\-* #,##0.00_-;_-* &quot;-&quot;??_-;_-@_-">
                  <c:v>6.163302665395193</c:v>
                </c:pt>
                <c:pt idx="48" formatCode="_-* #,##0.00_-;\-* #,##0.00_-;_-* &quot;-&quot;??_-;_-@_-">
                  <c:v>6.163302665395193</c:v>
                </c:pt>
                <c:pt idx="49" formatCode="_-* #,##0.00_-;\-* #,##0.00_-;_-* &quot;-&quot;??_-;_-@_-">
                  <c:v>6.163302665395193</c:v>
                </c:pt>
                <c:pt idx="50" formatCode="_-* #,##0.00_-;\-* #,##0.00_-;_-* &quot;-&quot;??_-;_-@_-">
                  <c:v>6.163302665395193</c:v>
                </c:pt>
                <c:pt idx="51" formatCode="_-* #,##0.00_-;\-* #,##0.00_-;_-* &quot;-&quot;??_-;_-@_-">
                  <c:v>6.163302665395193</c:v>
                </c:pt>
                <c:pt idx="52" formatCode="_-* #,##0.00_-;\-* #,##0.00_-;_-* &quot;-&quot;??_-;_-@_-">
                  <c:v>6.163302665395193</c:v>
                </c:pt>
                <c:pt idx="53" formatCode="_-* #,##0.00_-;\-* #,##0.00_-;_-* &quot;-&quot;??_-;_-@_-">
                  <c:v>6.163302665395193</c:v>
                </c:pt>
                <c:pt idx="54" formatCode="_-* #,##0.00_-;\-* #,##0.00_-;_-* &quot;-&quot;??_-;_-@_-">
                  <c:v>6.163302665395193</c:v>
                </c:pt>
                <c:pt idx="55" formatCode="_-* #,##0.00_-;\-* #,##0.00_-;_-* &quot;-&quot;??_-;_-@_-">
                  <c:v>6.163302665395193</c:v>
                </c:pt>
                <c:pt idx="56" formatCode="_-* #,##0.00_-;\-* #,##0.00_-;_-* &quot;-&quot;??_-;_-@_-">
                  <c:v>6.163302665395193</c:v>
                </c:pt>
                <c:pt idx="57" formatCode="_-* #,##0.00_-;\-* #,##0.00_-;_-* &quot;-&quot;??_-;_-@_-">
                  <c:v>6.163302665395193</c:v>
                </c:pt>
                <c:pt idx="58" formatCode="_-* #,##0.00_-;\-* #,##0.00_-;_-* &quot;-&quot;??_-;_-@_-">
                  <c:v>6.163302665395193</c:v>
                </c:pt>
                <c:pt idx="59" formatCode="_-* #,##0.00_-;\-* #,##0.00_-;_-* &quot;-&quot;??_-;_-@_-">
                  <c:v>6.163302665395193</c:v>
                </c:pt>
                <c:pt idx="60" formatCode="_-* #,##0.00_-;\-* #,##0.00_-;_-* &quot;-&quot;??_-;_-@_-">
                  <c:v>6.163302665395193</c:v>
                </c:pt>
                <c:pt idx="61" formatCode="_-* #,##0.00_-;\-* #,##0.00_-;_-* &quot;-&quot;??_-;_-@_-">
                  <c:v>6.163302665395193</c:v>
                </c:pt>
                <c:pt idx="62" formatCode="_-* #,##0.00_-;\-* #,##0.00_-;_-* &quot;-&quot;??_-;_-@_-">
                  <c:v>6.163302665395193</c:v>
                </c:pt>
                <c:pt idx="63" formatCode="_-* #,##0.00_-;\-* #,##0.00_-;_-* &quot;-&quot;??_-;_-@_-">
                  <c:v>6.163302665395193</c:v>
                </c:pt>
                <c:pt idx="64" formatCode="_-* #,##0.00_-;\-* #,##0.00_-;_-* &quot;-&quot;??_-;_-@_-">
                  <c:v>6.163302665395193</c:v>
                </c:pt>
                <c:pt idx="65" formatCode="_-* #,##0.00_-;\-* #,##0.00_-;_-* &quot;-&quot;??_-;_-@_-">
                  <c:v>6.163302665395193</c:v>
                </c:pt>
                <c:pt idx="66" formatCode="_-* #,##0.00_-;\-* #,##0.00_-;_-* &quot;-&quot;??_-;_-@_-">
                  <c:v>6.163302665395193</c:v>
                </c:pt>
                <c:pt idx="67" formatCode="_-* #,##0.00_-;\-* #,##0.00_-;_-* &quot;-&quot;??_-;_-@_-">
                  <c:v>6.163302665395193</c:v>
                </c:pt>
                <c:pt idx="68" formatCode="_-* #,##0.00_-;\-* #,##0.00_-;_-* &quot;-&quot;??_-;_-@_-">
                  <c:v>6.163302665395193</c:v>
                </c:pt>
                <c:pt idx="69" formatCode="_-* #,##0.00_-;\-* #,##0.00_-;_-* &quot;-&quot;??_-;_-@_-">
                  <c:v>6.163302665395193</c:v>
                </c:pt>
                <c:pt idx="70" formatCode="_-* #,##0.00_-;\-* #,##0.00_-;_-* &quot;-&quot;??_-;_-@_-">
                  <c:v>6.163302665395193</c:v>
                </c:pt>
                <c:pt idx="71" formatCode="_-* #,##0.00_-;\-* #,##0.00_-;_-* &quot;-&quot;??_-;_-@_-">
                  <c:v>6.163302665395193</c:v>
                </c:pt>
                <c:pt idx="72" formatCode="_-* #,##0.00_-;\-* #,##0.00_-;_-* &quot;-&quot;??_-;_-@_-">
                  <c:v>6.163302665395193</c:v>
                </c:pt>
                <c:pt idx="73" formatCode="_-* #,##0.00_-;\-* #,##0.00_-;_-* &quot;-&quot;??_-;_-@_-">
                  <c:v>6.163302665395193</c:v>
                </c:pt>
                <c:pt idx="74" formatCode="_-* #,##0.00_-;\-* #,##0.00_-;_-* &quot;-&quot;??_-;_-@_-">
                  <c:v>6.163302665395193</c:v>
                </c:pt>
                <c:pt idx="75" formatCode="_-* #,##0.00_-;\-* #,##0.00_-;_-* &quot;-&quot;??_-;_-@_-">
                  <c:v>6.163302665395193</c:v>
                </c:pt>
                <c:pt idx="76" formatCode="_-* #,##0.00_-;\-* #,##0.00_-;_-* &quot;-&quot;??_-;_-@_-">
                  <c:v>6.163302665395193</c:v>
                </c:pt>
                <c:pt idx="77" formatCode="_-* #,##0.00_-;\-* #,##0.00_-;_-* &quot;-&quot;??_-;_-@_-">
                  <c:v>6.163302665395193</c:v>
                </c:pt>
                <c:pt idx="78" formatCode="_-* #,##0.00_-;\-* #,##0.00_-;_-* &quot;-&quot;??_-;_-@_-">
                  <c:v>6.163302665395193</c:v>
                </c:pt>
                <c:pt idx="79" formatCode="_-* #,##0.00_-;\-* #,##0.00_-;_-* &quot;-&quot;??_-;_-@_-">
                  <c:v>6.163302665395193</c:v>
                </c:pt>
                <c:pt idx="80" formatCode="_-* #,##0.00_-;\-* #,##0.00_-;_-* &quot;-&quot;??_-;_-@_-">
                  <c:v>6.163302665395193</c:v>
                </c:pt>
                <c:pt idx="81" formatCode="_-* #,##0.00_-;\-* #,##0.00_-;_-* &quot;-&quot;??_-;_-@_-">
                  <c:v>6.163302665395193</c:v>
                </c:pt>
                <c:pt idx="82" formatCode="_-* #,##0.00_-;\-* #,##0.00_-;_-* &quot;-&quot;??_-;_-@_-">
                  <c:v>6.163302665395193</c:v>
                </c:pt>
                <c:pt idx="83" formatCode="_-* #,##0.00_-;\-* #,##0.00_-;_-* &quot;-&quot;??_-;_-@_-">
                  <c:v>6.163302665395193</c:v>
                </c:pt>
                <c:pt idx="84" formatCode="_-* #,##0.00_-;\-* #,##0.00_-;_-* &quot;-&quot;??_-;_-@_-">
                  <c:v>6.163302665395193</c:v>
                </c:pt>
                <c:pt idx="85" formatCode="_-* #,##0.00_-;\-* #,##0.00_-;_-* &quot;-&quot;??_-;_-@_-">
                  <c:v>6.163302665395193</c:v>
                </c:pt>
                <c:pt idx="86" formatCode="_-* #,##0.00_-;\-* #,##0.00_-;_-* &quot;-&quot;??_-;_-@_-">
                  <c:v>6.163302665395193</c:v>
                </c:pt>
                <c:pt idx="87" formatCode="_-* #,##0.00_-;\-* #,##0.00_-;_-* &quot;-&quot;??_-;_-@_-">
                  <c:v>6.163302665395193</c:v>
                </c:pt>
                <c:pt idx="88" formatCode="_-* #,##0.00_-;\-* #,##0.00_-;_-* &quot;-&quot;??_-;_-@_-">
                  <c:v>6.163302665395193</c:v>
                </c:pt>
                <c:pt idx="89" formatCode="_-* #,##0.00_-;\-* #,##0.00_-;_-* &quot;-&quot;??_-;_-@_-">
                  <c:v>6.163302665395193</c:v>
                </c:pt>
                <c:pt idx="90" formatCode="_-* #,##0.00_-;\-* #,##0.00_-;_-* &quot;-&quot;??_-;_-@_-">
                  <c:v>6.163302665395193</c:v>
                </c:pt>
                <c:pt idx="91" formatCode="_-* #,##0.00_-;\-* #,##0.00_-;_-* &quot;-&quot;??_-;_-@_-">
                  <c:v>6.163302665395193</c:v>
                </c:pt>
                <c:pt idx="92" formatCode="_-* #,##0.00_-;\-* #,##0.00_-;_-* &quot;-&quot;??_-;_-@_-">
                  <c:v>6.163302665395193</c:v>
                </c:pt>
                <c:pt idx="93" formatCode="_-* #,##0.00_-;\-* #,##0.00_-;_-* &quot;-&quot;??_-;_-@_-">
                  <c:v>6.163302665395193</c:v>
                </c:pt>
                <c:pt idx="94" formatCode="_-* #,##0.00_-;\-* #,##0.00_-;_-* &quot;-&quot;??_-;_-@_-">
                  <c:v>6.163302665395193</c:v>
                </c:pt>
                <c:pt idx="95" formatCode="_-* #,##0.00_-;\-* #,##0.00_-;_-* &quot;-&quot;??_-;_-@_-">
                  <c:v>6.163302665395193</c:v>
                </c:pt>
                <c:pt idx="96" formatCode="_-* #,##0.00_-;\-* #,##0.00_-;_-* &quot;-&quot;??_-;_-@_-">
                  <c:v>6.163302665395193</c:v>
                </c:pt>
                <c:pt idx="97" formatCode="_-* #,##0.00_-;\-* #,##0.00_-;_-* &quot;-&quot;??_-;_-@_-">
                  <c:v>6.163302665395193</c:v>
                </c:pt>
                <c:pt idx="98" formatCode="_-* #,##0.00_-;\-* #,##0.00_-;_-* &quot;-&quot;??_-;_-@_-">
                  <c:v>6.163302665395193</c:v>
                </c:pt>
                <c:pt idx="99" formatCode="_-* #,##0.00_-;\-* #,##0.00_-;_-* &quot;-&quot;??_-;_-@_-">
                  <c:v>6.163302665395193</c:v>
                </c:pt>
                <c:pt idx="100" formatCode="_-* #,##0.00_-;\-* #,##0.00_-;_-* &quot;-&quot;??_-;_-@_-">
                  <c:v>6.163302665395193</c:v>
                </c:pt>
              </c:numCache>
            </c:numRef>
          </c:val>
          <c:smooth val="0"/>
          <c:extLst>
            <c:ext xmlns:c16="http://schemas.microsoft.com/office/drawing/2014/chart" uri="{C3380CC4-5D6E-409C-BE32-E72D297353CC}">
              <c16:uniqueId val="{00000001-0D51-4289-B020-173631E374F6}"/>
            </c:ext>
          </c:extLst>
        </c:ser>
        <c:dLbls>
          <c:showLegendKey val="0"/>
          <c:showVal val="0"/>
          <c:showCatName val="0"/>
          <c:showSerName val="0"/>
          <c:showPercent val="0"/>
          <c:showBubbleSize val="0"/>
        </c:dLbls>
        <c:smooth val="0"/>
        <c:axId val="787857408"/>
        <c:axId val="787858944"/>
      </c:lineChart>
      <c:dateAx>
        <c:axId val="787857408"/>
        <c:scaling>
          <c:orientation val="minMax"/>
        </c:scaling>
        <c:delete val="0"/>
        <c:axPos val="b"/>
        <c:numFmt formatCode="mmm\-yy" sourceLinked="0"/>
        <c:majorTickMark val="out"/>
        <c:minorTickMark val="none"/>
        <c:tickLblPos val="nextTo"/>
        <c:crossAx val="787858944"/>
        <c:crosses val="autoZero"/>
        <c:auto val="1"/>
        <c:lblOffset val="100"/>
        <c:baseTimeUnit val="months"/>
      </c:dateAx>
      <c:valAx>
        <c:axId val="787858944"/>
        <c:scaling>
          <c:orientation val="minMax"/>
        </c:scaling>
        <c:delete val="0"/>
        <c:axPos val="l"/>
        <c:numFmt formatCode="_(* #,##0.0_);_(* \(#,##0.0\);_(* &quot;-&quot;??_);_(@_)" sourceLinked="1"/>
        <c:majorTickMark val="out"/>
        <c:minorTickMark val="none"/>
        <c:tickLblPos val="nextTo"/>
        <c:crossAx val="787857408"/>
        <c:crosses val="autoZero"/>
        <c:crossBetween val="between"/>
      </c:valAx>
    </c:plotArea>
    <c:legend>
      <c:legendPos val="r"/>
      <c:layout>
        <c:manualLayout>
          <c:xMode val="edge"/>
          <c:yMode val="edge"/>
          <c:x val="0.2610269028871392"/>
          <c:y val="0.10609762321376499"/>
          <c:w val="0.18876289246715824"/>
          <c:h val="0.12681421614901209"/>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FF-4489-9FDD-67676589EEDF}"/>
            </c:ext>
          </c:extLst>
        </c:ser>
        <c:dLbls>
          <c:showLegendKey val="0"/>
          <c:showVal val="0"/>
          <c:showCatName val="0"/>
          <c:showSerName val="0"/>
          <c:showPercent val="0"/>
          <c:showBubbleSize val="0"/>
        </c:dLbls>
        <c:smooth val="0"/>
        <c:axId val="781183616"/>
        <c:axId val="783753600"/>
      </c:lineChart>
      <c:catAx>
        <c:axId val="781183616"/>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783753600"/>
        <c:crosses val="autoZero"/>
        <c:auto val="1"/>
        <c:lblAlgn val="ctr"/>
        <c:lblOffset val="100"/>
        <c:tickLblSkip val="7"/>
        <c:noMultiLvlLbl val="1"/>
      </c:catAx>
      <c:valAx>
        <c:axId val="783753600"/>
        <c:scaling>
          <c:orientation val="minMax"/>
        </c:scaling>
        <c:delete val="0"/>
        <c:axPos val="l"/>
        <c:majorGridlines/>
        <c:numFmt formatCode="0.0\x" sourceLinked="0"/>
        <c:majorTickMark val="out"/>
        <c:minorTickMark val="none"/>
        <c:tickLblPos val="nextTo"/>
        <c:crossAx val="781183616"/>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E6F-4261-A531-4D6BFF53DACC}"/>
            </c:ext>
          </c:extLst>
        </c:ser>
        <c:dLbls>
          <c:showLegendKey val="0"/>
          <c:showVal val="0"/>
          <c:showCatName val="0"/>
          <c:showSerName val="0"/>
          <c:showPercent val="0"/>
          <c:showBubbleSize val="0"/>
        </c:dLbls>
        <c:smooth val="0"/>
        <c:axId val="783790848"/>
        <c:axId val="783792384"/>
      </c:lineChart>
      <c:catAx>
        <c:axId val="78379084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783792384"/>
        <c:crosses val="autoZero"/>
        <c:auto val="1"/>
        <c:lblAlgn val="ctr"/>
        <c:lblOffset val="100"/>
        <c:tickLblSkip val="7"/>
        <c:noMultiLvlLbl val="1"/>
      </c:catAx>
      <c:valAx>
        <c:axId val="783792384"/>
        <c:scaling>
          <c:orientation val="minMax"/>
        </c:scaling>
        <c:delete val="0"/>
        <c:axPos val="l"/>
        <c:majorGridlines/>
        <c:numFmt formatCode="0.0\x" sourceLinked="0"/>
        <c:majorTickMark val="out"/>
        <c:minorTickMark val="none"/>
        <c:tickLblPos val="nextTo"/>
        <c:crossAx val="783790848"/>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310-4C02-A682-CB4713C95F63}"/>
            </c:ext>
          </c:extLst>
        </c:ser>
        <c:dLbls>
          <c:showLegendKey val="0"/>
          <c:showVal val="0"/>
          <c:showCatName val="0"/>
          <c:showSerName val="0"/>
          <c:showPercent val="0"/>
          <c:showBubbleSize val="0"/>
        </c:dLbls>
        <c:smooth val="0"/>
        <c:axId val="783805056"/>
        <c:axId val="784810368"/>
      </c:lineChart>
      <c:catAx>
        <c:axId val="783805056"/>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784810368"/>
        <c:crosses val="autoZero"/>
        <c:auto val="1"/>
        <c:lblAlgn val="ctr"/>
        <c:lblOffset val="100"/>
        <c:tickLblSkip val="7"/>
        <c:noMultiLvlLbl val="1"/>
      </c:catAx>
      <c:valAx>
        <c:axId val="784810368"/>
        <c:scaling>
          <c:orientation val="minMax"/>
        </c:scaling>
        <c:delete val="0"/>
        <c:axPos val="l"/>
        <c:majorGridlines/>
        <c:numFmt formatCode="0.0\x" sourceLinked="0"/>
        <c:majorTickMark val="out"/>
        <c:minorTickMark val="none"/>
        <c:tickLblPos val="nextTo"/>
        <c:crossAx val="783805056"/>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31-411C-A210-B4E06649AB46}"/>
            </c:ext>
          </c:extLst>
        </c:ser>
        <c:dLbls>
          <c:showLegendKey val="0"/>
          <c:showVal val="0"/>
          <c:showCatName val="0"/>
          <c:showSerName val="0"/>
          <c:showPercent val="0"/>
          <c:showBubbleSize val="0"/>
        </c:dLbls>
        <c:smooth val="0"/>
        <c:axId val="784839424"/>
        <c:axId val="784840960"/>
      </c:lineChart>
      <c:catAx>
        <c:axId val="78483942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784840960"/>
        <c:crosses val="autoZero"/>
        <c:auto val="1"/>
        <c:lblAlgn val="ctr"/>
        <c:lblOffset val="100"/>
        <c:tickLblSkip val="7"/>
        <c:noMultiLvlLbl val="1"/>
      </c:catAx>
      <c:valAx>
        <c:axId val="784840960"/>
        <c:scaling>
          <c:orientation val="minMax"/>
        </c:scaling>
        <c:delete val="0"/>
        <c:axPos val="l"/>
        <c:majorGridlines/>
        <c:numFmt formatCode="0.0\x" sourceLinked="0"/>
        <c:majorTickMark val="out"/>
        <c:minorTickMark val="none"/>
        <c:tickLblPos val="nextTo"/>
        <c:crossAx val="784839424"/>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NETFLIX, Inc. Share</a:t>
            </a:r>
            <a:r>
              <a:rPr lang="en-US" baseline="0"/>
              <a:t> Price (USD)</a:t>
            </a:r>
            <a:endParaRPr lang="en-US"/>
          </a:p>
        </c:rich>
      </c:tx>
      <c:overlay val="0"/>
    </c:title>
    <c:autoTitleDeleted val="0"/>
    <c:plotArea>
      <c:layout>
        <c:manualLayout>
          <c:layoutTarget val="inner"/>
          <c:xMode val="edge"/>
          <c:yMode val="edge"/>
          <c:x val="6.662208717686223E-2"/>
          <c:y val="2.1582739823304595E-2"/>
          <c:w val="0.91295591081417893"/>
          <c:h val="0.87703650680028633"/>
        </c:manualLayout>
      </c:layout>
      <c:lineChart>
        <c:grouping val="standard"/>
        <c:varyColors val="0"/>
        <c:ser>
          <c:idx val="0"/>
          <c:order val="0"/>
          <c:tx>
            <c:strRef>
              <c:f>'Share Price History'!$J$1</c:f>
              <c:strCache>
                <c:ptCount val="1"/>
                <c:pt idx="0">
                  <c:v>NETFLIX</c:v>
                </c:pt>
              </c:strCache>
            </c:strRef>
          </c:tx>
          <c:marker>
            <c:symbol val="none"/>
          </c:marker>
          <c:cat>
            <c:numRef>
              <c:f>'Share Price History'!$I$2:$I$3792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History'!$J$2:$J$3792</c:f>
              <c:numCache>
                <c:formatCode>0.00</c:formatCode>
                <c:ptCount val="3791"/>
                <c:pt idx="0" formatCode="General">
                  <c:v>0</c:v>
                </c:pt>
                <c:pt idx="1">
                  <c:v>1.136743564025422</c:v>
                </c:pt>
                <c:pt idx="2">
                  <c:v>1.136743564025422</c:v>
                </c:pt>
                <c:pt idx="3">
                  <c:v>-3.2848545636910531</c:v>
                </c:pt>
                <c:pt idx="4">
                  <c:v>-7.7566031427616089</c:v>
                </c:pt>
                <c:pt idx="5">
                  <c:v>-10.448010698762944</c:v>
                </c:pt>
                <c:pt idx="6">
                  <c:v>-10.030090270812419</c:v>
                </c:pt>
                <c:pt idx="7">
                  <c:v>-5.6670010030089983</c:v>
                </c:pt>
                <c:pt idx="8">
                  <c:v>-6.5613507188231228</c:v>
                </c:pt>
                <c:pt idx="9">
                  <c:v>-4.1206954195920797</c:v>
                </c:pt>
                <c:pt idx="10">
                  <c:v>-1.1952524239384643</c:v>
                </c:pt>
                <c:pt idx="11">
                  <c:v>-6.5028418589100356</c:v>
                </c:pt>
                <c:pt idx="12">
                  <c:v>-3.3350050150451005</c:v>
                </c:pt>
                <c:pt idx="13">
                  <c:v>-3.5773988632564091</c:v>
                </c:pt>
                <c:pt idx="14">
                  <c:v>-8.6509528585756996</c:v>
                </c:pt>
                <c:pt idx="15">
                  <c:v>-9.4867937144767378</c:v>
                </c:pt>
                <c:pt idx="16">
                  <c:v>-17.552657973921736</c:v>
                </c:pt>
                <c:pt idx="17">
                  <c:v>-22.927114677365402</c:v>
                </c:pt>
                <c:pt idx="18">
                  <c:v>-23.87997325309259</c:v>
                </c:pt>
                <c:pt idx="19">
                  <c:v>-20.478100969575365</c:v>
                </c:pt>
                <c:pt idx="20">
                  <c:v>-20.001671681711773</c:v>
                </c:pt>
                <c:pt idx="21">
                  <c:v>-18.146104981611465</c:v>
                </c:pt>
                <c:pt idx="22">
                  <c:v>-18.20461384152453</c:v>
                </c:pt>
                <c:pt idx="23">
                  <c:v>-19.399866265463018</c:v>
                </c:pt>
                <c:pt idx="24">
                  <c:v>-17.368772985623494</c:v>
                </c:pt>
                <c:pt idx="25">
                  <c:v>-21.130056837178156</c:v>
                </c:pt>
                <c:pt idx="26">
                  <c:v>-16.474423269809392</c:v>
                </c:pt>
                <c:pt idx="27">
                  <c:v>-14.083918421932417</c:v>
                </c:pt>
                <c:pt idx="28">
                  <c:v>-1.964226011367376</c:v>
                </c:pt>
                <c:pt idx="29">
                  <c:v>1.4961551320629152</c:v>
                </c:pt>
                <c:pt idx="30">
                  <c:v>1.4961551320629152</c:v>
                </c:pt>
                <c:pt idx="31">
                  <c:v>6.6867268472083463</c:v>
                </c:pt>
                <c:pt idx="32">
                  <c:v>-1.7301905717151067</c:v>
                </c:pt>
                <c:pt idx="33">
                  <c:v>-2.9839518555666467</c:v>
                </c:pt>
                <c:pt idx="34">
                  <c:v>-2.7415580073553492</c:v>
                </c:pt>
                <c:pt idx="35">
                  <c:v>6.0932798395186172</c:v>
                </c:pt>
                <c:pt idx="36">
                  <c:v>0.96121698428623947</c:v>
                </c:pt>
                <c:pt idx="37">
                  <c:v>-4.4717485790704892</c:v>
                </c:pt>
                <c:pt idx="38">
                  <c:v>-5.850885991307198</c:v>
                </c:pt>
                <c:pt idx="39">
                  <c:v>-8.9518555667000612</c:v>
                </c:pt>
                <c:pt idx="40">
                  <c:v>-3.9368104312938357</c:v>
                </c:pt>
                <c:pt idx="41">
                  <c:v>-3.0424607154797223</c:v>
                </c:pt>
                <c:pt idx="42">
                  <c:v>-2.1481109996655867</c:v>
                </c:pt>
                <c:pt idx="43">
                  <c:v>-4.179204279505111</c:v>
                </c:pt>
                <c:pt idx="44">
                  <c:v>-6.86225342694744</c:v>
                </c:pt>
                <c:pt idx="45">
                  <c:v>-13.373453694416526</c:v>
                </c:pt>
                <c:pt idx="46">
                  <c:v>-27.164827816783632</c:v>
                </c:pt>
                <c:pt idx="47">
                  <c:v>-26.746907388833108</c:v>
                </c:pt>
                <c:pt idx="48">
                  <c:v>-23.570712136409167</c:v>
                </c:pt>
                <c:pt idx="49">
                  <c:v>-20.294215981277098</c:v>
                </c:pt>
                <c:pt idx="50">
                  <c:v>-25.493146104981545</c:v>
                </c:pt>
                <c:pt idx="51">
                  <c:v>-34.979939819458316</c:v>
                </c:pt>
                <c:pt idx="52">
                  <c:v>-35.222333667669616</c:v>
                </c:pt>
                <c:pt idx="53">
                  <c:v>-36.417586091608101</c:v>
                </c:pt>
                <c:pt idx="54">
                  <c:v>-33.667669675693688</c:v>
                </c:pt>
                <c:pt idx="55">
                  <c:v>-33.433634236041385</c:v>
                </c:pt>
                <c:pt idx="56">
                  <c:v>-34.210966232029349</c:v>
                </c:pt>
                <c:pt idx="57">
                  <c:v>-36.718488799732462</c:v>
                </c:pt>
                <c:pt idx="58">
                  <c:v>-35.397860247408829</c:v>
                </c:pt>
                <c:pt idx="59">
                  <c:v>-30.324306252089528</c:v>
                </c:pt>
                <c:pt idx="60">
                  <c:v>-26.203610832497404</c:v>
                </c:pt>
                <c:pt idx="61">
                  <c:v>-23.696088264794291</c:v>
                </c:pt>
                <c:pt idx="62">
                  <c:v>-17.91206954195912</c:v>
                </c:pt>
                <c:pt idx="63">
                  <c:v>-20.896021397525821</c:v>
                </c:pt>
                <c:pt idx="64">
                  <c:v>-19.040454697425524</c:v>
                </c:pt>
                <c:pt idx="65">
                  <c:v>-17.786693413573971</c:v>
                </c:pt>
                <c:pt idx="66">
                  <c:v>-16.950852557672935</c:v>
                </c:pt>
                <c:pt idx="67">
                  <c:v>-19.09896355733861</c:v>
                </c:pt>
                <c:pt idx="68">
                  <c:v>-26.980942828485389</c:v>
                </c:pt>
                <c:pt idx="69">
                  <c:v>-27.758274824473361</c:v>
                </c:pt>
                <c:pt idx="70">
                  <c:v>-24.473420260782277</c:v>
                </c:pt>
                <c:pt idx="71">
                  <c:v>-21.731862253426868</c:v>
                </c:pt>
                <c:pt idx="72">
                  <c:v>-21.731862253426868</c:v>
                </c:pt>
                <c:pt idx="73">
                  <c:v>-22.634570377799999</c:v>
                </c:pt>
                <c:pt idx="74">
                  <c:v>-22.383818121029698</c:v>
                </c:pt>
                <c:pt idx="75">
                  <c:v>-23.278167836843799</c:v>
                </c:pt>
                <c:pt idx="76">
                  <c:v>-23.579070544968172</c:v>
                </c:pt>
                <c:pt idx="77">
                  <c:v>-24.657305249080508</c:v>
                </c:pt>
                <c:pt idx="78">
                  <c:v>-21.013039117351994</c:v>
                </c:pt>
                <c:pt idx="79">
                  <c:v>-19.642260113674283</c:v>
                </c:pt>
                <c:pt idx="80">
                  <c:v>-22.676362420595055</c:v>
                </c:pt>
                <c:pt idx="81">
                  <c:v>-26.563022400534877</c:v>
                </c:pt>
                <c:pt idx="82">
                  <c:v>-28.234704112336949</c:v>
                </c:pt>
                <c:pt idx="83">
                  <c:v>-30.625208960213925</c:v>
                </c:pt>
                <c:pt idx="84">
                  <c:v>-34.144098963557276</c:v>
                </c:pt>
                <c:pt idx="85">
                  <c:v>-39.46004680708787</c:v>
                </c:pt>
                <c:pt idx="86">
                  <c:v>-40.780675359411511</c:v>
                </c:pt>
                <c:pt idx="87">
                  <c:v>-40.529923102641199</c:v>
                </c:pt>
                <c:pt idx="88">
                  <c:v>-39.994984954864542</c:v>
                </c:pt>
                <c:pt idx="89">
                  <c:v>-38.808090939485076</c:v>
                </c:pt>
                <c:pt idx="90">
                  <c:v>-34.520227348712751</c:v>
                </c:pt>
                <c:pt idx="91">
                  <c:v>-39.819458375125329</c:v>
                </c:pt>
                <c:pt idx="92">
                  <c:v>-42.084587094617142</c:v>
                </c:pt>
                <c:pt idx="93">
                  <c:v>-43.279839518555633</c:v>
                </c:pt>
                <c:pt idx="94">
                  <c:v>-51.638248077565997</c:v>
                </c:pt>
                <c:pt idx="95">
                  <c:v>-56.711802072885284</c:v>
                </c:pt>
                <c:pt idx="96">
                  <c:v>-60.815780675359377</c:v>
                </c:pt>
                <c:pt idx="97">
                  <c:v>-65.554998328318263</c:v>
                </c:pt>
                <c:pt idx="98">
                  <c:v>-66.148445336007995</c:v>
                </c:pt>
                <c:pt idx="99">
                  <c:v>-68.831494483450314</c:v>
                </c:pt>
                <c:pt idx="100">
                  <c:v>-57.67301905717148</c:v>
                </c:pt>
                <c:pt idx="101">
                  <c:v>-60.656970912738181</c:v>
                </c:pt>
                <c:pt idx="102">
                  <c:v>-55.341023069207587</c:v>
                </c:pt>
                <c:pt idx="103">
                  <c:v>-54.028752925442959</c:v>
                </c:pt>
                <c:pt idx="104">
                  <c:v>-61.609829488465365</c:v>
                </c:pt>
                <c:pt idx="105">
                  <c:v>-54.028752925442944</c:v>
                </c:pt>
                <c:pt idx="106">
                  <c:v>-42.920427950518167</c:v>
                </c:pt>
                <c:pt idx="107">
                  <c:v>-46.807087930457989</c:v>
                </c:pt>
                <c:pt idx="108">
                  <c:v>-47.709796054831109</c:v>
                </c:pt>
                <c:pt idx="109">
                  <c:v>-50.743898361751882</c:v>
                </c:pt>
                <c:pt idx="110">
                  <c:v>-51.579739217652907</c:v>
                </c:pt>
                <c:pt idx="111">
                  <c:v>-46.26379137412232</c:v>
                </c:pt>
                <c:pt idx="112">
                  <c:v>-42.686392510865886</c:v>
                </c:pt>
                <c:pt idx="113">
                  <c:v>-45.076897358742855</c:v>
                </c:pt>
                <c:pt idx="114">
                  <c:v>-46.389167502507476</c:v>
                </c:pt>
                <c:pt idx="115">
                  <c:v>-46.439317953861533</c:v>
                </c:pt>
                <c:pt idx="116">
                  <c:v>-46.623202942159772</c:v>
                </c:pt>
                <c:pt idx="117">
                  <c:v>-43.881644934804363</c:v>
                </c:pt>
                <c:pt idx="118">
                  <c:v>-45.553326646606443</c:v>
                </c:pt>
                <c:pt idx="119">
                  <c:v>-47.400534938147729</c:v>
                </c:pt>
                <c:pt idx="120">
                  <c:v>-50.442995653627506</c:v>
                </c:pt>
                <c:pt idx="121">
                  <c:v>-48.955198930123657</c:v>
                </c:pt>
                <c:pt idx="122">
                  <c:v>-49.79103978602469</c:v>
                </c:pt>
                <c:pt idx="123">
                  <c:v>-51.696756937479059</c:v>
                </c:pt>
                <c:pt idx="124">
                  <c:v>-46.389167502507476</c:v>
                </c:pt>
                <c:pt idx="125">
                  <c:v>-48.29488465396183</c:v>
                </c:pt>
                <c:pt idx="126">
                  <c:v>-45.67034436643258</c:v>
                </c:pt>
                <c:pt idx="127">
                  <c:v>-34.921430959545241</c:v>
                </c:pt>
                <c:pt idx="128">
                  <c:v>-44.475091942494096</c:v>
                </c:pt>
                <c:pt idx="129">
                  <c:v>-40.061852223336615</c:v>
                </c:pt>
                <c:pt idx="130">
                  <c:v>-34.327983951855501</c:v>
                </c:pt>
                <c:pt idx="131">
                  <c:v>-34.269475091942425</c:v>
                </c:pt>
                <c:pt idx="132">
                  <c:v>-33.726178535606742</c:v>
                </c:pt>
                <c:pt idx="133">
                  <c:v>-37.370444667335278</c:v>
                </c:pt>
                <c:pt idx="134">
                  <c:v>-37.186559679037046</c:v>
                </c:pt>
                <c:pt idx="135">
                  <c:v>-37.186559679037046</c:v>
                </c:pt>
                <c:pt idx="136">
                  <c:v>-35.222333667669602</c:v>
                </c:pt>
                <c:pt idx="137">
                  <c:v>-36.359077231695025</c:v>
                </c:pt>
                <c:pt idx="138">
                  <c:v>-35.581745235707054</c:v>
                </c:pt>
                <c:pt idx="139">
                  <c:v>-40.605148779672298</c:v>
                </c:pt>
                <c:pt idx="140">
                  <c:v>-34.327983951855515</c:v>
                </c:pt>
                <c:pt idx="141">
                  <c:v>-34.620528251420865</c:v>
                </c:pt>
                <c:pt idx="142">
                  <c:v>-33.191240387830099</c:v>
                </c:pt>
                <c:pt idx="143">
                  <c:v>-27.164827816783632</c:v>
                </c:pt>
                <c:pt idx="144">
                  <c:v>-25.016716817117967</c:v>
                </c:pt>
                <c:pt idx="145">
                  <c:v>-24.715814108993595</c:v>
                </c:pt>
                <c:pt idx="146">
                  <c:v>-25.367769976596389</c:v>
                </c:pt>
                <c:pt idx="147">
                  <c:v>-23.637579404881247</c:v>
                </c:pt>
                <c:pt idx="148">
                  <c:v>-24.239384821129995</c:v>
                </c:pt>
                <c:pt idx="149">
                  <c:v>-34.33634236041452</c:v>
                </c:pt>
                <c:pt idx="150">
                  <c:v>-35.523236375793985</c:v>
                </c:pt>
                <c:pt idx="151">
                  <c:v>-36.116683383483718</c:v>
                </c:pt>
                <c:pt idx="152">
                  <c:v>-38.808090939485062</c:v>
                </c:pt>
                <c:pt idx="153">
                  <c:v>-40.897693079237662</c:v>
                </c:pt>
                <c:pt idx="154">
                  <c:v>-40.897693079237662</c:v>
                </c:pt>
                <c:pt idx="155">
                  <c:v>-41.792042795051763</c:v>
                </c:pt>
                <c:pt idx="156">
                  <c:v>-42.268472082915366</c:v>
                </c:pt>
                <c:pt idx="157">
                  <c:v>-40.354396522901979</c:v>
                </c:pt>
                <c:pt idx="158">
                  <c:v>-34.269475091942425</c:v>
                </c:pt>
                <c:pt idx="159">
                  <c:v>-34.269475091942425</c:v>
                </c:pt>
                <c:pt idx="160">
                  <c:v>-31.636576395854156</c:v>
                </c:pt>
                <c:pt idx="161">
                  <c:v>-35.397860247408822</c:v>
                </c:pt>
                <c:pt idx="162">
                  <c:v>-33.726178535606742</c:v>
                </c:pt>
                <c:pt idx="163">
                  <c:v>-34.503510531594713</c:v>
                </c:pt>
                <c:pt idx="164">
                  <c:v>-31.878970244065464</c:v>
                </c:pt>
                <c:pt idx="165">
                  <c:v>-29.906385824139004</c:v>
                </c:pt>
                <c:pt idx="166">
                  <c:v>-25.877632898696014</c:v>
                </c:pt>
                <c:pt idx="167">
                  <c:v>-27.524239384821058</c:v>
                </c:pt>
                <c:pt idx="168">
                  <c:v>-28.117686392510798</c:v>
                </c:pt>
                <c:pt idx="169">
                  <c:v>-27.16482781678361</c:v>
                </c:pt>
                <c:pt idx="170">
                  <c:v>-28.360080240722084</c:v>
                </c:pt>
                <c:pt idx="171">
                  <c:v>-31.703443664326226</c:v>
                </c:pt>
                <c:pt idx="172">
                  <c:v>-31.703443664326226</c:v>
                </c:pt>
                <c:pt idx="173">
                  <c:v>-31.937479103978518</c:v>
                </c:pt>
                <c:pt idx="174">
                  <c:v>-30.742226680040041</c:v>
                </c:pt>
                <c:pt idx="175">
                  <c:v>-27.23169508525568</c:v>
                </c:pt>
                <c:pt idx="176">
                  <c:v>-26.387495820795635</c:v>
                </c:pt>
                <c:pt idx="177">
                  <c:v>-26.688398528920022</c:v>
                </c:pt>
                <c:pt idx="178">
                  <c:v>-25.075225677031021</c:v>
                </c:pt>
                <c:pt idx="179">
                  <c:v>-26.278836509528514</c:v>
                </c:pt>
                <c:pt idx="180">
                  <c:v>-24.598796389167433</c:v>
                </c:pt>
                <c:pt idx="181">
                  <c:v>-21.18856569709121</c:v>
                </c:pt>
                <c:pt idx="182">
                  <c:v>-23.579070544968172</c:v>
                </c:pt>
                <c:pt idx="183">
                  <c:v>-26.563022400534877</c:v>
                </c:pt>
                <c:pt idx="184">
                  <c:v>-28.711133400200552</c:v>
                </c:pt>
                <c:pt idx="185">
                  <c:v>-30.449682380474719</c:v>
                </c:pt>
                <c:pt idx="186">
                  <c:v>-27.281845536609794</c:v>
                </c:pt>
                <c:pt idx="187">
                  <c:v>-25.551654964894645</c:v>
                </c:pt>
                <c:pt idx="188">
                  <c:v>-22.509194249414865</c:v>
                </c:pt>
                <c:pt idx="189">
                  <c:v>-20.712136409227632</c:v>
                </c:pt>
                <c:pt idx="190">
                  <c:v>-21.07154797726507</c:v>
                </c:pt>
                <c:pt idx="191">
                  <c:v>-14.986626546305526</c:v>
                </c:pt>
                <c:pt idx="192">
                  <c:v>-14.986626546305526</c:v>
                </c:pt>
                <c:pt idx="193">
                  <c:v>-12.470745570043407</c:v>
                </c:pt>
                <c:pt idx="194">
                  <c:v>-9.6038114343028553</c:v>
                </c:pt>
                <c:pt idx="195">
                  <c:v>-8.1745235707120774</c:v>
                </c:pt>
                <c:pt idx="196">
                  <c:v>-11.041457706452629</c:v>
                </c:pt>
                <c:pt idx="197">
                  <c:v>-16.173520561685006</c:v>
                </c:pt>
                <c:pt idx="198">
                  <c:v>-12.537612838515489</c:v>
                </c:pt>
                <c:pt idx="199">
                  <c:v>-13.131059846205229</c:v>
                </c:pt>
                <c:pt idx="200">
                  <c:v>-1.4877967235037759</c:v>
                </c:pt>
                <c:pt idx="201">
                  <c:v>2.1481109996657199</c:v>
                </c:pt>
                <c:pt idx="202">
                  <c:v>-4.7141424272817982</c:v>
                </c:pt>
                <c:pt idx="203">
                  <c:v>-2.3821464393178893</c:v>
                </c:pt>
                <c:pt idx="204">
                  <c:v>-3.5773988632563647</c:v>
                </c:pt>
                <c:pt idx="205">
                  <c:v>-2.6830491474422735</c:v>
                </c:pt>
                <c:pt idx="206">
                  <c:v>-3.9368104312938246</c:v>
                </c:pt>
                <c:pt idx="207">
                  <c:v>-6.084921430959489</c:v>
                </c:pt>
                <c:pt idx="208">
                  <c:v>-7.4640588431961969</c:v>
                </c:pt>
                <c:pt idx="209">
                  <c:v>-10.08859913072544</c:v>
                </c:pt>
                <c:pt idx="210">
                  <c:v>-2.9839518555666134</c:v>
                </c:pt>
                <c:pt idx="211">
                  <c:v>-1.1952524239384088</c:v>
                </c:pt>
                <c:pt idx="212">
                  <c:v>7.4640588431963417</c:v>
                </c:pt>
                <c:pt idx="213">
                  <c:v>11.944165830825892</c:v>
                </c:pt>
                <c:pt idx="214">
                  <c:v>14.869608826479542</c:v>
                </c:pt>
                <c:pt idx="215">
                  <c:v>12.420595118689493</c:v>
                </c:pt>
                <c:pt idx="216">
                  <c:v>10.748913406887418</c:v>
                </c:pt>
                <c:pt idx="217">
                  <c:v>7.4640588431963417</c:v>
                </c:pt>
                <c:pt idx="218">
                  <c:v>14.928117686392595</c:v>
                </c:pt>
                <c:pt idx="219">
                  <c:v>22.985623537278599</c:v>
                </c:pt>
                <c:pt idx="220">
                  <c:v>29.730859244399976</c:v>
                </c:pt>
                <c:pt idx="221">
                  <c:v>25.735539953192998</c:v>
                </c:pt>
                <c:pt idx="222">
                  <c:v>21.497826813774743</c:v>
                </c:pt>
                <c:pt idx="223">
                  <c:v>13.197927114677444</c:v>
                </c:pt>
                <c:pt idx="224">
                  <c:v>18.447007689735951</c:v>
                </c:pt>
                <c:pt idx="225">
                  <c:v>19.408224674022168</c:v>
                </c:pt>
                <c:pt idx="226">
                  <c:v>16.71681711802082</c:v>
                </c:pt>
                <c:pt idx="227">
                  <c:v>19.107321965897796</c:v>
                </c:pt>
                <c:pt idx="228">
                  <c:v>20.478100969575497</c:v>
                </c:pt>
                <c:pt idx="229">
                  <c:v>21.790371113340122</c:v>
                </c:pt>
                <c:pt idx="230">
                  <c:v>25.493146104981722</c:v>
                </c:pt>
                <c:pt idx="231">
                  <c:v>24.00534938147787</c:v>
                </c:pt>
                <c:pt idx="232">
                  <c:v>20.603477097960642</c:v>
                </c:pt>
                <c:pt idx="233">
                  <c:v>20.30257438983627</c:v>
                </c:pt>
                <c:pt idx="234">
                  <c:v>22.818455366098391</c:v>
                </c:pt>
                <c:pt idx="235">
                  <c:v>31.109996656636696</c:v>
                </c:pt>
                <c:pt idx="236">
                  <c:v>31.109996656636696</c:v>
                </c:pt>
                <c:pt idx="237">
                  <c:v>47.049481778669474</c:v>
                </c:pt>
                <c:pt idx="238">
                  <c:v>37.136409227683174</c:v>
                </c:pt>
                <c:pt idx="239">
                  <c:v>23.70444667335352</c:v>
                </c:pt>
                <c:pt idx="240">
                  <c:v>31.469408224674144</c:v>
                </c:pt>
                <c:pt idx="241">
                  <c:v>26.270478100969697</c:v>
                </c:pt>
                <c:pt idx="242">
                  <c:v>32.305249080575194</c:v>
                </c:pt>
                <c:pt idx="243">
                  <c:v>36.125041792042943</c:v>
                </c:pt>
                <c:pt idx="244">
                  <c:v>36.125041792042943</c:v>
                </c:pt>
                <c:pt idx="245">
                  <c:v>34.3279839518557</c:v>
                </c:pt>
                <c:pt idx="246">
                  <c:v>35.113674356402669</c:v>
                </c:pt>
                <c:pt idx="247">
                  <c:v>39.52691407556015</c:v>
                </c:pt>
                <c:pt idx="248">
                  <c:v>38.632564359746048</c:v>
                </c:pt>
                <c:pt idx="249">
                  <c:v>41.106653293213128</c:v>
                </c:pt>
                <c:pt idx="250">
                  <c:v>36.601471079906545</c:v>
                </c:pt>
                <c:pt idx="251">
                  <c:v>35.046807087930596</c:v>
                </c:pt>
                <c:pt idx="252">
                  <c:v>40.479772651287348</c:v>
                </c:pt>
                <c:pt idx="253">
                  <c:v>50.150451354062334</c:v>
                </c:pt>
                <c:pt idx="254">
                  <c:v>46.155132062855373</c:v>
                </c:pt>
                <c:pt idx="255">
                  <c:v>46.029755934470231</c:v>
                </c:pt>
                <c:pt idx="256">
                  <c:v>42.034436643263277</c:v>
                </c:pt>
                <c:pt idx="257">
                  <c:v>24.122367101304043</c:v>
                </c:pt>
                <c:pt idx="258">
                  <c:v>29.856235372785143</c:v>
                </c:pt>
                <c:pt idx="259">
                  <c:v>26.512871949180994</c:v>
                </c:pt>
                <c:pt idx="260">
                  <c:v>34.871280508191347</c:v>
                </c:pt>
                <c:pt idx="261">
                  <c:v>32.062855232363873</c:v>
                </c:pt>
                <c:pt idx="262">
                  <c:v>32.062855232363873</c:v>
                </c:pt>
                <c:pt idx="263">
                  <c:v>35.464727515881101</c:v>
                </c:pt>
                <c:pt idx="264">
                  <c:v>34.929789368104444</c:v>
                </c:pt>
                <c:pt idx="265">
                  <c:v>36.125041792042921</c:v>
                </c:pt>
                <c:pt idx="266">
                  <c:v>34.327983951855678</c:v>
                </c:pt>
                <c:pt idx="267">
                  <c:v>39.108993647609601</c:v>
                </c:pt>
                <c:pt idx="268">
                  <c:v>42.460715479772773</c:v>
                </c:pt>
                <c:pt idx="269">
                  <c:v>45.678702774991756</c:v>
                </c:pt>
                <c:pt idx="270">
                  <c:v>51.705115346038255</c:v>
                </c:pt>
                <c:pt idx="271">
                  <c:v>40.95620193915093</c:v>
                </c:pt>
                <c:pt idx="272">
                  <c:v>37.32029421598142</c:v>
                </c:pt>
                <c:pt idx="273">
                  <c:v>35.523236375794177</c:v>
                </c:pt>
                <c:pt idx="274">
                  <c:v>34.035439652290322</c:v>
                </c:pt>
                <c:pt idx="275">
                  <c:v>30.867602808425399</c:v>
                </c:pt>
                <c:pt idx="276">
                  <c:v>14.627214978268221</c:v>
                </c:pt>
                <c:pt idx="277">
                  <c:v>29.856235372785122</c:v>
                </c:pt>
                <c:pt idx="278">
                  <c:v>26.629889669007099</c:v>
                </c:pt>
                <c:pt idx="279">
                  <c:v>28.126044801069948</c:v>
                </c:pt>
                <c:pt idx="280">
                  <c:v>31.168505516549729</c:v>
                </c:pt>
                <c:pt idx="281">
                  <c:v>29.555332664660749</c:v>
                </c:pt>
                <c:pt idx="282">
                  <c:v>28.360080240722276</c:v>
                </c:pt>
                <c:pt idx="283">
                  <c:v>36.417586091608278</c:v>
                </c:pt>
                <c:pt idx="284">
                  <c:v>38.030758943497254</c:v>
                </c:pt>
                <c:pt idx="285">
                  <c:v>48.537278502173265</c:v>
                </c:pt>
                <c:pt idx="286">
                  <c:v>48.662654630558436</c:v>
                </c:pt>
                <c:pt idx="287">
                  <c:v>52.540956201939238</c:v>
                </c:pt>
                <c:pt idx="288">
                  <c:v>47.768304914744334</c:v>
                </c:pt>
                <c:pt idx="289">
                  <c:v>62.153126044801169</c:v>
                </c:pt>
                <c:pt idx="290">
                  <c:v>65.672016048144542</c:v>
                </c:pt>
                <c:pt idx="291">
                  <c:v>65.672016048144542</c:v>
                </c:pt>
                <c:pt idx="292">
                  <c:v>60.005015045135515</c:v>
                </c:pt>
                <c:pt idx="293">
                  <c:v>63.766298896690209</c:v>
                </c:pt>
                <c:pt idx="294">
                  <c:v>64.543630892678166</c:v>
                </c:pt>
                <c:pt idx="295">
                  <c:v>60.656970912738338</c:v>
                </c:pt>
                <c:pt idx="296">
                  <c:v>58.149448345035218</c:v>
                </c:pt>
                <c:pt idx="297">
                  <c:v>68.004012036108435</c:v>
                </c:pt>
                <c:pt idx="298">
                  <c:v>57.497492477432431</c:v>
                </c:pt>
                <c:pt idx="299">
                  <c:v>52.123035773988761</c:v>
                </c:pt>
                <c:pt idx="300">
                  <c:v>50.927783350050262</c:v>
                </c:pt>
                <c:pt idx="301">
                  <c:v>44.182547642928881</c:v>
                </c:pt>
                <c:pt idx="302">
                  <c:v>40.479772651287306</c:v>
                </c:pt>
                <c:pt idx="303">
                  <c:v>47.46740220661998</c:v>
                </c:pt>
                <c:pt idx="304">
                  <c:v>59.227683049147586</c:v>
                </c:pt>
                <c:pt idx="305">
                  <c:v>57.614510197258561</c:v>
                </c:pt>
                <c:pt idx="306">
                  <c:v>61.317285188900158</c:v>
                </c:pt>
                <c:pt idx="307">
                  <c:v>58.926780341023189</c:v>
                </c:pt>
                <c:pt idx="308">
                  <c:v>59.344700768973709</c:v>
                </c:pt>
                <c:pt idx="309">
                  <c:v>54.956536275493285</c:v>
                </c:pt>
                <c:pt idx="310">
                  <c:v>56.419257773320084</c:v>
                </c:pt>
                <c:pt idx="311">
                  <c:v>48.955198930123835</c:v>
                </c:pt>
                <c:pt idx="312">
                  <c:v>48.955198930123835</c:v>
                </c:pt>
                <c:pt idx="313">
                  <c:v>45.13540621865608</c:v>
                </c:pt>
                <c:pt idx="314">
                  <c:v>39.468405215647053</c:v>
                </c:pt>
                <c:pt idx="315">
                  <c:v>37.855232363758049</c:v>
                </c:pt>
                <c:pt idx="316">
                  <c:v>40.245737211635024</c:v>
                </c:pt>
                <c:pt idx="317">
                  <c:v>48.186225342694875</c:v>
                </c:pt>
                <c:pt idx="318">
                  <c:v>48.478769642260232</c:v>
                </c:pt>
                <c:pt idx="319">
                  <c:v>44.60046807087943</c:v>
                </c:pt>
                <c:pt idx="320">
                  <c:v>48.896690070210781</c:v>
                </c:pt>
                <c:pt idx="321">
                  <c:v>49.197592778335149</c:v>
                </c:pt>
                <c:pt idx="322">
                  <c:v>48.361751922434124</c:v>
                </c:pt>
                <c:pt idx="323">
                  <c:v>54.271146773654479</c:v>
                </c:pt>
                <c:pt idx="324">
                  <c:v>65.4964894684054</c:v>
                </c:pt>
                <c:pt idx="325">
                  <c:v>72.12470745570063</c:v>
                </c:pt>
                <c:pt idx="326">
                  <c:v>71.940822467402427</c:v>
                </c:pt>
                <c:pt idx="327">
                  <c:v>67.586091608158</c:v>
                </c:pt>
                <c:pt idx="328">
                  <c:v>77.858575727181758</c:v>
                </c:pt>
                <c:pt idx="329">
                  <c:v>93.254764292878889</c:v>
                </c:pt>
                <c:pt idx="330">
                  <c:v>88.900033433634462</c:v>
                </c:pt>
                <c:pt idx="331">
                  <c:v>98.988632564359989</c:v>
                </c:pt>
                <c:pt idx="332">
                  <c:v>98.988632564359989</c:v>
                </c:pt>
                <c:pt idx="333">
                  <c:v>100.90270812437336</c:v>
                </c:pt>
                <c:pt idx="334">
                  <c:v>98.81310598462079</c:v>
                </c:pt>
                <c:pt idx="335">
                  <c:v>99.941491140087194</c:v>
                </c:pt>
                <c:pt idx="336">
                  <c:v>106.27716482781709</c:v>
                </c:pt>
                <c:pt idx="337">
                  <c:v>107.28853226345731</c:v>
                </c:pt>
                <c:pt idx="338">
                  <c:v>112.00267469073917</c:v>
                </c:pt>
                <c:pt idx="339">
                  <c:v>102.4490137077903</c:v>
                </c:pt>
                <c:pt idx="340">
                  <c:v>96.247074557004609</c:v>
                </c:pt>
                <c:pt idx="341">
                  <c:v>106.39418254764324</c:v>
                </c:pt>
                <c:pt idx="342">
                  <c:v>112.00267469073921</c:v>
                </c:pt>
                <c:pt idx="343">
                  <c:v>114.33467067870309</c:v>
                </c:pt>
                <c:pt idx="344">
                  <c:v>113.44032096288896</c:v>
                </c:pt>
                <c:pt idx="345">
                  <c:v>118.15446339017078</c:v>
                </c:pt>
                <c:pt idx="346">
                  <c:v>120.90437980608519</c:v>
                </c:pt>
                <c:pt idx="347">
                  <c:v>131.58642594450049</c:v>
                </c:pt>
                <c:pt idx="348">
                  <c:v>133.61751922434001</c:v>
                </c:pt>
                <c:pt idx="349">
                  <c:v>126.87228351721869</c:v>
                </c:pt>
                <c:pt idx="350">
                  <c:v>107.82347041123401</c:v>
                </c:pt>
                <c:pt idx="351">
                  <c:v>99.941491140087237</c:v>
                </c:pt>
                <c:pt idx="352">
                  <c:v>99.882982280174133</c:v>
                </c:pt>
                <c:pt idx="353">
                  <c:v>100.35941156803774</c:v>
                </c:pt>
                <c:pt idx="354">
                  <c:v>106.03477097960577</c:v>
                </c:pt>
                <c:pt idx="355">
                  <c:v>144.60046807087969</c:v>
                </c:pt>
                <c:pt idx="356">
                  <c:v>139.71079906385859</c:v>
                </c:pt>
                <c:pt idx="357">
                  <c:v>146.93246405884355</c:v>
                </c:pt>
                <c:pt idx="358">
                  <c:v>162.98896690070248</c:v>
                </c:pt>
                <c:pt idx="359">
                  <c:v>156.72016048144474</c:v>
                </c:pt>
                <c:pt idx="360">
                  <c:v>157.13808090939528</c:v>
                </c:pt>
                <c:pt idx="361">
                  <c:v>166.57472417251796</c:v>
                </c:pt>
                <c:pt idx="362">
                  <c:v>179.58876629889718</c:v>
                </c:pt>
                <c:pt idx="363">
                  <c:v>181.92076228686105</c:v>
                </c:pt>
                <c:pt idx="364">
                  <c:v>166.87562688064236</c:v>
                </c:pt>
                <c:pt idx="365">
                  <c:v>209.56201939150833</c:v>
                </c:pt>
                <c:pt idx="366">
                  <c:v>211.23370110331038</c:v>
                </c:pt>
                <c:pt idx="367">
                  <c:v>226.8221330658647</c:v>
                </c:pt>
                <c:pt idx="368">
                  <c:v>225.38448679371496</c:v>
                </c:pt>
                <c:pt idx="369">
                  <c:v>213.13941825476473</c:v>
                </c:pt>
                <c:pt idx="370">
                  <c:v>211.23370110331038</c:v>
                </c:pt>
                <c:pt idx="371">
                  <c:v>210.39786024740934</c:v>
                </c:pt>
                <c:pt idx="372">
                  <c:v>220.89602139752634</c:v>
                </c:pt>
                <c:pt idx="373">
                  <c:v>237.20327649615564</c:v>
                </c:pt>
                <c:pt idx="374">
                  <c:v>252.60782347041174</c:v>
                </c:pt>
                <c:pt idx="375">
                  <c:v>248.12771648278215</c:v>
                </c:pt>
                <c:pt idx="376">
                  <c:v>242.10130391173567</c:v>
                </c:pt>
                <c:pt idx="377">
                  <c:v>248.96355733868322</c:v>
                </c:pt>
                <c:pt idx="378">
                  <c:v>255.82581076563073</c:v>
                </c:pt>
                <c:pt idx="379">
                  <c:v>250.57673019057222</c:v>
                </c:pt>
                <c:pt idx="380">
                  <c:v>203.46873955198973</c:v>
                </c:pt>
                <c:pt idx="381">
                  <c:v>179.88966900702144</c:v>
                </c:pt>
                <c:pt idx="382">
                  <c:v>178.21798729521939</c:v>
                </c:pt>
                <c:pt idx="383">
                  <c:v>180.78401872283561</c:v>
                </c:pt>
                <c:pt idx="384">
                  <c:v>199.94149114008738</c:v>
                </c:pt>
                <c:pt idx="385">
                  <c:v>189.5603477097965</c:v>
                </c:pt>
                <c:pt idx="386">
                  <c:v>179.22935473085965</c:v>
                </c:pt>
                <c:pt idx="387">
                  <c:v>166.63323303243104</c:v>
                </c:pt>
                <c:pt idx="388">
                  <c:v>178.03410230692123</c:v>
                </c:pt>
                <c:pt idx="389">
                  <c:v>177.25677031093326</c:v>
                </c:pt>
                <c:pt idx="390">
                  <c:v>172.00768973587475</c:v>
                </c:pt>
                <c:pt idx="391">
                  <c:v>172.54262788365136</c:v>
                </c:pt>
                <c:pt idx="392">
                  <c:v>179.4132397191579</c:v>
                </c:pt>
                <c:pt idx="393">
                  <c:v>186.63490471414281</c:v>
                </c:pt>
                <c:pt idx="394">
                  <c:v>188.42360414577101</c:v>
                </c:pt>
                <c:pt idx="395">
                  <c:v>188.42360414577101</c:v>
                </c:pt>
                <c:pt idx="396">
                  <c:v>192.5442995653631</c:v>
                </c:pt>
                <c:pt idx="397">
                  <c:v>202.69140755600165</c:v>
                </c:pt>
                <c:pt idx="398">
                  <c:v>203.88665997994013</c:v>
                </c:pt>
                <c:pt idx="399">
                  <c:v>197.14142427281877</c:v>
                </c:pt>
                <c:pt idx="400">
                  <c:v>186.81043129388192</c:v>
                </c:pt>
                <c:pt idx="401">
                  <c:v>183.40855901036468</c:v>
                </c:pt>
                <c:pt idx="402">
                  <c:v>181.85389501838878</c:v>
                </c:pt>
                <c:pt idx="403">
                  <c:v>171.28886659979966</c:v>
                </c:pt>
                <c:pt idx="404">
                  <c:v>168.96522902039482</c:v>
                </c:pt>
                <c:pt idx="405">
                  <c:v>183.23303243062546</c:v>
                </c:pt>
                <c:pt idx="406">
                  <c:v>179.47174857907081</c:v>
                </c:pt>
                <c:pt idx="407">
                  <c:v>170.57004346372474</c:v>
                </c:pt>
                <c:pt idx="408">
                  <c:v>167.46907388833191</c:v>
                </c:pt>
                <c:pt idx="409">
                  <c:v>201.43764627214998</c:v>
                </c:pt>
                <c:pt idx="410">
                  <c:v>205.49147442327001</c:v>
                </c:pt>
                <c:pt idx="411">
                  <c:v>204.90638582413925</c:v>
                </c:pt>
                <c:pt idx="412">
                  <c:v>210.27248411902391</c:v>
                </c:pt>
                <c:pt idx="413">
                  <c:v>227.59110665329337</c:v>
                </c:pt>
                <c:pt idx="414">
                  <c:v>240.18722835172204</c:v>
                </c:pt>
                <c:pt idx="415">
                  <c:v>240.18722835172204</c:v>
                </c:pt>
                <c:pt idx="416">
                  <c:v>247.46740220662002</c:v>
                </c:pt>
                <c:pt idx="417">
                  <c:v>248.12771648278189</c:v>
                </c:pt>
                <c:pt idx="418">
                  <c:v>239.05048478769663</c:v>
                </c:pt>
                <c:pt idx="419">
                  <c:v>226.51287194918109</c:v>
                </c:pt>
                <c:pt idx="420">
                  <c:v>226.51287194918109</c:v>
                </c:pt>
                <c:pt idx="421">
                  <c:v>227.34871280508207</c:v>
                </c:pt>
                <c:pt idx="422">
                  <c:v>233.74289535272504</c:v>
                </c:pt>
                <c:pt idx="423">
                  <c:v>255.89267803410257</c:v>
                </c:pt>
                <c:pt idx="424">
                  <c:v>271.58976930792403</c:v>
                </c:pt>
                <c:pt idx="425">
                  <c:v>270.51989301237069</c:v>
                </c:pt>
                <c:pt idx="426">
                  <c:v>270.16048144433324</c:v>
                </c:pt>
                <c:pt idx="427">
                  <c:v>282.39719157472439</c:v>
                </c:pt>
                <c:pt idx="428">
                  <c:v>289.91975927783369</c:v>
                </c:pt>
                <c:pt idx="429">
                  <c:v>288.66599799398216</c:v>
                </c:pt>
                <c:pt idx="430">
                  <c:v>286.81878970244088</c:v>
                </c:pt>
                <c:pt idx="431">
                  <c:v>291.41591440989652</c:v>
                </c:pt>
                <c:pt idx="432">
                  <c:v>291.41591440989652</c:v>
                </c:pt>
                <c:pt idx="433">
                  <c:v>304.4884653961887</c:v>
                </c:pt>
                <c:pt idx="434">
                  <c:v>292.8452022734873</c:v>
                </c:pt>
                <c:pt idx="435">
                  <c:v>363.64928117686412</c:v>
                </c:pt>
                <c:pt idx="436">
                  <c:v>362.69642260113699</c:v>
                </c:pt>
                <c:pt idx="437">
                  <c:v>355.29087261785372</c:v>
                </c:pt>
                <c:pt idx="438">
                  <c:v>348.87997325309277</c:v>
                </c:pt>
                <c:pt idx="439">
                  <c:v>329.26278836509545</c:v>
                </c:pt>
                <c:pt idx="440">
                  <c:v>322.40053493814804</c:v>
                </c:pt>
                <c:pt idx="441">
                  <c:v>338.28151120026774</c:v>
                </c:pt>
                <c:pt idx="442">
                  <c:v>334.21932464058875</c:v>
                </c:pt>
                <c:pt idx="443">
                  <c:v>329.26278836509556</c:v>
                </c:pt>
                <c:pt idx="444">
                  <c:v>315.83082581076587</c:v>
                </c:pt>
                <c:pt idx="445">
                  <c:v>336.78535606820486</c:v>
                </c:pt>
                <c:pt idx="446">
                  <c:v>357.50585088599155</c:v>
                </c:pt>
                <c:pt idx="447">
                  <c:v>357.08793045804106</c:v>
                </c:pt>
                <c:pt idx="448">
                  <c:v>334.63724506853919</c:v>
                </c:pt>
                <c:pt idx="449">
                  <c:v>329.62219993313289</c:v>
                </c:pt>
                <c:pt idx="450">
                  <c:v>345.38615847542644</c:v>
                </c:pt>
                <c:pt idx="451">
                  <c:v>324.36476094951541</c:v>
                </c:pt>
                <c:pt idx="452">
                  <c:v>324.36476094951541</c:v>
                </c:pt>
                <c:pt idx="453">
                  <c:v>321.26379137412255</c:v>
                </c:pt>
                <c:pt idx="454">
                  <c:v>320.78736208625901</c:v>
                </c:pt>
                <c:pt idx="455">
                  <c:v>307.77331995987981</c:v>
                </c:pt>
                <c:pt idx="456">
                  <c:v>322.45904379806109</c:v>
                </c:pt>
                <c:pt idx="457">
                  <c:v>318.16282179872985</c:v>
                </c:pt>
                <c:pt idx="458">
                  <c:v>272.54262788365116</c:v>
                </c:pt>
                <c:pt idx="459">
                  <c:v>271.47275158809794</c:v>
                </c:pt>
                <c:pt idx="460">
                  <c:v>301.20361083249776</c:v>
                </c:pt>
                <c:pt idx="461">
                  <c:v>310.75727181544659</c:v>
                </c:pt>
                <c:pt idx="462">
                  <c:v>314.93647609495179</c:v>
                </c:pt>
                <c:pt idx="463">
                  <c:v>311.47609495152153</c:v>
                </c:pt>
                <c:pt idx="464">
                  <c:v>294.2744901370782</c:v>
                </c:pt>
                <c:pt idx="465">
                  <c:v>290.22066198595809</c:v>
                </c:pt>
                <c:pt idx="466">
                  <c:v>297.26680040120391</c:v>
                </c:pt>
                <c:pt idx="467">
                  <c:v>281.8622534269478</c:v>
                </c:pt>
                <c:pt idx="468">
                  <c:v>271.94918087596147</c:v>
                </c:pt>
                <c:pt idx="469">
                  <c:v>265.50484787696445</c:v>
                </c:pt>
                <c:pt idx="470">
                  <c:v>258.45870946171868</c:v>
                </c:pt>
                <c:pt idx="471">
                  <c:v>267.41056502841877</c:v>
                </c:pt>
                <c:pt idx="472">
                  <c:v>252.84185891006373</c:v>
                </c:pt>
                <c:pt idx="473">
                  <c:v>246.87395519893039</c:v>
                </c:pt>
                <c:pt idx="474">
                  <c:v>264.42661317285217</c:v>
                </c:pt>
                <c:pt idx="475">
                  <c:v>268.96522902039476</c:v>
                </c:pt>
                <c:pt idx="476">
                  <c:v>266.93413574055518</c:v>
                </c:pt>
                <c:pt idx="477">
                  <c:v>249.26446004680733</c:v>
                </c:pt>
                <c:pt idx="478">
                  <c:v>240.30424607154814</c:v>
                </c:pt>
                <c:pt idx="479">
                  <c:v>238.2731527917087</c:v>
                </c:pt>
                <c:pt idx="480">
                  <c:v>253.4436643263125</c:v>
                </c:pt>
                <c:pt idx="481">
                  <c:v>245.9210966232032</c:v>
                </c:pt>
                <c:pt idx="482">
                  <c:v>298.69608826479458</c:v>
                </c:pt>
                <c:pt idx="483">
                  <c:v>310.39786024740908</c:v>
                </c:pt>
                <c:pt idx="484">
                  <c:v>307.41390839184231</c:v>
                </c:pt>
                <c:pt idx="485">
                  <c:v>322.21664994984963</c:v>
                </c:pt>
                <c:pt idx="486">
                  <c:v>320.06853895018395</c:v>
                </c:pt>
                <c:pt idx="487">
                  <c:v>326.27883650952867</c:v>
                </c:pt>
                <c:pt idx="488">
                  <c:v>325.08358408559025</c:v>
                </c:pt>
                <c:pt idx="489">
                  <c:v>325.44299565362769</c:v>
                </c:pt>
                <c:pt idx="490">
                  <c:v>349.56536275493153</c:v>
                </c:pt>
                <c:pt idx="491">
                  <c:v>349.56536275493153</c:v>
                </c:pt>
                <c:pt idx="492">
                  <c:v>350.27582748244754</c:v>
                </c:pt>
                <c:pt idx="493">
                  <c:v>336.9023737880309</c:v>
                </c:pt>
                <c:pt idx="494">
                  <c:v>335.83249749247761</c:v>
                </c:pt>
                <c:pt idx="495">
                  <c:v>342.04279505182222</c:v>
                </c:pt>
                <c:pt idx="496">
                  <c:v>267.17652958876641</c:v>
                </c:pt>
                <c:pt idx="497">
                  <c:v>265.98127716482787</c:v>
                </c:pt>
                <c:pt idx="498">
                  <c:v>247.46740220661994</c:v>
                </c:pt>
                <c:pt idx="499">
                  <c:v>246.39752591106668</c:v>
                </c:pt>
                <c:pt idx="500">
                  <c:v>255.59177532597803</c:v>
                </c:pt>
                <c:pt idx="501">
                  <c:v>253.5606820461386</c:v>
                </c:pt>
                <c:pt idx="502">
                  <c:v>241.61651621531277</c:v>
                </c:pt>
                <c:pt idx="503">
                  <c:v>234.81277164827833</c:v>
                </c:pt>
                <c:pt idx="504">
                  <c:v>230.49983283182897</c:v>
                </c:pt>
                <c:pt idx="505">
                  <c:v>211.04981611501188</c:v>
                </c:pt>
                <c:pt idx="506">
                  <c:v>202.81678368438665</c:v>
                </c:pt>
                <c:pt idx="507">
                  <c:v>221.20528251420944</c:v>
                </c:pt>
                <c:pt idx="508">
                  <c:v>222.04112337011045</c:v>
                </c:pt>
                <c:pt idx="509">
                  <c:v>243.77298562353738</c:v>
                </c:pt>
                <c:pt idx="510">
                  <c:v>236.8438649281178</c:v>
                </c:pt>
                <c:pt idx="511">
                  <c:v>226.45436308926793</c:v>
                </c:pt>
                <c:pt idx="512">
                  <c:v>222.27515880976276</c:v>
                </c:pt>
                <c:pt idx="513">
                  <c:v>251.05315947843545</c:v>
                </c:pt>
                <c:pt idx="514">
                  <c:v>252.36542962220008</c:v>
                </c:pt>
                <c:pt idx="515">
                  <c:v>266.45770645269147</c:v>
                </c:pt>
                <c:pt idx="516">
                  <c:v>267.05115346038133</c:v>
                </c:pt>
                <c:pt idx="517">
                  <c:v>264.18421932464071</c:v>
                </c:pt>
                <c:pt idx="518">
                  <c:v>270.16048144433313</c:v>
                </c:pt>
                <c:pt idx="519">
                  <c:v>274.33968572383833</c:v>
                </c:pt>
                <c:pt idx="520">
                  <c:v>269.44165830825824</c:v>
                </c:pt>
                <c:pt idx="521">
                  <c:v>273.26145101972594</c:v>
                </c:pt>
                <c:pt idx="522">
                  <c:v>281.50284185891019</c:v>
                </c:pt>
                <c:pt idx="523">
                  <c:v>283.29154129053836</c:v>
                </c:pt>
                <c:pt idx="524">
                  <c:v>288.54898027415589</c:v>
                </c:pt>
                <c:pt idx="525">
                  <c:v>296.43095954530258</c:v>
                </c:pt>
                <c:pt idx="526">
                  <c:v>293.08759612169848</c:v>
                </c:pt>
                <c:pt idx="527">
                  <c:v>293.08759612169848</c:v>
                </c:pt>
                <c:pt idx="528">
                  <c:v>289.25944500167174</c:v>
                </c:pt>
                <c:pt idx="529">
                  <c:v>287.71313941825485</c:v>
                </c:pt>
                <c:pt idx="530">
                  <c:v>271.9491808759613</c:v>
                </c:pt>
                <c:pt idx="531">
                  <c:v>274.93313273152802</c:v>
                </c:pt>
                <c:pt idx="532">
                  <c:v>283.29154129053842</c:v>
                </c:pt>
                <c:pt idx="533">
                  <c:v>282.22166499498508</c:v>
                </c:pt>
                <c:pt idx="534">
                  <c:v>273.73788030758959</c:v>
                </c:pt>
                <c:pt idx="535">
                  <c:v>272.42561016382496</c:v>
                </c:pt>
                <c:pt idx="536">
                  <c:v>272.42561016382496</c:v>
                </c:pt>
                <c:pt idx="537">
                  <c:v>252.84185891006365</c:v>
                </c:pt>
                <c:pt idx="538">
                  <c:v>254.98996990972933</c:v>
                </c:pt>
                <c:pt idx="539">
                  <c:v>261.08324974924795</c:v>
                </c:pt>
                <c:pt idx="540">
                  <c:v>256.06820461384171</c:v>
                </c:pt>
                <c:pt idx="541">
                  <c:v>252.84185891006371</c:v>
                </c:pt>
                <c:pt idx="542">
                  <c:v>245.31929120695435</c:v>
                </c:pt>
                <c:pt idx="543">
                  <c:v>246.15513206285539</c:v>
                </c:pt>
                <c:pt idx="544">
                  <c:v>266.45770645269153</c:v>
                </c:pt>
                <c:pt idx="545">
                  <c:v>271.23035773988647</c:v>
                </c:pt>
                <c:pt idx="546">
                  <c:v>281.97927114677384</c:v>
                </c:pt>
                <c:pt idx="547">
                  <c:v>305.97626211969259</c:v>
                </c:pt>
                <c:pt idx="548">
                  <c:v>308.13273152791731</c:v>
                </c:pt>
                <c:pt idx="549">
                  <c:v>329.86459378134435</c:v>
                </c:pt>
                <c:pt idx="550">
                  <c:v>329.26278836509556</c:v>
                </c:pt>
                <c:pt idx="551">
                  <c:v>285.79906385824165</c:v>
                </c:pt>
                <c:pt idx="552">
                  <c:v>285.79906385824165</c:v>
                </c:pt>
                <c:pt idx="553">
                  <c:v>300.25075225677051</c:v>
                </c:pt>
                <c:pt idx="554">
                  <c:v>298.2196589769311</c:v>
                </c:pt>
                <c:pt idx="555">
                  <c:v>281.02641257104671</c:v>
                </c:pt>
                <c:pt idx="556">
                  <c:v>299.17251755265812</c:v>
                </c:pt>
                <c:pt idx="557">
                  <c:v>289.0254095620196</c:v>
                </c:pt>
                <c:pt idx="558">
                  <c:v>280.19057171514572</c:v>
                </c:pt>
                <c:pt idx="559">
                  <c:v>282.81511200267488</c:v>
                </c:pt>
                <c:pt idx="560">
                  <c:v>282.09628886659999</c:v>
                </c:pt>
                <c:pt idx="561">
                  <c:v>174.874623871615</c:v>
                </c:pt>
                <c:pt idx="562">
                  <c:v>140.83918421932481</c:v>
                </c:pt>
                <c:pt idx="563">
                  <c:v>157.4389836175194</c:v>
                </c:pt>
                <c:pt idx="564">
                  <c:v>138.80809093948528</c:v>
                </c:pt>
                <c:pt idx="565">
                  <c:v>141.67502507522585</c:v>
                </c:pt>
                <c:pt idx="566">
                  <c:v>142.03443664326332</c:v>
                </c:pt>
                <c:pt idx="567">
                  <c:v>127.59110665329337</c:v>
                </c:pt>
                <c:pt idx="568">
                  <c:v>143.11267134737565</c:v>
                </c:pt>
                <c:pt idx="569">
                  <c:v>141.55800735539975</c:v>
                </c:pt>
                <c:pt idx="570">
                  <c:v>142.39384821130074</c:v>
                </c:pt>
                <c:pt idx="571">
                  <c:v>144.78435305917773</c:v>
                </c:pt>
                <c:pt idx="572">
                  <c:v>140.72216649949868</c:v>
                </c:pt>
                <c:pt idx="573">
                  <c:v>129.85623537278522</c:v>
                </c:pt>
                <c:pt idx="574">
                  <c:v>109.31962554329675</c:v>
                </c:pt>
                <c:pt idx="575">
                  <c:v>104.18756268806435</c:v>
                </c:pt>
                <c:pt idx="576">
                  <c:v>101.91407556001354</c:v>
                </c:pt>
                <c:pt idx="577">
                  <c:v>96.06318956870625</c:v>
                </c:pt>
                <c:pt idx="578">
                  <c:v>104.66399197592793</c:v>
                </c:pt>
                <c:pt idx="579">
                  <c:v>92.360414577064674</c:v>
                </c:pt>
                <c:pt idx="580">
                  <c:v>83.64259445001683</c:v>
                </c:pt>
                <c:pt idx="581">
                  <c:v>78.86994316282194</c:v>
                </c:pt>
                <c:pt idx="582">
                  <c:v>83.642594450016844</c:v>
                </c:pt>
                <c:pt idx="583">
                  <c:v>85.91608157806769</c:v>
                </c:pt>
                <c:pt idx="584">
                  <c:v>87.947174857907243</c:v>
                </c:pt>
                <c:pt idx="585">
                  <c:v>89.259445001671864</c:v>
                </c:pt>
                <c:pt idx="586">
                  <c:v>89.142427281845741</c:v>
                </c:pt>
                <c:pt idx="587">
                  <c:v>89.978268137746781</c:v>
                </c:pt>
                <c:pt idx="588">
                  <c:v>84.60381143430314</c:v>
                </c:pt>
                <c:pt idx="589">
                  <c:v>87.111334002006217</c:v>
                </c:pt>
                <c:pt idx="590">
                  <c:v>81.970912738214835</c:v>
                </c:pt>
                <c:pt idx="591">
                  <c:v>80.901036442661507</c:v>
                </c:pt>
                <c:pt idx="592">
                  <c:v>72.542627883651136</c:v>
                </c:pt>
                <c:pt idx="593">
                  <c:v>66.574724172517733</c:v>
                </c:pt>
                <c:pt idx="594">
                  <c:v>70.394516883985503</c:v>
                </c:pt>
                <c:pt idx="595">
                  <c:v>77.315279170846082</c:v>
                </c:pt>
                <c:pt idx="596">
                  <c:v>71.464393179538831</c:v>
                </c:pt>
                <c:pt idx="597">
                  <c:v>71.464393179538831</c:v>
                </c:pt>
                <c:pt idx="598">
                  <c:v>84.002006018054402</c:v>
                </c:pt>
                <c:pt idx="599">
                  <c:v>79.948177866934358</c:v>
                </c:pt>
                <c:pt idx="600">
                  <c:v>80.065195586760552</c:v>
                </c:pt>
                <c:pt idx="601">
                  <c:v>78.393513874958472</c:v>
                </c:pt>
                <c:pt idx="602">
                  <c:v>88.900033433634491</c:v>
                </c:pt>
                <c:pt idx="603">
                  <c:v>94.867937144767907</c:v>
                </c:pt>
                <c:pt idx="604">
                  <c:v>89.852892009361668</c:v>
                </c:pt>
                <c:pt idx="605">
                  <c:v>104.06218655967932</c:v>
                </c:pt>
                <c:pt idx="606">
                  <c:v>102.86693413574083</c:v>
                </c:pt>
                <c:pt idx="607">
                  <c:v>112.06118355065229</c:v>
                </c:pt>
                <c:pt idx="608">
                  <c:v>109.07723169508556</c:v>
                </c:pt>
                <c:pt idx="609">
                  <c:v>101.19525242393878</c:v>
                </c:pt>
                <c:pt idx="610">
                  <c:v>100.60180541624905</c:v>
                </c:pt>
                <c:pt idx="611">
                  <c:v>98.813105984620847</c:v>
                </c:pt>
                <c:pt idx="612">
                  <c:v>95.110330992979257</c:v>
                </c:pt>
                <c:pt idx="613">
                  <c:v>95.703778000669033</c:v>
                </c:pt>
                <c:pt idx="614">
                  <c:v>95.586760280842853</c:v>
                </c:pt>
                <c:pt idx="615">
                  <c:v>84.127382146439643</c:v>
                </c:pt>
                <c:pt idx="616">
                  <c:v>94.993313273153106</c:v>
                </c:pt>
                <c:pt idx="617">
                  <c:v>105.97626211969278</c:v>
                </c:pt>
                <c:pt idx="618">
                  <c:v>115.5299231026416</c:v>
                </c:pt>
                <c:pt idx="619">
                  <c:v>114.33467067870313</c:v>
                </c:pt>
                <c:pt idx="620">
                  <c:v>109.43664326312307</c:v>
                </c:pt>
                <c:pt idx="621">
                  <c:v>100.12537612838548</c:v>
                </c:pt>
                <c:pt idx="622">
                  <c:v>108.12437311935845</c:v>
                </c:pt>
                <c:pt idx="623">
                  <c:v>106.33567368773021</c:v>
                </c:pt>
                <c:pt idx="624">
                  <c:v>107.17151454363125</c:v>
                </c:pt>
                <c:pt idx="625">
                  <c:v>108.12437311935845</c:v>
                </c:pt>
                <c:pt idx="626">
                  <c:v>22.985623537278709</c:v>
                </c:pt>
                <c:pt idx="627">
                  <c:v>17.853560682046332</c:v>
                </c:pt>
                <c:pt idx="628">
                  <c:v>18.572383818121253</c:v>
                </c:pt>
                <c:pt idx="629">
                  <c:v>20.603477097960756</c:v>
                </c:pt>
                <c:pt idx="630">
                  <c:v>20.244065529923304</c:v>
                </c:pt>
                <c:pt idx="631">
                  <c:v>17.017719826145282</c:v>
                </c:pt>
                <c:pt idx="632">
                  <c:v>19.282848545637087</c:v>
                </c:pt>
                <c:pt idx="633">
                  <c:v>14.752591106653457</c:v>
                </c:pt>
                <c:pt idx="634">
                  <c:v>15.588431962554505</c:v>
                </c:pt>
                <c:pt idx="635">
                  <c:v>14.510197258442181</c:v>
                </c:pt>
                <c:pt idx="636">
                  <c:v>13.080909394851403</c:v>
                </c:pt>
                <c:pt idx="637">
                  <c:v>12.596121698428808</c:v>
                </c:pt>
                <c:pt idx="638">
                  <c:v>18.329989969909931</c:v>
                </c:pt>
                <c:pt idx="639">
                  <c:v>20.837512537613058</c:v>
                </c:pt>
                <c:pt idx="640">
                  <c:v>26.211969241056753</c:v>
                </c:pt>
                <c:pt idx="641">
                  <c:v>30.391173520561932</c:v>
                </c:pt>
                <c:pt idx="642">
                  <c:v>29.672350384487011</c:v>
                </c:pt>
                <c:pt idx="643">
                  <c:v>27.290203945169054</c:v>
                </c:pt>
                <c:pt idx="644">
                  <c:v>23.946840521564926</c:v>
                </c:pt>
                <c:pt idx="645">
                  <c:v>28.360080240722386</c:v>
                </c:pt>
                <c:pt idx="646">
                  <c:v>29.672350384487011</c:v>
                </c:pt>
                <c:pt idx="647">
                  <c:v>34.093948512203511</c:v>
                </c:pt>
                <c:pt idx="648">
                  <c:v>29.195921096623433</c:v>
                </c:pt>
                <c:pt idx="649">
                  <c:v>24.899699097292107</c:v>
                </c:pt>
                <c:pt idx="650">
                  <c:v>42.33533935138778</c:v>
                </c:pt>
                <c:pt idx="651">
                  <c:v>34.327983951855835</c:v>
                </c:pt>
                <c:pt idx="652">
                  <c:v>35.046807087930709</c:v>
                </c:pt>
                <c:pt idx="653">
                  <c:v>30.750585088599379</c:v>
                </c:pt>
                <c:pt idx="654">
                  <c:v>35.648612504179454</c:v>
                </c:pt>
                <c:pt idx="655">
                  <c:v>35.648612504179454</c:v>
                </c:pt>
                <c:pt idx="656">
                  <c:v>35.523236375794284</c:v>
                </c:pt>
                <c:pt idx="657">
                  <c:v>36.359077231695338</c:v>
                </c:pt>
                <c:pt idx="658">
                  <c:v>35.882647943831735</c:v>
                </c:pt>
                <c:pt idx="659">
                  <c:v>34.327983951855813</c:v>
                </c:pt>
                <c:pt idx="660">
                  <c:v>35.523236375794284</c:v>
                </c:pt>
                <c:pt idx="661">
                  <c:v>34.929789368104558</c:v>
                </c:pt>
                <c:pt idx="662">
                  <c:v>33.734536944166081</c:v>
                </c:pt>
                <c:pt idx="663">
                  <c:v>39.343029087262039</c:v>
                </c:pt>
                <c:pt idx="664">
                  <c:v>35.046807087930709</c:v>
                </c:pt>
                <c:pt idx="665">
                  <c:v>40.061852223336935</c:v>
                </c:pt>
                <c:pt idx="666">
                  <c:v>40.178869943163107</c:v>
                </c:pt>
                <c:pt idx="667">
                  <c:v>52.599465061852534</c:v>
                </c:pt>
                <c:pt idx="668">
                  <c:v>50.451354062186859</c:v>
                </c:pt>
                <c:pt idx="669">
                  <c:v>53.017385489803061</c:v>
                </c:pt>
                <c:pt idx="670">
                  <c:v>59.528585757272133</c:v>
                </c:pt>
                <c:pt idx="671">
                  <c:v>54.98996990972951</c:v>
                </c:pt>
                <c:pt idx="672">
                  <c:v>51.646606486125357</c:v>
                </c:pt>
                <c:pt idx="673">
                  <c:v>50.45135406218688</c:v>
                </c:pt>
                <c:pt idx="674">
                  <c:v>39.702440655299533</c:v>
                </c:pt>
                <c:pt idx="675">
                  <c:v>37.671347375460009</c:v>
                </c:pt>
                <c:pt idx="676">
                  <c:v>37.671347375460009</c:v>
                </c:pt>
                <c:pt idx="677">
                  <c:v>38.507188231361035</c:v>
                </c:pt>
                <c:pt idx="678">
                  <c:v>44.483450351053456</c:v>
                </c:pt>
                <c:pt idx="679">
                  <c:v>50.810765630224331</c:v>
                </c:pt>
                <c:pt idx="680">
                  <c:v>51.404212637914057</c:v>
                </c:pt>
                <c:pt idx="681">
                  <c:v>47.225008358408886</c:v>
                </c:pt>
                <c:pt idx="682">
                  <c:v>42.335339351387802</c:v>
                </c:pt>
                <c:pt idx="683">
                  <c:v>39.22601136743593</c:v>
                </c:pt>
                <c:pt idx="684">
                  <c:v>33.734536944166123</c:v>
                </c:pt>
                <c:pt idx="685">
                  <c:v>31.945837512537899</c:v>
                </c:pt>
                <c:pt idx="686">
                  <c:v>32.781678368438925</c:v>
                </c:pt>
                <c:pt idx="687">
                  <c:v>34.570377800067178</c:v>
                </c:pt>
                <c:pt idx="688">
                  <c:v>31.469408224674321</c:v>
                </c:pt>
                <c:pt idx="689">
                  <c:v>28.360080240722475</c:v>
                </c:pt>
                <c:pt idx="690">
                  <c:v>29.6723503844871</c:v>
                </c:pt>
                <c:pt idx="691">
                  <c:v>35.289200936142095</c:v>
                </c:pt>
                <c:pt idx="692">
                  <c:v>35.289200936142095</c:v>
                </c:pt>
                <c:pt idx="693">
                  <c:v>34.92978936810465</c:v>
                </c:pt>
                <c:pt idx="694">
                  <c:v>32.179872952190223</c:v>
                </c:pt>
                <c:pt idx="695">
                  <c:v>32.422266800401523</c:v>
                </c:pt>
                <c:pt idx="696">
                  <c:v>31.820461384152775</c:v>
                </c:pt>
                <c:pt idx="697">
                  <c:v>33.015713808091249</c:v>
                </c:pt>
                <c:pt idx="698">
                  <c:v>35.289200936142073</c:v>
                </c:pt>
                <c:pt idx="699">
                  <c:v>31.703443664326624</c:v>
                </c:pt>
                <c:pt idx="700">
                  <c:v>33.851554663992275</c:v>
                </c:pt>
                <c:pt idx="701">
                  <c:v>36.601471079906702</c:v>
                </c:pt>
                <c:pt idx="702">
                  <c:v>37.320294215981598</c:v>
                </c:pt>
                <c:pt idx="703">
                  <c:v>37.077900367770297</c:v>
                </c:pt>
                <c:pt idx="704">
                  <c:v>33.976930792377445</c:v>
                </c:pt>
                <c:pt idx="705">
                  <c:v>42.092945503176523</c:v>
                </c:pt>
                <c:pt idx="706">
                  <c:v>43.522233366767324</c:v>
                </c:pt>
                <c:pt idx="707">
                  <c:v>37.671347375460051</c:v>
                </c:pt>
                <c:pt idx="708">
                  <c:v>37.320294215981619</c:v>
                </c:pt>
                <c:pt idx="709">
                  <c:v>36.960882647944175</c:v>
                </c:pt>
                <c:pt idx="710">
                  <c:v>35.289200936142095</c:v>
                </c:pt>
                <c:pt idx="711">
                  <c:v>33.141089936476419</c:v>
                </c:pt>
                <c:pt idx="712">
                  <c:v>33.25810765630257</c:v>
                </c:pt>
                <c:pt idx="713">
                  <c:v>34.327983951855877</c:v>
                </c:pt>
                <c:pt idx="714">
                  <c:v>30.750585088599447</c:v>
                </c:pt>
                <c:pt idx="715">
                  <c:v>25.376128385155774</c:v>
                </c:pt>
                <c:pt idx="716">
                  <c:v>27.407221664995298</c:v>
                </c:pt>
                <c:pt idx="717">
                  <c:v>27.407221664995298</c:v>
                </c:pt>
                <c:pt idx="718">
                  <c:v>21.91574724172547</c:v>
                </c:pt>
                <c:pt idx="719">
                  <c:v>21.673353393514173</c:v>
                </c:pt>
                <c:pt idx="720">
                  <c:v>24.180875961217275</c:v>
                </c:pt>
                <c:pt idx="721">
                  <c:v>31.227014376463046</c:v>
                </c:pt>
                <c:pt idx="722">
                  <c:v>27.766633233032746</c:v>
                </c:pt>
                <c:pt idx="723">
                  <c:v>28.836509528586095</c:v>
                </c:pt>
                <c:pt idx="724">
                  <c:v>27.52423938482147</c:v>
                </c:pt>
                <c:pt idx="725">
                  <c:v>26.094951521230691</c:v>
                </c:pt>
                <c:pt idx="726">
                  <c:v>27.766633233032767</c:v>
                </c:pt>
                <c:pt idx="727">
                  <c:v>26.454363089268117</c:v>
                </c:pt>
                <c:pt idx="728">
                  <c:v>20.837512537613144</c:v>
                </c:pt>
                <c:pt idx="729">
                  <c:v>19.525242393848519</c:v>
                </c:pt>
                <c:pt idx="730">
                  <c:v>18.095954530257764</c:v>
                </c:pt>
                <c:pt idx="731">
                  <c:v>12.59612169842892</c:v>
                </c:pt>
                <c:pt idx="732">
                  <c:v>13.431962554329967</c:v>
                </c:pt>
                <c:pt idx="733">
                  <c:v>9.8545636910735155</c:v>
                </c:pt>
                <c:pt idx="734">
                  <c:v>9.4951521230360658</c:v>
                </c:pt>
                <c:pt idx="735">
                  <c:v>9.8545636910735155</c:v>
                </c:pt>
                <c:pt idx="736">
                  <c:v>9.8545636910735155</c:v>
                </c:pt>
                <c:pt idx="737">
                  <c:v>11.16683383483814</c:v>
                </c:pt>
                <c:pt idx="738">
                  <c:v>9.2527582748247461</c:v>
                </c:pt>
                <c:pt idx="739">
                  <c:v>9.7375459712473411</c:v>
                </c:pt>
                <c:pt idx="740">
                  <c:v>7.8234704112339681</c:v>
                </c:pt>
                <c:pt idx="741">
                  <c:v>7.8234704112339681</c:v>
                </c:pt>
                <c:pt idx="742">
                  <c:v>16.775325977934074</c:v>
                </c:pt>
                <c:pt idx="743">
                  <c:v>20.603477097960841</c:v>
                </c:pt>
                <c:pt idx="744">
                  <c:v>22.392176529589047</c:v>
                </c:pt>
                <c:pt idx="745">
                  <c:v>29.555332664660973</c:v>
                </c:pt>
                <c:pt idx="746">
                  <c:v>29.312938816449673</c:v>
                </c:pt>
                <c:pt idx="747">
                  <c:v>30.86760280842562</c:v>
                </c:pt>
                <c:pt idx="748">
                  <c:v>29.195921096623543</c:v>
                </c:pt>
                <c:pt idx="749">
                  <c:v>32.539284520227717</c:v>
                </c:pt>
                <c:pt idx="750">
                  <c:v>34.21096623202979</c:v>
                </c:pt>
                <c:pt idx="751">
                  <c:v>43.405215646941222</c:v>
                </c:pt>
                <c:pt idx="752">
                  <c:v>41.975927783350443</c:v>
                </c:pt>
                <c:pt idx="753">
                  <c:v>39.343029087262174</c:v>
                </c:pt>
                <c:pt idx="754">
                  <c:v>44.600468070879714</c:v>
                </c:pt>
                <c:pt idx="755">
                  <c:v>43.045804078903771</c:v>
                </c:pt>
                <c:pt idx="756">
                  <c:v>39.585422935473467</c:v>
                </c:pt>
                <c:pt idx="757">
                  <c:v>35.289200936142137</c:v>
                </c:pt>
                <c:pt idx="758">
                  <c:v>38.74958207957242</c:v>
                </c:pt>
                <c:pt idx="759">
                  <c:v>36.718488799732896</c:v>
                </c:pt>
                <c:pt idx="760">
                  <c:v>45.076897358743274</c:v>
                </c:pt>
                <c:pt idx="761">
                  <c:v>33.734536944166194</c:v>
                </c:pt>
                <c:pt idx="762">
                  <c:v>37.32029421598164</c:v>
                </c:pt>
                <c:pt idx="763">
                  <c:v>34.929789368104672</c:v>
                </c:pt>
                <c:pt idx="764">
                  <c:v>37.320294215981619</c:v>
                </c:pt>
                <c:pt idx="765">
                  <c:v>37.43731193580777</c:v>
                </c:pt>
                <c:pt idx="766">
                  <c:v>37.913741223671352</c:v>
                </c:pt>
                <c:pt idx="767">
                  <c:v>38.156135071882666</c:v>
                </c:pt>
                <c:pt idx="768">
                  <c:v>37.796723503845222</c:v>
                </c:pt>
                <c:pt idx="769">
                  <c:v>38.507188231361098</c:v>
                </c:pt>
                <c:pt idx="770">
                  <c:v>36.601471079906744</c:v>
                </c:pt>
                <c:pt idx="771">
                  <c:v>38.156135071882645</c:v>
                </c:pt>
                <c:pt idx="772">
                  <c:v>38.632564359746247</c:v>
                </c:pt>
                <c:pt idx="773">
                  <c:v>38.273152791708796</c:v>
                </c:pt>
                <c:pt idx="774">
                  <c:v>54.630558341692122</c:v>
                </c:pt>
                <c:pt idx="775">
                  <c:v>65.137077900368183</c:v>
                </c:pt>
                <c:pt idx="776">
                  <c:v>70.511534603811853</c:v>
                </c:pt>
                <c:pt idx="777">
                  <c:v>77.315279170846281</c:v>
                </c:pt>
                <c:pt idx="778">
                  <c:v>72.902039451688808</c:v>
                </c:pt>
                <c:pt idx="779">
                  <c:v>85.080240722166963</c:v>
                </c:pt>
                <c:pt idx="780">
                  <c:v>92.602808425276308</c:v>
                </c:pt>
                <c:pt idx="781">
                  <c:v>90.212303577399339</c:v>
                </c:pt>
                <c:pt idx="782">
                  <c:v>85.673687729856681</c:v>
                </c:pt>
                <c:pt idx="783">
                  <c:v>72.425610163825226</c:v>
                </c:pt>
                <c:pt idx="784">
                  <c:v>73.612504179204734</c:v>
                </c:pt>
                <c:pt idx="785">
                  <c:v>74.807756603143233</c:v>
                </c:pt>
                <c:pt idx="786">
                  <c:v>73.737880307589876</c:v>
                </c:pt>
                <c:pt idx="787">
                  <c:v>73.737880307589876</c:v>
                </c:pt>
                <c:pt idx="788">
                  <c:v>70.628552323638033</c:v>
                </c:pt>
                <c:pt idx="789">
                  <c:v>73.136074891341167</c:v>
                </c:pt>
                <c:pt idx="790">
                  <c:v>77.674690738883797</c:v>
                </c:pt>
                <c:pt idx="791">
                  <c:v>75.167168171180677</c:v>
                </c:pt>
                <c:pt idx="792">
                  <c:v>81.736877298562845</c:v>
                </c:pt>
                <c:pt idx="793">
                  <c:v>79.112337011033588</c:v>
                </c:pt>
                <c:pt idx="794">
                  <c:v>77.440655299231523</c:v>
                </c:pt>
                <c:pt idx="795">
                  <c:v>86.868940153795251</c:v>
                </c:pt>
                <c:pt idx="796">
                  <c:v>101.91407556001396</c:v>
                </c:pt>
                <c:pt idx="797">
                  <c:v>98.930123704447226</c:v>
                </c:pt>
                <c:pt idx="798">
                  <c:v>102.99231026412627</c:v>
                </c:pt>
                <c:pt idx="799">
                  <c:v>104.78100969575452</c:v>
                </c:pt>
                <c:pt idx="800">
                  <c:v>110.51487796723566</c:v>
                </c:pt>
                <c:pt idx="801">
                  <c:v>105.61685055165557</c:v>
                </c:pt>
                <c:pt idx="802">
                  <c:v>105.25743898361814</c:v>
                </c:pt>
                <c:pt idx="803">
                  <c:v>98.930123704447254</c:v>
                </c:pt>
                <c:pt idx="804">
                  <c:v>97.258441992645174</c:v>
                </c:pt>
                <c:pt idx="805">
                  <c:v>91.649949849549216</c:v>
                </c:pt>
                <c:pt idx="806">
                  <c:v>88.306586425945042</c:v>
                </c:pt>
                <c:pt idx="807">
                  <c:v>90.931126713474299</c:v>
                </c:pt>
                <c:pt idx="808">
                  <c:v>92.001003009027599</c:v>
                </c:pt>
                <c:pt idx="809">
                  <c:v>95.110330992979456</c:v>
                </c:pt>
                <c:pt idx="810">
                  <c:v>95.946171848880496</c:v>
                </c:pt>
                <c:pt idx="811">
                  <c:v>97.617853560682605</c:v>
                </c:pt>
                <c:pt idx="812">
                  <c:v>97.617853560682605</c:v>
                </c:pt>
                <c:pt idx="813">
                  <c:v>96.305583416917955</c:v>
                </c:pt>
                <c:pt idx="814">
                  <c:v>99.76596456034828</c:v>
                </c:pt>
                <c:pt idx="815">
                  <c:v>102.15646940822522</c:v>
                </c:pt>
                <c:pt idx="816">
                  <c:v>99.523570712136959</c:v>
                </c:pt>
                <c:pt idx="817">
                  <c:v>105.49983283182938</c:v>
                </c:pt>
                <c:pt idx="818">
                  <c:v>101.19525242393901</c:v>
                </c:pt>
                <c:pt idx="819">
                  <c:v>97.375459712471283</c:v>
                </c:pt>
                <c:pt idx="820">
                  <c:v>97.01604814443381</c:v>
                </c:pt>
                <c:pt idx="821">
                  <c:v>95.829154129054345</c:v>
                </c:pt>
                <c:pt idx="822">
                  <c:v>94.391507856904553</c:v>
                </c:pt>
                <c:pt idx="823">
                  <c:v>95.703778000669232</c:v>
                </c:pt>
                <c:pt idx="824">
                  <c:v>101.68004012036165</c:v>
                </c:pt>
                <c:pt idx="825">
                  <c:v>98.813105984621075</c:v>
                </c:pt>
                <c:pt idx="826">
                  <c:v>95.829154129054373</c:v>
                </c:pt>
                <c:pt idx="827">
                  <c:v>102.51588097626265</c:v>
                </c:pt>
                <c:pt idx="828">
                  <c:v>126.98930123704511</c:v>
                </c:pt>
                <c:pt idx="829">
                  <c:v>133.08258107656368</c:v>
                </c:pt>
                <c:pt idx="830">
                  <c:v>125.79404881310658</c:v>
                </c:pt>
                <c:pt idx="831">
                  <c:v>121.61484453360143</c:v>
                </c:pt>
                <c:pt idx="832">
                  <c:v>130.93447007689801</c:v>
                </c:pt>
                <c:pt idx="833">
                  <c:v>133.6760280842534</c:v>
                </c:pt>
                <c:pt idx="834">
                  <c:v>149.43998662654701</c:v>
                </c:pt>
                <c:pt idx="835">
                  <c:v>146.4560347709803</c:v>
                </c:pt>
                <c:pt idx="836">
                  <c:v>150.39284520227417</c:v>
                </c:pt>
                <c:pt idx="837">
                  <c:v>159.82948846539693</c:v>
                </c:pt>
                <c:pt idx="838">
                  <c:v>154.8144433299907</c:v>
                </c:pt>
                <c:pt idx="839">
                  <c:v>149.19759277833569</c:v>
                </c:pt>
                <c:pt idx="840">
                  <c:v>150.75225677031165</c:v>
                </c:pt>
                <c:pt idx="841">
                  <c:v>163.88331661651696</c:v>
                </c:pt>
                <c:pt idx="842">
                  <c:v>162.33701103310008</c:v>
                </c:pt>
                <c:pt idx="843">
                  <c:v>165.5549983283191</c:v>
                </c:pt>
                <c:pt idx="844">
                  <c:v>161.37579404881396</c:v>
                </c:pt>
                <c:pt idx="845">
                  <c:v>155.65028418589182</c:v>
                </c:pt>
                <c:pt idx="846">
                  <c:v>155.29087261785435</c:v>
                </c:pt>
                <c:pt idx="847">
                  <c:v>156.12671347375539</c:v>
                </c:pt>
                <c:pt idx="848">
                  <c:v>151.94750919425024</c:v>
                </c:pt>
                <c:pt idx="849">
                  <c:v>151.22868605817536</c:v>
                </c:pt>
                <c:pt idx="850">
                  <c:v>151.47107990638662</c:v>
                </c:pt>
                <c:pt idx="851">
                  <c:v>153.0173854898035</c:v>
                </c:pt>
                <c:pt idx="852">
                  <c:v>161.97759946506264</c:v>
                </c:pt>
                <c:pt idx="853">
                  <c:v>155.52490805750665</c:v>
                </c:pt>
                <c:pt idx="854">
                  <c:v>157.43898361752002</c:v>
                </c:pt>
                <c:pt idx="855">
                  <c:v>156.12671347375539</c:v>
                </c:pt>
                <c:pt idx="856">
                  <c:v>157.19658976930876</c:v>
                </c:pt>
                <c:pt idx="857">
                  <c:v>157.19658976930876</c:v>
                </c:pt>
                <c:pt idx="858">
                  <c:v>171.76529588766383</c:v>
                </c:pt>
                <c:pt idx="859">
                  <c:v>169.7342026078243</c:v>
                </c:pt>
                <c:pt idx="860">
                  <c:v>187.64627214978353</c:v>
                </c:pt>
                <c:pt idx="861">
                  <c:v>198.1527917084596</c:v>
                </c:pt>
                <c:pt idx="862">
                  <c:v>201.0197258442002</c:v>
                </c:pt>
                <c:pt idx="863">
                  <c:v>190.98963557338769</c:v>
                </c:pt>
                <c:pt idx="864">
                  <c:v>182.63122701437732</c:v>
                </c:pt>
                <c:pt idx="865">
                  <c:v>179.6472751588106</c:v>
                </c:pt>
                <c:pt idx="866">
                  <c:v>188.95854229354819</c:v>
                </c:pt>
                <c:pt idx="867">
                  <c:v>177.8585757271824</c:v>
                </c:pt>
                <c:pt idx="868">
                  <c:v>176.78034102307004</c:v>
                </c:pt>
                <c:pt idx="869">
                  <c:v>170.69541959211048</c:v>
                </c:pt>
                <c:pt idx="870">
                  <c:v>182.03778000668757</c:v>
                </c:pt>
                <c:pt idx="871">
                  <c:v>188.60748913406974</c:v>
                </c:pt>
                <c:pt idx="872">
                  <c:v>186.21698428619277</c:v>
                </c:pt>
                <c:pt idx="873">
                  <c:v>190.15379471748665</c:v>
                </c:pt>
                <c:pt idx="874">
                  <c:v>189.44332998997075</c:v>
                </c:pt>
                <c:pt idx="875">
                  <c:v>191.3490471414251</c:v>
                </c:pt>
                <c:pt idx="876">
                  <c:v>210.33935138749672</c:v>
                </c:pt>
                <c:pt idx="877">
                  <c:v>218.09595453025835</c:v>
                </c:pt>
                <c:pt idx="878">
                  <c:v>222.27515880976355</c:v>
                </c:pt>
                <c:pt idx="879">
                  <c:v>210.33935138749672</c:v>
                </c:pt>
                <c:pt idx="880">
                  <c:v>206.63657639585514</c:v>
                </c:pt>
                <c:pt idx="881">
                  <c:v>225.38448679371547</c:v>
                </c:pt>
                <c:pt idx="882">
                  <c:v>242.57773319959983</c:v>
                </c:pt>
                <c:pt idx="883">
                  <c:v>236.84386492811873</c:v>
                </c:pt>
                <c:pt idx="884">
                  <c:v>228.48545636910833</c:v>
                </c:pt>
                <c:pt idx="885">
                  <c:v>233.14108993647707</c:v>
                </c:pt>
                <c:pt idx="886">
                  <c:v>243.41357405550085</c:v>
                </c:pt>
                <c:pt idx="887">
                  <c:v>247.46740220662087</c:v>
                </c:pt>
                <c:pt idx="888">
                  <c:v>227.76663323303339</c:v>
                </c:pt>
                <c:pt idx="889">
                  <c:v>238.5155466399207</c:v>
                </c:pt>
                <c:pt idx="890">
                  <c:v>206.03477097960635</c:v>
                </c:pt>
                <c:pt idx="891">
                  <c:v>212.24506853895107</c:v>
                </c:pt>
                <c:pt idx="892">
                  <c:v>222.04112337011122</c:v>
                </c:pt>
                <c:pt idx="893">
                  <c:v>227.29020394516976</c:v>
                </c:pt>
                <c:pt idx="894">
                  <c:v>198.27816783684469</c:v>
                </c:pt>
                <c:pt idx="895">
                  <c:v>209.26111668338433</c:v>
                </c:pt>
                <c:pt idx="896">
                  <c:v>213.79973253092697</c:v>
                </c:pt>
                <c:pt idx="897">
                  <c:v>215.35439652290287</c:v>
                </c:pt>
                <c:pt idx="898">
                  <c:v>206.63657639585503</c:v>
                </c:pt>
                <c:pt idx="899">
                  <c:v>223.82982280173937</c:v>
                </c:pt>
                <c:pt idx="900">
                  <c:v>223.35339351387574</c:v>
                </c:pt>
                <c:pt idx="901">
                  <c:v>229.4383149448353</c:v>
                </c:pt>
                <c:pt idx="902">
                  <c:v>232.07121364092359</c:v>
                </c:pt>
                <c:pt idx="903">
                  <c:v>241.02306920762371</c:v>
                </c:pt>
                <c:pt idx="904">
                  <c:v>236.12504179204362</c:v>
                </c:pt>
                <c:pt idx="905">
                  <c:v>252.84185891006442</c:v>
                </c:pt>
                <c:pt idx="906">
                  <c:v>259.05215646940917</c:v>
                </c:pt>
                <c:pt idx="907">
                  <c:v>246.51454363089357</c:v>
                </c:pt>
                <c:pt idx="908">
                  <c:v>233.74289535272572</c:v>
                </c:pt>
                <c:pt idx="909">
                  <c:v>231.23537278502261</c:v>
                </c:pt>
                <c:pt idx="910">
                  <c:v>243.28819792711562</c:v>
                </c:pt>
                <c:pt idx="911">
                  <c:v>239.35138749582171</c:v>
                </c:pt>
                <c:pt idx="912">
                  <c:v>242.81176863925205</c:v>
                </c:pt>
                <c:pt idx="913">
                  <c:v>248.66265463055933</c:v>
                </c:pt>
                <c:pt idx="914">
                  <c:v>246.51454363089363</c:v>
                </c:pt>
                <c:pt idx="915">
                  <c:v>246.51454363089363</c:v>
                </c:pt>
                <c:pt idx="916">
                  <c:v>249.26446004680813</c:v>
                </c:pt>
                <c:pt idx="917">
                  <c:v>229.32129722500929</c:v>
                </c:pt>
                <c:pt idx="918">
                  <c:v>222.39217652958968</c:v>
                </c:pt>
                <c:pt idx="919">
                  <c:v>228.84486793714566</c:v>
                </c:pt>
                <c:pt idx="920">
                  <c:v>223.7128050819133</c:v>
                </c:pt>
                <c:pt idx="921">
                  <c:v>230.63356736877395</c:v>
                </c:pt>
                <c:pt idx="922">
                  <c:v>230.7505850886001</c:v>
                </c:pt>
                <c:pt idx="923">
                  <c:v>231.35239050484887</c:v>
                </c:pt>
                <c:pt idx="924">
                  <c:v>226.93079237713235</c:v>
                </c:pt>
                <c:pt idx="925">
                  <c:v>228.36843864928213</c:v>
                </c:pt>
                <c:pt idx="926">
                  <c:v>207.34704112337101</c:v>
                </c:pt>
                <c:pt idx="927">
                  <c:v>199.70745570043556</c:v>
                </c:pt>
                <c:pt idx="928">
                  <c:v>187.16984286191996</c:v>
                </c:pt>
                <c:pt idx="929">
                  <c:v>191.70845870946258</c:v>
                </c:pt>
                <c:pt idx="930">
                  <c:v>209.73754597124795</c:v>
                </c:pt>
                <c:pt idx="931">
                  <c:v>214.03376797057928</c:v>
                </c:pt>
                <c:pt idx="932">
                  <c:v>205.9177532597802</c:v>
                </c:pt>
                <c:pt idx="933">
                  <c:v>199.82447342026163</c:v>
                </c:pt>
                <c:pt idx="934">
                  <c:v>227.05616850551746</c:v>
                </c:pt>
                <c:pt idx="935">
                  <c:v>229.56369107322055</c:v>
                </c:pt>
                <c:pt idx="936">
                  <c:v>231.10999665663749</c:v>
                </c:pt>
                <c:pt idx="937">
                  <c:v>231.10999665663749</c:v>
                </c:pt>
                <c:pt idx="938">
                  <c:v>222.15814108993737</c:v>
                </c:pt>
                <c:pt idx="939">
                  <c:v>224.78268137746667</c:v>
                </c:pt>
                <c:pt idx="940">
                  <c:v>225.38448679371547</c:v>
                </c:pt>
                <c:pt idx="941">
                  <c:v>223.11099966566462</c:v>
                </c:pt>
                <c:pt idx="942">
                  <c:v>223.11099966566462</c:v>
                </c:pt>
                <c:pt idx="943">
                  <c:v>211.04981611501265</c:v>
                </c:pt>
                <c:pt idx="944">
                  <c:v>198.51220327649705</c:v>
                </c:pt>
                <c:pt idx="945">
                  <c:v>197.67636242059598</c:v>
                </c:pt>
                <c:pt idx="946">
                  <c:v>198.87161484453446</c:v>
                </c:pt>
                <c:pt idx="947">
                  <c:v>198.51220327649705</c:v>
                </c:pt>
                <c:pt idx="948">
                  <c:v>203.6526245402884</c:v>
                </c:pt>
                <c:pt idx="949">
                  <c:v>196.72350384486879</c:v>
                </c:pt>
                <c:pt idx="950">
                  <c:v>207.11300568371871</c:v>
                </c:pt>
                <c:pt idx="951">
                  <c:v>205.19893012370534</c:v>
                </c:pt>
                <c:pt idx="952">
                  <c:v>205.19893012370534</c:v>
                </c:pt>
                <c:pt idx="953">
                  <c:v>207.58943497158228</c:v>
                </c:pt>
                <c:pt idx="954">
                  <c:v>196.72350384486873</c:v>
                </c:pt>
                <c:pt idx="955">
                  <c:v>203.52724841190323</c:v>
                </c:pt>
                <c:pt idx="956">
                  <c:v>180.24908057505931</c:v>
                </c:pt>
                <c:pt idx="957">
                  <c:v>177.97559344700846</c:v>
                </c:pt>
                <c:pt idx="958">
                  <c:v>195.41123370110412</c:v>
                </c:pt>
                <c:pt idx="959">
                  <c:v>241.38248077566124</c:v>
                </c:pt>
                <c:pt idx="960">
                  <c:v>246.28050819124135</c:v>
                </c:pt>
                <c:pt idx="961">
                  <c:v>232.18823136074982</c:v>
                </c:pt>
                <c:pt idx="962">
                  <c:v>229.56369107322055</c:v>
                </c:pt>
                <c:pt idx="963">
                  <c:v>228.96188565697182</c:v>
                </c:pt>
                <c:pt idx="964">
                  <c:v>223.71280508191327</c:v>
                </c:pt>
                <c:pt idx="965">
                  <c:v>211.6516215312613</c:v>
                </c:pt>
                <c:pt idx="966">
                  <c:v>211.76863925108739</c:v>
                </c:pt>
                <c:pt idx="967">
                  <c:v>213.79973253092692</c:v>
                </c:pt>
                <c:pt idx="968">
                  <c:v>209.50351053159557</c:v>
                </c:pt>
                <c:pt idx="969">
                  <c:v>200.18388498829898</c:v>
                </c:pt>
                <c:pt idx="970">
                  <c:v>193.49715814109069</c:v>
                </c:pt>
                <c:pt idx="971">
                  <c:v>203.65262454028829</c:v>
                </c:pt>
                <c:pt idx="972">
                  <c:v>201.26211969241132</c:v>
                </c:pt>
                <c:pt idx="973">
                  <c:v>193.62253426947586</c:v>
                </c:pt>
                <c:pt idx="974">
                  <c:v>197.91875626880716</c:v>
                </c:pt>
                <c:pt idx="975">
                  <c:v>200.30926111668421</c:v>
                </c:pt>
                <c:pt idx="976">
                  <c:v>198.27816783684469</c:v>
                </c:pt>
                <c:pt idx="977">
                  <c:v>198.27816783684469</c:v>
                </c:pt>
                <c:pt idx="978">
                  <c:v>207.34704112337093</c:v>
                </c:pt>
                <c:pt idx="979">
                  <c:v>214.86960882648032</c:v>
                </c:pt>
                <c:pt idx="980">
                  <c:v>206.9959879638925</c:v>
                </c:pt>
                <c:pt idx="981">
                  <c:v>210.1554663991985</c:v>
                </c:pt>
                <c:pt idx="982">
                  <c:v>216.78368438649375</c:v>
                </c:pt>
                <c:pt idx="983">
                  <c:v>220.12704781009788</c:v>
                </c:pt>
                <c:pt idx="984">
                  <c:v>220.6034770979615</c:v>
                </c:pt>
                <c:pt idx="985">
                  <c:v>220.12704781009788</c:v>
                </c:pt>
                <c:pt idx="986">
                  <c:v>219.53360080240816</c:v>
                </c:pt>
                <c:pt idx="987">
                  <c:v>205.91775325978023</c:v>
                </c:pt>
                <c:pt idx="988">
                  <c:v>204.00367769976685</c:v>
                </c:pt>
                <c:pt idx="989">
                  <c:v>200.06686726847295</c:v>
                </c:pt>
                <c:pt idx="990">
                  <c:v>201.49615513206371</c:v>
                </c:pt>
                <c:pt idx="991">
                  <c:v>205.08191240387913</c:v>
                </c:pt>
                <c:pt idx="992">
                  <c:v>199.70745570043547</c:v>
                </c:pt>
                <c:pt idx="993">
                  <c:v>203.5272484119032</c:v>
                </c:pt>
                <c:pt idx="994">
                  <c:v>199.82447342026157</c:v>
                </c:pt>
                <c:pt idx="995">
                  <c:v>204.12905382815194</c:v>
                </c:pt>
                <c:pt idx="996">
                  <c:v>212.48746238716228</c:v>
                </c:pt>
                <c:pt idx="997">
                  <c:v>223.35339351387574</c:v>
                </c:pt>
                <c:pt idx="998">
                  <c:v>224.42326980942912</c:v>
                </c:pt>
                <c:pt idx="999">
                  <c:v>234.92978936810519</c:v>
                </c:pt>
                <c:pt idx="1000">
                  <c:v>237.7967235038457</c:v>
                </c:pt>
                <c:pt idx="1001">
                  <c:v>242.33533935138834</c:v>
                </c:pt>
                <c:pt idx="1002">
                  <c:v>244.95987963891767</c:v>
                </c:pt>
                <c:pt idx="1003">
                  <c:v>234.69575392845289</c:v>
                </c:pt>
                <c:pt idx="1004">
                  <c:v>248.78803075894447</c:v>
                </c:pt>
                <c:pt idx="1005">
                  <c:v>241.97592778335098</c:v>
                </c:pt>
                <c:pt idx="1006">
                  <c:v>246.15513206285615</c:v>
                </c:pt>
                <c:pt idx="1007">
                  <c:v>235.89100635239143</c:v>
                </c:pt>
                <c:pt idx="1008">
                  <c:v>227.29020394516971</c:v>
                </c:pt>
                <c:pt idx="1009">
                  <c:v>242.21832163156219</c:v>
                </c:pt>
                <c:pt idx="1010">
                  <c:v>237.32029421598219</c:v>
                </c:pt>
                <c:pt idx="1011">
                  <c:v>233.61751922434055</c:v>
                </c:pt>
                <c:pt idx="1012">
                  <c:v>237.32029421598213</c:v>
                </c:pt>
                <c:pt idx="1013">
                  <c:v>240.54663991976014</c:v>
                </c:pt>
                <c:pt idx="1014">
                  <c:v>242.93714476763714</c:v>
                </c:pt>
                <c:pt idx="1015">
                  <c:v>248.54563691073307</c:v>
                </c:pt>
                <c:pt idx="1016">
                  <c:v>248.54563691073307</c:v>
                </c:pt>
                <c:pt idx="1017">
                  <c:v>248.66265463055925</c:v>
                </c:pt>
                <c:pt idx="1018">
                  <c:v>255.82581076563119</c:v>
                </c:pt>
                <c:pt idx="1019">
                  <c:v>271.11334002006117</c:v>
                </c:pt>
                <c:pt idx="1020">
                  <c:v>271.47275158809856</c:v>
                </c:pt>
                <c:pt idx="1021">
                  <c:v>267.76997659645701</c:v>
                </c:pt>
                <c:pt idx="1022">
                  <c:v>273.02741558007455</c:v>
                </c:pt>
                <c:pt idx="1023">
                  <c:v>278.27649615513297</c:v>
                </c:pt>
                <c:pt idx="1024">
                  <c:v>275.88599130725601</c:v>
                </c:pt>
                <c:pt idx="1025">
                  <c:v>273.62086258776418</c:v>
                </c:pt>
                <c:pt idx="1026">
                  <c:v>253.92009361417672</c:v>
                </c:pt>
                <c:pt idx="1027">
                  <c:v>253.44366432631315</c:v>
                </c:pt>
                <c:pt idx="1028">
                  <c:v>260.6068204613851</c:v>
                </c:pt>
                <c:pt idx="1029">
                  <c:v>254.75593447007779</c:v>
                </c:pt>
                <c:pt idx="1030">
                  <c:v>258.09929789368198</c:v>
                </c:pt>
                <c:pt idx="1031">
                  <c:v>261.80207288532358</c:v>
                </c:pt>
                <c:pt idx="1032">
                  <c:v>258.21631561350819</c:v>
                </c:pt>
                <c:pt idx="1033">
                  <c:v>266.81711802072982</c:v>
                </c:pt>
                <c:pt idx="1034">
                  <c:v>269.08224674022165</c:v>
                </c:pt>
                <c:pt idx="1035">
                  <c:v>255.34938147776759</c:v>
                </c:pt>
                <c:pt idx="1036">
                  <c:v>253.31828819792807</c:v>
                </c:pt>
                <c:pt idx="1037">
                  <c:v>239.71079906385916</c:v>
                </c:pt>
                <c:pt idx="1038">
                  <c:v>242.21832163156222</c:v>
                </c:pt>
                <c:pt idx="1039">
                  <c:v>235.4145770645278</c:v>
                </c:pt>
                <c:pt idx="1040">
                  <c:v>230.87596121698519</c:v>
                </c:pt>
                <c:pt idx="1041">
                  <c:v>232.78167836843951</c:v>
                </c:pt>
                <c:pt idx="1042">
                  <c:v>234.33634236041541</c:v>
                </c:pt>
                <c:pt idx="1043">
                  <c:v>233.5005015045144</c:v>
                </c:pt>
                <c:pt idx="1044">
                  <c:v>233.6175192243405</c:v>
                </c:pt>
                <c:pt idx="1045">
                  <c:v>243.2881979271155</c:v>
                </c:pt>
                <c:pt idx="1046">
                  <c:v>244.24941491140166</c:v>
                </c:pt>
                <c:pt idx="1047">
                  <c:v>244.24941491140166</c:v>
                </c:pt>
                <c:pt idx="1048">
                  <c:v>228.36843864928196</c:v>
                </c:pt>
                <c:pt idx="1049">
                  <c:v>230.63356736877378</c:v>
                </c:pt>
                <c:pt idx="1050">
                  <c:v>240.4296221999339</c:v>
                </c:pt>
                <c:pt idx="1051">
                  <c:v>233.74289535272564</c:v>
                </c:pt>
                <c:pt idx="1052">
                  <c:v>225.73553995319369</c:v>
                </c:pt>
                <c:pt idx="1053">
                  <c:v>221.0799063858249</c:v>
                </c:pt>
                <c:pt idx="1054">
                  <c:v>215.22902039451762</c:v>
                </c:pt>
                <c:pt idx="1055">
                  <c:v>231.71180207288606</c:v>
                </c:pt>
                <c:pt idx="1056">
                  <c:v>228.72785021731937</c:v>
                </c:pt>
                <c:pt idx="1057">
                  <c:v>223.35339351387566</c:v>
                </c:pt>
                <c:pt idx="1058">
                  <c:v>228.84486793714544</c:v>
                </c:pt>
                <c:pt idx="1059">
                  <c:v>234.21932464058912</c:v>
                </c:pt>
                <c:pt idx="1060">
                  <c:v>230.75058508859979</c:v>
                </c:pt>
                <c:pt idx="1061">
                  <c:v>223.8298228017392</c:v>
                </c:pt>
                <c:pt idx="1062">
                  <c:v>234.5118689401545</c:v>
                </c:pt>
                <c:pt idx="1063">
                  <c:v>223.35339351387563</c:v>
                </c:pt>
                <c:pt idx="1064">
                  <c:v>224.42326980942897</c:v>
                </c:pt>
                <c:pt idx="1065">
                  <c:v>230.39953192912134</c:v>
                </c:pt>
                <c:pt idx="1066">
                  <c:v>226.45436308926844</c:v>
                </c:pt>
                <c:pt idx="1067">
                  <c:v>230.75058508859976</c:v>
                </c:pt>
                <c:pt idx="1068">
                  <c:v>221.32230023403605</c:v>
                </c:pt>
                <c:pt idx="1069">
                  <c:v>217.14309595453085</c:v>
                </c:pt>
                <c:pt idx="1070">
                  <c:v>224.30625208960276</c:v>
                </c:pt>
                <c:pt idx="1071">
                  <c:v>224.89969909729254</c:v>
                </c:pt>
                <c:pt idx="1072">
                  <c:v>225.25911066532998</c:v>
                </c:pt>
                <c:pt idx="1073">
                  <c:v>225.25911066532998</c:v>
                </c:pt>
                <c:pt idx="1074">
                  <c:v>218.09595453025804</c:v>
                </c:pt>
                <c:pt idx="1075">
                  <c:v>217.8619190906058</c:v>
                </c:pt>
                <c:pt idx="1076">
                  <c:v>218.21297225008425</c:v>
                </c:pt>
                <c:pt idx="1077">
                  <c:v>215.83082581076627</c:v>
                </c:pt>
                <c:pt idx="1078">
                  <c:v>202.45737211634963</c:v>
                </c:pt>
                <c:pt idx="1079">
                  <c:v>193.62253426947569</c:v>
                </c:pt>
                <c:pt idx="1080">
                  <c:v>197.31695085255825</c:v>
                </c:pt>
                <c:pt idx="1081">
                  <c:v>188.8415245737217</c:v>
                </c:pt>
                <c:pt idx="1082">
                  <c:v>184.30290872617903</c:v>
                </c:pt>
                <c:pt idx="1083">
                  <c:v>179.41323971915796</c:v>
                </c:pt>
                <c:pt idx="1084">
                  <c:v>182.87362086258821</c:v>
                </c:pt>
                <c:pt idx="1085">
                  <c:v>178.81143430290916</c:v>
                </c:pt>
                <c:pt idx="1086">
                  <c:v>175.2340354396527</c:v>
                </c:pt>
                <c:pt idx="1087">
                  <c:v>183.70946171848919</c:v>
                </c:pt>
                <c:pt idx="1088">
                  <c:v>124.24774322968943</c:v>
                </c:pt>
                <c:pt idx="1089">
                  <c:v>127.23169508525612</c:v>
                </c:pt>
                <c:pt idx="1090">
                  <c:v>141.44098963557377</c:v>
                </c:pt>
                <c:pt idx="1091">
                  <c:v>148.96355733868316</c:v>
                </c:pt>
                <c:pt idx="1092">
                  <c:v>147.04948177866979</c:v>
                </c:pt>
                <c:pt idx="1093">
                  <c:v>144.78435305917796</c:v>
                </c:pt>
                <c:pt idx="1094">
                  <c:v>148.83818121029799</c:v>
                </c:pt>
                <c:pt idx="1095">
                  <c:v>143.47208291541332</c:v>
                </c:pt>
                <c:pt idx="1096">
                  <c:v>150.2758274824478</c:v>
                </c:pt>
                <c:pt idx="1097">
                  <c:v>146.93246405884364</c:v>
                </c:pt>
                <c:pt idx="1098">
                  <c:v>142.39384821130102</c:v>
                </c:pt>
                <c:pt idx="1099">
                  <c:v>140.72216649949891</c:v>
                </c:pt>
                <c:pt idx="1100">
                  <c:v>140.60514877967276</c:v>
                </c:pt>
                <c:pt idx="1101">
                  <c:v>137.37880307589472</c:v>
                </c:pt>
                <c:pt idx="1102">
                  <c:v>137.7382146439322</c:v>
                </c:pt>
                <c:pt idx="1103">
                  <c:v>138.21464393179582</c:v>
                </c:pt>
                <c:pt idx="1104">
                  <c:v>136.06653293213014</c:v>
                </c:pt>
                <c:pt idx="1105">
                  <c:v>139.16750250752301</c:v>
                </c:pt>
                <c:pt idx="1106">
                  <c:v>137.01939150785734</c:v>
                </c:pt>
                <c:pt idx="1107">
                  <c:v>133.08258107656346</c:v>
                </c:pt>
                <c:pt idx="1108">
                  <c:v>123.76295553326683</c:v>
                </c:pt>
                <c:pt idx="1109">
                  <c:v>123.05249080575101</c:v>
                </c:pt>
                <c:pt idx="1110">
                  <c:v>121.74022066198637</c:v>
                </c:pt>
                <c:pt idx="1111">
                  <c:v>123.52892009361463</c:v>
                </c:pt>
                <c:pt idx="1112">
                  <c:v>129.85623537278545</c:v>
                </c:pt>
                <c:pt idx="1113">
                  <c:v>131.16850551655008</c:v>
                </c:pt>
                <c:pt idx="1114">
                  <c:v>139.88632564359796</c:v>
                </c:pt>
                <c:pt idx="1115">
                  <c:v>139.05048478769692</c:v>
                </c:pt>
                <c:pt idx="1116">
                  <c:v>139.05048478769692</c:v>
                </c:pt>
                <c:pt idx="1117">
                  <c:v>139.05048478769692</c:v>
                </c:pt>
                <c:pt idx="1118">
                  <c:v>141.55800735540004</c:v>
                </c:pt>
                <c:pt idx="1119">
                  <c:v>150.99465061852277</c:v>
                </c:pt>
                <c:pt idx="1120">
                  <c:v>142.63624205951237</c:v>
                </c:pt>
                <c:pt idx="1121">
                  <c:v>141.67502507522619</c:v>
                </c:pt>
                <c:pt idx="1122">
                  <c:v>146.21364092276883</c:v>
                </c:pt>
                <c:pt idx="1123">
                  <c:v>159.70411233701159</c:v>
                </c:pt>
                <c:pt idx="1124">
                  <c:v>165.79739217653017</c:v>
                </c:pt>
                <c:pt idx="1125">
                  <c:v>168.42193246405935</c:v>
                </c:pt>
                <c:pt idx="1126">
                  <c:v>171.28886659979995</c:v>
                </c:pt>
                <c:pt idx="1127">
                  <c:v>166.63323303243115</c:v>
                </c:pt>
                <c:pt idx="1128">
                  <c:v>162.09461718488853</c:v>
                </c:pt>
                <c:pt idx="1129">
                  <c:v>168.30491474423326</c:v>
                </c:pt>
                <c:pt idx="1130">
                  <c:v>173.79638916750312</c:v>
                </c:pt>
                <c:pt idx="1131">
                  <c:v>174.74924774323034</c:v>
                </c:pt>
                <c:pt idx="1132">
                  <c:v>175.82748244734265</c:v>
                </c:pt>
                <c:pt idx="1133">
                  <c:v>174.39819458375192</c:v>
                </c:pt>
                <c:pt idx="1134">
                  <c:v>176.90571715145501</c:v>
                </c:pt>
                <c:pt idx="1135">
                  <c:v>175.94450016716885</c:v>
                </c:pt>
                <c:pt idx="1136">
                  <c:v>172.00768973587498</c:v>
                </c:pt>
                <c:pt idx="1137">
                  <c:v>172.36710130391239</c:v>
                </c:pt>
                <c:pt idx="1138">
                  <c:v>175.10865931126776</c:v>
                </c:pt>
                <c:pt idx="1139">
                  <c:v>177.02273487128113</c:v>
                </c:pt>
                <c:pt idx="1140">
                  <c:v>184.77933801404279</c:v>
                </c:pt>
                <c:pt idx="1141">
                  <c:v>187.88866599799471</c:v>
                </c:pt>
                <c:pt idx="1142">
                  <c:v>186.57639585423004</c:v>
                </c:pt>
                <c:pt idx="1143">
                  <c:v>182.03778000668743</c:v>
                </c:pt>
                <c:pt idx="1144">
                  <c:v>179.17084587094689</c:v>
                </c:pt>
                <c:pt idx="1145">
                  <c:v>179.53025743898431</c:v>
                </c:pt>
                <c:pt idx="1146">
                  <c:v>177.02273487128116</c:v>
                </c:pt>
                <c:pt idx="1147">
                  <c:v>177.25677031093352</c:v>
                </c:pt>
                <c:pt idx="1148">
                  <c:v>171.40588431962627</c:v>
                </c:pt>
                <c:pt idx="1149">
                  <c:v>167.35205616850624</c:v>
                </c:pt>
                <c:pt idx="1150">
                  <c:v>164.36810431293955</c:v>
                </c:pt>
                <c:pt idx="1151">
                  <c:v>165.55499832831902</c:v>
                </c:pt>
                <c:pt idx="1152">
                  <c:v>175.58508859913147</c:v>
                </c:pt>
                <c:pt idx="1153">
                  <c:v>226.8137746573062</c:v>
                </c:pt>
                <c:pt idx="1154">
                  <c:v>231.23537278502266</c:v>
                </c:pt>
                <c:pt idx="1155">
                  <c:v>231.35239050484881</c:v>
                </c:pt>
                <c:pt idx="1156">
                  <c:v>229.43831494483538</c:v>
                </c:pt>
                <c:pt idx="1157">
                  <c:v>233.25810765630317</c:v>
                </c:pt>
                <c:pt idx="1158">
                  <c:v>230.27415580073648</c:v>
                </c:pt>
                <c:pt idx="1159">
                  <c:v>228.96188565697187</c:v>
                </c:pt>
                <c:pt idx="1160">
                  <c:v>218.81477766633321</c:v>
                </c:pt>
                <c:pt idx="1161">
                  <c:v>218.81477766633321</c:v>
                </c:pt>
                <c:pt idx="1162">
                  <c:v>225.50150451354151</c:v>
                </c:pt>
                <c:pt idx="1163">
                  <c:v>230.04012036108415</c:v>
                </c:pt>
                <c:pt idx="1164">
                  <c:v>244.84286191909158</c:v>
                </c:pt>
                <c:pt idx="1165">
                  <c:v>245.3192912069552</c:v>
                </c:pt>
                <c:pt idx="1166">
                  <c:v>250.81076563022498</c:v>
                </c:pt>
                <c:pt idx="1167">
                  <c:v>252.13139418254866</c:v>
                </c:pt>
                <c:pt idx="1168">
                  <c:v>247.35038448679472</c:v>
                </c:pt>
                <c:pt idx="1169">
                  <c:v>255.23236375794144</c:v>
                </c:pt>
                <c:pt idx="1170">
                  <c:v>249.49849548646034</c:v>
                </c:pt>
                <c:pt idx="1171">
                  <c:v>245.31929120695514</c:v>
                </c:pt>
                <c:pt idx="1172">
                  <c:v>247.23336676696852</c:v>
                </c:pt>
                <c:pt idx="1173">
                  <c:v>249.49849548646034</c:v>
                </c:pt>
                <c:pt idx="1174">
                  <c:v>253.31828819792813</c:v>
                </c:pt>
                <c:pt idx="1175">
                  <c:v>253.31828819792813</c:v>
                </c:pt>
                <c:pt idx="1176">
                  <c:v>250.5767301905727</c:v>
                </c:pt>
                <c:pt idx="1177">
                  <c:v>245.92109662320394</c:v>
                </c:pt>
                <c:pt idx="1178">
                  <c:v>244.36643263122798</c:v>
                </c:pt>
                <c:pt idx="1179">
                  <c:v>248.54563691073315</c:v>
                </c:pt>
                <c:pt idx="1180">
                  <c:v>249.62387161484548</c:v>
                </c:pt>
                <c:pt idx="1181">
                  <c:v>251.7719826145111</c:v>
                </c:pt>
                <c:pt idx="1182">
                  <c:v>245.44466733534028</c:v>
                </c:pt>
                <c:pt idx="1183">
                  <c:v>246.1551320628561</c:v>
                </c:pt>
                <c:pt idx="1184">
                  <c:v>240.07021063189654</c:v>
                </c:pt>
                <c:pt idx="1185">
                  <c:v>231.10999665663741</c:v>
                </c:pt>
                <c:pt idx="1186">
                  <c:v>230.15713808091024</c:v>
                </c:pt>
                <c:pt idx="1187">
                  <c:v>239.94483450351137</c:v>
                </c:pt>
                <c:pt idx="1188">
                  <c:v>238.75794048813194</c:v>
                </c:pt>
                <c:pt idx="1189">
                  <c:v>239.10899364761033</c:v>
                </c:pt>
                <c:pt idx="1190">
                  <c:v>231.46940822467482</c:v>
                </c:pt>
                <c:pt idx="1191">
                  <c:v>229.56369107322044</c:v>
                </c:pt>
                <c:pt idx="1192">
                  <c:v>218.09595453025818</c:v>
                </c:pt>
                <c:pt idx="1193">
                  <c:v>223.11099966566442</c:v>
                </c:pt>
                <c:pt idx="1194">
                  <c:v>226.69675693747985</c:v>
                </c:pt>
                <c:pt idx="1195">
                  <c:v>219.88465396188639</c:v>
                </c:pt>
                <c:pt idx="1196">
                  <c:v>212.84687395519964</c:v>
                </c:pt>
                <c:pt idx="1197">
                  <c:v>212.84687395519964</c:v>
                </c:pt>
                <c:pt idx="1198">
                  <c:v>220.48645937813512</c:v>
                </c:pt>
                <c:pt idx="1199">
                  <c:v>216.30725509862992</c:v>
                </c:pt>
                <c:pt idx="1200">
                  <c:v>211.65162153126116</c:v>
                </c:pt>
                <c:pt idx="1201">
                  <c:v>208.78468739552059</c:v>
                </c:pt>
                <c:pt idx="1202">
                  <c:v>208.78468739552059</c:v>
                </c:pt>
                <c:pt idx="1203">
                  <c:v>208.78468739552059</c:v>
                </c:pt>
                <c:pt idx="1204">
                  <c:v>217.73654296222071</c:v>
                </c:pt>
                <c:pt idx="1205">
                  <c:v>202.69140755600202</c:v>
                </c:pt>
                <c:pt idx="1206">
                  <c:v>196.24707455700499</c:v>
                </c:pt>
                <c:pt idx="1207">
                  <c:v>184.54530257439049</c:v>
                </c:pt>
                <c:pt idx="1208">
                  <c:v>186.45101972584484</c:v>
                </c:pt>
                <c:pt idx="1209">
                  <c:v>187.41223671013105</c:v>
                </c:pt>
                <c:pt idx="1210">
                  <c:v>189.44332998997058</c:v>
                </c:pt>
                <c:pt idx="1211">
                  <c:v>171.17184887997388</c:v>
                </c:pt>
                <c:pt idx="1212">
                  <c:v>171.17184887997388</c:v>
                </c:pt>
                <c:pt idx="1213">
                  <c:v>171.5312604480113</c:v>
                </c:pt>
                <c:pt idx="1214">
                  <c:v>172.60113674356461</c:v>
                </c:pt>
                <c:pt idx="1215">
                  <c:v>165.68037445670402</c:v>
                </c:pt>
                <c:pt idx="1216">
                  <c:v>169.38314944834562</c:v>
                </c:pt>
                <c:pt idx="1217">
                  <c:v>161.50117017719884</c:v>
                </c:pt>
                <c:pt idx="1218">
                  <c:v>159.82948846539676</c:v>
                </c:pt>
                <c:pt idx="1219">
                  <c:v>171.64827816783742</c:v>
                </c:pt>
                <c:pt idx="1220">
                  <c:v>177.61618187897082</c:v>
                </c:pt>
                <c:pt idx="1221">
                  <c:v>176.42092945503234</c:v>
                </c:pt>
                <c:pt idx="1222">
                  <c:v>169.25777331996042</c:v>
                </c:pt>
                <c:pt idx="1223">
                  <c:v>173.79638916750304</c:v>
                </c:pt>
                <c:pt idx="1224">
                  <c:v>172.36710130391225</c:v>
                </c:pt>
                <c:pt idx="1225">
                  <c:v>171.4058843196261</c:v>
                </c:pt>
                <c:pt idx="1226">
                  <c:v>172.72651287194972</c:v>
                </c:pt>
                <c:pt idx="1227">
                  <c:v>169.85957873620922</c:v>
                </c:pt>
                <c:pt idx="1228">
                  <c:v>166.51621531260506</c:v>
                </c:pt>
                <c:pt idx="1229">
                  <c:v>173.43697759946562</c:v>
                </c:pt>
                <c:pt idx="1230">
                  <c:v>183.59244399866324</c:v>
                </c:pt>
                <c:pt idx="1231">
                  <c:v>175.94450016716877</c:v>
                </c:pt>
                <c:pt idx="1232">
                  <c:v>176.18689401538003</c:v>
                </c:pt>
                <c:pt idx="1233">
                  <c:v>173.43697759946562</c:v>
                </c:pt>
                <c:pt idx="1234">
                  <c:v>169.85957873620916</c:v>
                </c:pt>
                <c:pt idx="1235">
                  <c:v>168.66432631227067</c:v>
                </c:pt>
                <c:pt idx="1236">
                  <c:v>173.07756603142818</c:v>
                </c:pt>
                <c:pt idx="1237">
                  <c:v>173.07756603142818</c:v>
                </c:pt>
                <c:pt idx="1238">
                  <c:v>180.72550986292265</c:v>
                </c:pt>
                <c:pt idx="1239">
                  <c:v>179.28786359077287</c:v>
                </c:pt>
                <c:pt idx="1240">
                  <c:v>183.59244399866324</c:v>
                </c:pt>
                <c:pt idx="1241">
                  <c:v>180.95954530257495</c:v>
                </c:pt>
                <c:pt idx="1242">
                  <c:v>176.18689401538001</c:v>
                </c:pt>
                <c:pt idx="1243">
                  <c:v>163.88331661651671</c:v>
                </c:pt>
                <c:pt idx="1244">
                  <c:v>169.02373788030806</c:v>
                </c:pt>
                <c:pt idx="1245">
                  <c:v>172.60113674356452</c:v>
                </c:pt>
                <c:pt idx="1246">
                  <c:v>166.1568037445675</c:v>
                </c:pt>
                <c:pt idx="1247">
                  <c:v>151.47107990638625</c:v>
                </c:pt>
                <c:pt idx="1248">
                  <c:v>156.0096957539289</c:v>
                </c:pt>
                <c:pt idx="1249">
                  <c:v>152.90036776997704</c:v>
                </c:pt>
                <c:pt idx="1250">
                  <c:v>153.61919090605193</c:v>
                </c:pt>
                <c:pt idx="1251">
                  <c:v>151.47107990638625</c:v>
                </c:pt>
                <c:pt idx="1252">
                  <c:v>151.70511534603855</c:v>
                </c:pt>
                <c:pt idx="1253">
                  <c:v>145.37780006686774</c:v>
                </c:pt>
                <c:pt idx="1254">
                  <c:v>152.064526914076</c:v>
                </c:pt>
                <c:pt idx="1255">
                  <c:v>152.66633233032474</c:v>
                </c:pt>
                <c:pt idx="1256">
                  <c:v>150.99465061852266</c:v>
                </c:pt>
                <c:pt idx="1257">
                  <c:v>155.04847876964268</c:v>
                </c:pt>
                <c:pt idx="1258">
                  <c:v>168.42193246405924</c:v>
                </c:pt>
                <c:pt idx="1259">
                  <c:v>175.2340354396527</c:v>
                </c:pt>
                <c:pt idx="1260">
                  <c:v>175.82748244734239</c:v>
                </c:pt>
                <c:pt idx="1261">
                  <c:v>183.35005015045175</c:v>
                </c:pt>
                <c:pt idx="1262">
                  <c:v>177.74155800735579</c:v>
                </c:pt>
                <c:pt idx="1263">
                  <c:v>181.56135071882352</c:v>
                </c:pt>
                <c:pt idx="1264">
                  <c:v>179.17084587094658</c:v>
                </c:pt>
                <c:pt idx="1265">
                  <c:v>180.00668672684762</c:v>
                </c:pt>
                <c:pt idx="1266">
                  <c:v>176.90571715145475</c:v>
                </c:pt>
                <c:pt idx="1267">
                  <c:v>180.36609829488501</c:v>
                </c:pt>
                <c:pt idx="1268">
                  <c:v>183.94349715814141</c:v>
                </c:pt>
                <c:pt idx="1269">
                  <c:v>192.90371113340052</c:v>
                </c:pt>
                <c:pt idx="1270">
                  <c:v>188.95854229354762</c:v>
                </c:pt>
                <c:pt idx="1271">
                  <c:v>188.95854229354762</c:v>
                </c:pt>
                <c:pt idx="1272">
                  <c:v>190.63022400534973</c:v>
                </c:pt>
                <c:pt idx="1273">
                  <c:v>196.84052156469446</c:v>
                </c:pt>
                <c:pt idx="1274">
                  <c:v>193.73955198930156</c:v>
                </c:pt>
                <c:pt idx="1275">
                  <c:v>193.73955198930156</c:v>
                </c:pt>
                <c:pt idx="1276">
                  <c:v>193.73955198930156</c:v>
                </c:pt>
                <c:pt idx="1277">
                  <c:v>192.78669341357437</c:v>
                </c:pt>
                <c:pt idx="1278">
                  <c:v>186.09996656636608</c:v>
                </c:pt>
                <c:pt idx="1279">
                  <c:v>159.11066532932159</c:v>
                </c:pt>
                <c:pt idx="1280">
                  <c:v>156.84553660982979</c:v>
                </c:pt>
                <c:pt idx="1281">
                  <c:v>163.88331661651651</c:v>
                </c:pt>
                <c:pt idx="1282">
                  <c:v>159.47007689735906</c:v>
                </c:pt>
                <c:pt idx="1283">
                  <c:v>158.15780675359443</c:v>
                </c:pt>
                <c:pt idx="1284">
                  <c:v>157.43898361751954</c:v>
                </c:pt>
                <c:pt idx="1285">
                  <c:v>164.24272818455398</c:v>
                </c:pt>
                <c:pt idx="1286">
                  <c:v>165.20394516884016</c:v>
                </c:pt>
                <c:pt idx="1287">
                  <c:v>164.71915747241761</c:v>
                </c:pt>
                <c:pt idx="1288">
                  <c:v>164.4851220327653</c:v>
                </c:pt>
                <c:pt idx="1289">
                  <c:v>164.00869274490174</c:v>
                </c:pt>
                <c:pt idx="1290">
                  <c:v>166.15680374456741</c:v>
                </c:pt>
                <c:pt idx="1291">
                  <c:v>164.60213975259151</c:v>
                </c:pt>
                <c:pt idx="1292">
                  <c:v>165.3209628886664</c:v>
                </c:pt>
                <c:pt idx="1293">
                  <c:v>164.36810431293924</c:v>
                </c:pt>
                <c:pt idx="1294">
                  <c:v>164.00869274490177</c:v>
                </c:pt>
                <c:pt idx="1295">
                  <c:v>161.61818789702482</c:v>
                </c:pt>
                <c:pt idx="1296">
                  <c:v>163.40688732865311</c:v>
                </c:pt>
                <c:pt idx="1297">
                  <c:v>162.21163490471463</c:v>
                </c:pt>
                <c:pt idx="1298">
                  <c:v>159.70411233701151</c:v>
                </c:pt>
                <c:pt idx="1299">
                  <c:v>159.35305917753308</c:v>
                </c:pt>
                <c:pt idx="1300">
                  <c:v>160.53995319291258</c:v>
                </c:pt>
                <c:pt idx="1301">
                  <c:v>161.97759946506233</c:v>
                </c:pt>
                <c:pt idx="1302">
                  <c:v>168.66432631227065</c:v>
                </c:pt>
                <c:pt idx="1303">
                  <c:v>174.63223002340399</c:v>
                </c:pt>
                <c:pt idx="1304">
                  <c:v>176.90571715145481</c:v>
                </c:pt>
                <c:pt idx="1305">
                  <c:v>169.14075560013418</c:v>
                </c:pt>
                <c:pt idx="1306">
                  <c:v>168.89836175192286</c:v>
                </c:pt>
                <c:pt idx="1307">
                  <c:v>168.89836175192286</c:v>
                </c:pt>
                <c:pt idx="1308">
                  <c:v>160.89936476094994</c:v>
                </c:pt>
                <c:pt idx="1309">
                  <c:v>163.40688732865308</c:v>
                </c:pt>
                <c:pt idx="1310">
                  <c:v>161.50117017719873</c:v>
                </c:pt>
                <c:pt idx="1311">
                  <c:v>157.55600133734583</c:v>
                </c:pt>
                <c:pt idx="1312">
                  <c:v>156.48612504179252</c:v>
                </c:pt>
                <c:pt idx="1313">
                  <c:v>155.40789033768016</c:v>
                </c:pt>
                <c:pt idx="1314">
                  <c:v>169.85957873620913</c:v>
                </c:pt>
                <c:pt idx="1315">
                  <c:v>185.74055499832883</c:v>
                </c:pt>
                <c:pt idx="1316">
                  <c:v>179.76429287863641</c:v>
                </c:pt>
                <c:pt idx="1317">
                  <c:v>161.86058174523615</c:v>
                </c:pt>
                <c:pt idx="1318">
                  <c:v>139.76930792377172</c:v>
                </c:pt>
                <c:pt idx="1319">
                  <c:v>131.88732865262497</c:v>
                </c:pt>
                <c:pt idx="1320">
                  <c:v>129.02039451688441</c:v>
                </c:pt>
                <c:pt idx="1321">
                  <c:v>135.34770979605528</c:v>
                </c:pt>
                <c:pt idx="1322">
                  <c:v>139.05048478769686</c:v>
                </c:pt>
                <c:pt idx="1323">
                  <c:v>137.97225008358453</c:v>
                </c:pt>
                <c:pt idx="1324">
                  <c:v>133.44199264460087</c:v>
                </c:pt>
                <c:pt idx="1325">
                  <c:v>138.69107321965944</c:v>
                </c:pt>
                <c:pt idx="1326">
                  <c:v>134.98829822801781</c:v>
                </c:pt>
                <c:pt idx="1327">
                  <c:v>134.27783350050197</c:v>
                </c:pt>
                <c:pt idx="1328">
                  <c:v>133.08258107656349</c:v>
                </c:pt>
                <c:pt idx="1329">
                  <c:v>148.1277164827822</c:v>
                </c:pt>
                <c:pt idx="1330">
                  <c:v>137.01939150785742</c:v>
                </c:pt>
                <c:pt idx="1331">
                  <c:v>131.52791708458759</c:v>
                </c:pt>
                <c:pt idx="1332">
                  <c:v>132.60615178869992</c:v>
                </c:pt>
                <c:pt idx="1333">
                  <c:v>136.06653293213017</c:v>
                </c:pt>
                <c:pt idx="1334">
                  <c:v>136.06653293213017</c:v>
                </c:pt>
                <c:pt idx="1335">
                  <c:v>136.65997993981992</c:v>
                </c:pt>
                <c:pt idx="1336">
                  <c:v>143.47208291541338</c:v>
                </c:pt>
                <c:pt idx="1337">
                  <c:v>143.94851220327695</c:v>
                </c:pt>
                <c:pt idx="1338">
                  <c:v>140.24573721163534</c:v>
                </c:pt>
                <c:pt idx="1339">
                  <c:v>138.93346706787071</c:v>
                </c:pt>
                <c:pt idx="1340">
                  <c:v>140.12871949180919</c:v>
                </c:pt>
                <c:pt idx="1341">
                  <c:v>140.47977265128765</c:v>
                </c:pt>
                <c:pt idx="1342">
                  <c:v>139.52691407556043</c:v>
                </c:pt>
                <c:pt idx="1343">
                  <c:v>141.31561350718869</c:v>
                </c:pt>
                <c:pt idx="1344">
                  <c:v>140.24573721163534</c:v>
                </c:pt>
                <c:pt idx="1345">
                  <c:v>138.09762621196967</c:v>
                </c:pt>
                <c:pt idx="1346">
                  <c:v>134.39485122032809</c:v>
                </c:pt>
                <c:pt idx="1347">
                  <c:v>106.21029755934508</c:v>
                </c:pt>
                <c:pt idx="1348">
                  <c:v>91.883985289201291</c:v>
                </c:pt>
                <c:pt idx="1349">
                  <c:v>99.406552992310608</c:v>
                </c:pt>
                <c:pt idx="1350">
                  <c:v>113.02240053493855</c:v>
                </c:pt>
                <c:pt idx="1351">
                  <c:v>104.18756268806457</c:v>
                </c:pt>
                <c:pt idx="1352">
                  <c:v>107.64794383149487</c:v>
                </c:pt>
                <c:pt idx="1353">
                  <c:v>105.73386827148146</c:v>
                </c:pt>
                <c:pt idx="1354">
                  <c:v>104.89802741558046</c:v>
                </c:pt>
                <c:pt idx="1355">
                  <c:v>104.30458040789073</c:v>
                </c:pt>
                <c:pt idx="1356">
                  <c:v>97.851889000334722</c:v>
                </c:pt>
                <c:pt idx="1357">
                  <c:v>102.51588097626248</c:v>
                </c:pt>
                <c:pt idx="1358">
                  <c:v>107.1715145436313</c:v>
                </c:pt>
                <c:pt idx="1359">
                  <c:v>114.56870611835548</c:v>
                </c:pt>
                <c:pt idx="1360">
                  <c:v>112.18655967903754</c:v>
                </c:pt>
                <c:pt idx="1361">
                  <c:v>113.61584754262827</c:v>
                </c:pt>
                <c:pt idx="1362">
                  <c:v>107.28853226345745</c:v>
                </c:pt>
                <c:pt idx="1363">
                  <c:v>108.48378468739597</c:v>
                </c:pt>
                <c:pt idx="1364">
                  <c:v>108.24139083918469</c:v>
                </c:pt>
                <c:pt idx="1365">
                  <c:v>101.79705784018766</c:v>
                </c:pt>
                <c:pt idx="1366">
                  <c:v>105.85924439986671</c:v>
                </c:pt>
                <c:pt idx="1367">
                  <c:v>105.02340354396571</c:v>
                </c:pt>
                <c:pt idx="1368">
                  <c:v>106.56970912738264</c:v>
                </c:pt>
                <c:pt idx="1369">
                  <c:v>108.12437311935858</c:v>
                </c:pt>
                <c:pt idx="1370">
                  <c:v>105.9762621196929</c:v>
                </c:pt>
                <c:pt idx="1371">
                  <c:v>112.54597124707506</c:v>
                </c:pt>
                <c:pt idx="1372">
                  <c:v>104.66399197592828</c:v>
                </c:pt>
                <c:pt idx="1373">
                  <c:v>102.74991641591491</c:v>
                </c:pt>
                <c:pt idx="1374">
                  <c:v>108.96021397525963</c:v>
                </c:pt>
                <c:pt idx="1375">
                  <c:v>105.37445670344421</c:v>
                </c:pt>
                <c:pt idx="1376">
                  <c:v>109.20260782347096</c:v>
                </c:pt>
                <c:pt idx="1377">
                  <c:v>109.20260782347096</c:v>
                </c:pt>
                <c:pt idx="1378">
                  <c:v>116.59979939819519</c:v>
                </c:pt>
                <c:pt idx="1379">
                  <c:v>113.97525911066589</c:v>
                </c:pt>
                <c:pt idx="1380">
                  <c:v>114.81109996656693</c:v>
                </c:pt>
                <c:pt idx="1381">
                  <c:v>115.4045469742567</c:v>
                </c:pt>
                <c:pt idx="1382">
                  <c:v>107.76496155132121</c:v>
                </c:pt>
                <c:pt idx="1383">
                  <c:v>110.9913072550992</c:v>
                </c:pt>
                <c:pt idx="1384">
                  <c:v>107.28853226345758</c:v>
                </c:pt>
                <c:pt idx="1385">
                  <c:v>107.0461384152463</c:v>
                </c:pt>
                <c:pt idx="1386">
                  <c:v>111.58475426278893</c:v>
                </c:pt>
                <c:pt idx="1387">
                  <c:v>119.82614510197318</c:v>
                </c:pt>
                <c:pt idx="1388">
                  <c:v>129.61384152457435</c:v>
                </c:pt>
                <c:pt idx="1389">
                  <c:v>134.51186894015444</c:v>
                </c:pt>
                <c:pt idx="1390">
                  <c:v>132.60615178870009</c:v>
                </c:pt>
                <c:pt idx="1391">
                  <c:v>129.13741223671079</c:v>
                </c:pt>
                <c:pt idx="1392">
                  <c:v>130.33266466064924</c:v>
                </c:pt>
                <c:pt idx="1393">
                  <c:v>150.8692744901378</c:v>
                </c:pt>
                <c:pt idx="1394">
                  <c:v>161.97759946506261</c:v>
                </c:pt>
                <c:pt idx="1395">
                  <c:v>155.048478769643</c:v>
                </c:pt>
                <c:pt idx="1396">
                  <c:v>147.76830491474496</c:v>
                </c:pt>
                <c:pt idx="1397">
                  <c:v>153.37679705784092</c:v>
                </c:pt>
                <c:pt idx="1398">
                  <c:v>153.14276161818862</c:v>
                </c:pt>
                <c:pt idx="1399">
                  <c:v>151.70511534603884</c:v>
                </c:pt>
                <c:pt idx="1400">
                  <c:v>152.42393848211373</c:v>
                </c:pt>
                <c:pt idx="1401">
                  <c:v>162.6964226011375</c:v>
                </c:pt>
                <c:pt idx="1402">
                  <c:v>165.91440989635649</c:v>
                </c:pt>
                <c:pt idx="1403">
                  <c:v>172.12470745570121</c:v>
                </c:pt>
                <c:pt idx="1404">
                  <c:v>179.64727515881057</c:v>
                </c:pt>
                <c:pt idx="1405">
                  <c:v>173.56235372785102</c:v>
                </c:pt>
                <c:pt idx="1406">
                  <c:v>174.63223002340436</c:v>
                </c:pt>
                <c:pt idx="1407">
                  <c:v>186.09996656636662</c:v>
                </c:pt>
                <c:pt idx="1408">
                  <c:v>186.21698428619277</c:v>
                </c:pt>
                <c:pt idx="1409">
                  <c:v>189.91975927783434</c:v>
                </c:pt>
                <c:pt idx="1410">
                  <c:v>186.93580742226766</c:v>
                </c:pt>
                <c:pt idx="1411">
                  <c:v>177.4991641591449</c:v>
                </c:pt>
                <c:pt idx="1412">
                  <c:v>174.74924774323051</c:v>
                </c:pt>
                <c:pt idx="1413">
                  <c:v>210.33935138749672</c:v>
                </c:pt>
                <c:pt idx="1414">
                  <c:v>201.49615513206371</c:v>
                </c:pt>
                <c:pt idx="1415">
                  <c:v>202.45737211634994</c:v>
                </c:pt>
                <c:pt idx="1416">
                  <c:v>201.14510197258531</c:v>
                </c:pt>
                <c:pt idx="1417">
                  <c:v>214.8696088264804</c:v>
                </c:pt>
                <c:pt idx="1418">
                  <c:v>215.70544968238141</c:v>
                </c:pt>
                <c:pt idx="1419">
                  <c:v>216.06486125041889</c:v>
                </c:pt>
                <c:pt idx="1420">
                  <c:v>213.91675025075321</c:v>
                </c:pt>
                <c:pt idx="1421">
                  <c:v>213.55733868271574</c:v>
                </c:pt>
                <c:pt idx="1422">
                  <c:v>216.54129053828245</c:v>
                </c:pt>
                <c:pt idx="1423">
                  <c:v>225.14209294550415</c:v>
                </c:pt>
                <c:pt idx="1424">
                  <c:v>220.96288866599895</c:v>
                </c:pt>
                <c:pt idx="1425">
                  <c:v>224.66566365764061</c:v>
                </c:pt>
                <c:pt idx="1426">
                  <c:v>201.49615513206379</c:v>
                </c:pt>
                <c:pt idx="1427">
                  <c:v>192.66131728518982</c:v>
                </c:pt>
                <c:pt idx="1428">
                  <c:v>203.41023069207722</c:v>
                </c:pt>
                <c:pt idx="1429">
                  <c:v>196.60648612504278</c:v>
                </c:pt>
                <c:pt idx="1430">
                  <c:v>187.2868605817462</c:v>
                </c:pt>
                <c:pt idx="1431">
                  <c:v>184.18589100635333</c:v>
                </c:pt>
                <c:pt idx="1432">
                  <c:v>177.13975259110759</c:v>
                </c:pt>
                <c:pt idx="1433">
                  <c:v>170.21899030424694</c:v>
                </c:pt>
                <c:pt idx="1434">
                  <c:v>157.32196589769387</c:v>
                </c:pt>
                <c:pt idx="1435">
                  <c:v>157.32196589769387</c:v>
                </c:pt>
                <c:pt idx="1436">
                  <c:v>159.70411233701185</c:v>
                </c:pt>
                <c:pt idx="1437">
                  <c:v>156.36074891340769</c:v>
                </c:pt>
                <c:pt idx="1438">
                  <c:v>166.75025075225759</c:v>
                </c:pt>
                <c:pt idx="1439">
                  <c:v>174.74924774323054</c:v>
                </c:pt>
                <c:pt idx="1440">
                  <c:v>176.0698762955542</c:v>
                </c:pt>
                <c:pt idx="1441">
                  <c:v>175.82748244734287</c:v>
                </c:pt>
                <c:pt idx="1442">
                  <c:v>183.94349715814201</c:v>
                </c:pt>
                <c:pt idx="1443">
                  <c:v>183.59244399866355</c:v>
                </c:pt>
                <c:pt idx="1444">
                  <c:v>185.74055499832917</c:v>
                </c:pt>
                <c:pt idx="1445">
                  <c:v>185.3811434302917</c:v>
                </c:pt>
                <c:pt idx="1446">
                  <c:v>181.4359745904388</c:v>
                </c:pt>
                <c:pt idx="1447">
                  <c:v>180.48311601471161</c:v>
                </c:pt>
                <c:pt idx="1448">
                  <c:v>178.21798729521979</c:v>
                </c:pt>
                <c:pt idx="1449">
                  <c:v>176.54630558341773</c:v>
                </c:pt>
                <c:pt idx="1450">
                  <c:v>175.10865931126793</c:v>
                </c:pt>
                <c:pt idx="1451">
                  <c:v>180.84252758274909</c:v>
                </c:pt>
                <c:pt idx="1452">
                  <c:v>175.82748244734285</c:v>
                </c:pt>
                <c:pt idx="1453">
                  <c:v>188.72450685389586</c:v>
                </c:pt>
                <c:pt idx="1454">
                  <c:v>196.96589769308011</c:v>
                </c:pt>
                <c:pt idx="1455">
                  <c:v>225.2591106653303</c:v>
                </c:pt>
                <c:pt idx="1456">
                  <c:v>235.5315947843541</c:v>
                </c:pt>
                <c:pt idx="1457">
                  <c:v>233.25810765630322</c:v>
                </c:pt>
                <c:pt idx="1458">
                  <c:v>233.25810765630322</c:v>
                </c:pt>
                <c:pt idx="1459">
                  <c:v>242.69475091942593</c:v>
                </c:pt>
                <c:pt idx="1460">
                  <c:v>227.76663323303345</c:v>
                </c:pt>
                <c:pt idx="1461">
                  <c:v>221.55633567368872</c:v>
                </c:pt>
                <c:pt idx="1462">
                  <c:v>217.86191909060611</c:v>
                </c:pt>
                <c:pt idx="1463">
                  <c:v>217.86191909060611</c:v>
                </c:pt>
                <c:pt idx="1464">
                  <c:v>214.6355733868281</c:v>
                </c:pt>
                <c:pt idx="1465">
                  <c:v>211.29220996322397</c:v>
                </c:pt>
                <c:pt idx="1466">
                  <c:v>193.85656970912825</c:v>
                </c:pt>
                <c:pt idx="1467">
                  <c:v>197.08291541290629</c:v>
                </c:pt>
                <c:pt idx="1468">
                  <c:v>178.21798729521981</c:v>
                </c:pt>
                <c:pt idx="1469">
                  <c:v>174.63223002340436</c:v>
                </c:pt>
                <c:pt idx="1470">
                  <c:v>194.93480441324058</c:v>
                </c:pt>
                <c:pt idx="1471">
                  <c:v>179.53025743898445</c:v>
                </c:pt>
                <c:pt idx="1472">
                  <c:v>171.89067201604894</c:v>
                </c:pt>
                <c:pt idx="1473">
                  <c:v>163.28986960882727</c:v>
                </c:pt>
                <c:pt idx="1474">
                  <c:v>163.5322634570386</c:v>
                </c:pt>
                <c:pt idx="1475">
                  <c:v>159.94650618522317</c:v>
                </c:pt>
                <c:pt idx="1476">
                  <c:v>160.89936476095036</c:v>
                </c:pt>
                <c:pt idx="1477">
                  <c:v>160.89936476095036</c:v>
                </c:pt>
                <c:pt idx="1478">
                  <c:v>166.3908391842202</c:v>
                </c:pt>
                <c:pt idx="1479">
                  <c:v>183.70946171848973</c:v>
                </c:pt>
                <c:pt idx="1480">
                  <c:v>161.97759946506272</c:v>
                </c:pt>
                <c:pt idx="1481">
                  <c:v>159.94650618522317</c:v>
                </c:pt>
                <c:pt idx="1482">
                  <c:v>174.51521230357829</c:v>
                </c:pt>
                <c:pt idx="1483">
                  <c:v>176.54630558341782</c:v>
                </c:pt>
                <c:pt idx="1484">
                  <c:v>173.91340688732956</c:v>
                </c:pt>
                <c:pt idx="1485">
                  <c:v>200.30926111668435</c:v>
                </c:pt>
                <c:pt idx="1486">
                  <c:v>203.16783684386587</c:v>
                </c:pt>
                <c:pt idx="1487">
                  <c:v>209.14409896355829</c:v>
                </c:pt>
                <c:pt idx="1488">
                  <c:v>201.62153126044893</c:v>
                </c:pt>
                <c:pt idx="1489">
                  <c:v>210.69040454697517</c:v>
                </c:pt>
                <c:pt idx="1490">
                  <c:v>220.6034770979615</c:v>
                </c:pt>
                <c:pt idx="1491">
                  <c:v>220.96288866599895</c:v>
                </c:pt>
                <c:pt idx="1492">
                  <c:v>221.07990638582513</c:v>
                </c:pt>
                <c:pt idx="1493">
                  <c:v>221.2052825142103</c:v>
                </c:pt>
                <c:pt idx="1494">
                  <c:v>226.09495152123139</c:v>
                </c:pt>
                <c:pt idx="1495">
                  <c:v>219.40822467402307</c:v>
                </c:pt>
                <c:pt idx="1496">
                  <c:v>217.61952524239484</c:v>
                </c:pt>
                <c:pt idx="1497">
                  <c:v>217.61952524239484</c:v>
                </c:pt>
                <c:pt idx="1498">
                  <c:v>219.88465396188667</c:v>
                </c:pt>
                <c:pt idx="1499">
                  <c:v>228.00902708124471</c:v>
                </c:pt>
                <c:pt idx="1500">
                  <c:v>232.7816783684396</c:v>
                </c:pt>
                <c:pt idx="1501">
                  <c:v>231.94583751253853</c:v>
                </c:pt>
                <c:pt idx="1502">
                  <c:v>234.3363423604155</c:v>
                </c:pt>
                <c:pt idx="1503">
                  <c:v>246.28050819124132</c:v>
                </c:pt>
                <c:pt idx="1504">
                  <c:v>287.23671013039223</c:v>
                </c:pt>
                <c:pt idx="1505">
                  <c:v>276.60481444333101</c:v>
                </c:pt>
                <c:pt idx="1506">
                  <c:v>277.0812437311946</c:v>
                </c:pt>
                <c:pt idx="1507">
                  <c:v>269.44165830825909</c:v>
                </c:pt>
                <c:pt idx="1508">
                  <c:v>276.37077900367871</c:v>
                </c:pt>
                <c:pt idx="1509">
                  <c:v>283.29154129053933</c:v>
                </c:pt>
                <c:pt idx="1510">
                  <c:v>265.62186559679134</c:v>
                </c:pt>
                <c:pt idx="1511">
                  <c:v>273.26145101972685</c:v>
                </c:pt>
                <c:pt idx="1512">
                  <c:v>296.54797726512976</c:v>
                </c:pt>
                <c:pt idx="1513">
                  <c:v>294.99331327315383</c:v>
                </c:pt>
                <c:pt idx="1514">
                  <c:v>306.46104981611614</c:v>
                </c:pt>
                <c:pt idx="1515">
                  <c:v>308.48378468739668</c:v>
                </c:pt>
                <c:pt idx="1516">
                  <c:v>297.14142427281962</c:v>
                </c:pt>
                <c:pt idx="1517">
                  <c:v>293.92343697760055</c:v>
                </c:pt>
                <c:pt idx="1518">
                  <c:v>317.92042795051935</c:v>
                </c:pt>
                <c:pt idx="1519">
                  <c:v>316.36576395854343</c:v>
                </c:pt>
                <c:pt idx="1520">
                  <c:v>332.72316950852678</c:v>
                </c:pt>
                <c:pt idx="1521">
                  <c:v>332.72316950852678</c:v>
                </c:pt>
                <c:pt idx="1522">
                  <c:v>355.77566031427733</c:v>
                </c:pt>
                <c:pt idx="1523">
                  <c:v>343.23804747576185</c:v>
                </c:pt>
                <c:pt idx="1524">
                  <c:v>352.07288532263578</c:v>
                </c:pt>
                <c:pt idx="1525">
                  <c:v>334.16081578067656</c:v>
                </c:pt>
                <c:pt idx="1526">
                  <c:v>324.96656636576506</c:v>
                </c:pt>
                <c:pt idx="1527">
                  <c:v>313.74122367101415</c:v>
                </c:pt>
                <c:pt idx="1528">
                  <c:v>335.94951521230473</c:v>
                </c:pt>
                <c:pt idx="1529">
                  <c:v>334.04379806085035</c:v>
                </c:pt>
                <c:pt idx="1530">
                  <c:v>345.74557004346491</c:v>
                </c:pt>
                <c:pt idx="1531">
                  <c:v>332.37211634904833</c:v>
                </c:pt>
                <c:pt idx="1532">
                  <c:v>328.66934135740672</c:v>
                </c:pt>
                <c:pt idx="1533">
                  <c:v>340.60514877967353</c:v>
                </c:pt>
                <c:pt idx="1534">
                  <c:v>334.87963891675133</c:v>
                </c:pt>
                <c:pt idx="1535">
                  <c:v>336.66833834837968</c:v>
                </c:pt>
                <c:pt idx="1536">
                  <c:v>324.01370779003793</c:v>
                </c:pt>
                <c:pt idx="1537">
                  <c:v>327.23169508525689</c:v>
                </c:pt>
                <c:pt idx="1538">
                  <c:v>335.59010364426729</c:v>
                </c:pt>
                <c:pt idx="1539">
                  <c:v>365.32096288866722</c:v>
                </c:pt>
                <c:pt idx="1540">
                  <c:v>385.98294884654092</c:v>
                </c:pt>
                <c:pt idx="1541">
                  <c:v>360.43129388164613</c:v>
                </c:pt>
                <c:pt idx="1542">
                  <c:v>369.50016716817242</c:v>
                </c:pt>
                <c:pt idx="1543">
                  <c:v>258.21631561350819</c:v>
                </c:pt>
                <c:pt idx="1544">
                  <c:v>273.26145101972685</c:v>
                </c:pt>
                <c:pt idx="1545">
                  <c:v>294.274490137079</c:v>
                </c:pt>
                <c:pt idx="1546">
                  <c:v>305.49983283182991</c:v>
                </c:pt>
                <c:pt idx="1547">
                  <c:v>294.75927783350159</c:v>
                </c:pt>
                <c:pt idx="1548">
                  <c:v>284.24439986626652</c:v>
                </c:pt>
                <c:pt idx="1549">
                  <c:v>281.86225342694854</c:v>
                </c:pt>
                <c:pt idx="1550">
                  <c:v>270.16048144433404</c:v>
                </c:pt>
                <c:pt idx="1551">
                  <c:v>271.35573386827252</c:v>
                </c:pt>
                <c:pt idx="1552">
                  <c:v>270.16048144433404</c:v>
                </c:pt>
                <c:pt idx="1553">
                  <c:v>269.44165830825909</c:v>
                </c:pt>
                <c:pt idx="1554">
                  <c:v>260.13039117352162</c:v>
                </c:pt>
                <c:pt idx="1555">
                  <c:v>260.00501504513647</c:v>
                </c:pt>
                <c:pt idx="1556">
                  <c:v>266.81711802072994</c:v>
                </c:pt>
                <c:pt idx="1557">
                  <c:v>266.69174189234479</c:v>
                </c:pt>
                <c:pt idx="1558">
                  <c:v>266.09829488465499</c:v>
                </c:pt>
                <c:pt idx="1559">
                  <c:v>262.99732530926218</c:v>
                </c:pt>
                <c:pt idx="1560">
                  <c:v>257.38047475760715</c:v>
                </c:pt>
                <c:pt idx="1561">
                  <c:v>278.04246071548084</c:v>
                </c:pt>
                <c:pt idx="1562">
                  <c:v>269.91808759612275</c:v>
                </c:pt>
                <c:pt idx="1563">
                  <c:v>277.6830491474434</c:v>
                </c:pt>
                <c:pt idx="1564">
                  <c:v>278.39351387495924</c:v>
                </c:pt>
                <c:pt idx="1565">
                  <c:v>278.63590772317053</c:v>
                </c:pt>
                <c:pt idx="1566">
                  <c:v>272.6680040120371</c:v>
                </c:pt>
                <c:pt idx="1567">
                  <c:v>272.6680040120371</c:v>
                </c:pt>
                <c:pt idx="1568">
                  <c:v>282.45570043463835</c:v>
                </c:pt>
                <c:pt idx="1569">
                  <c:v>271.58976930792483</c:v>
                </c:pt>
                <c:pt idx="1570">
                  <c:v>262.39551989301339</c:v>
                </c:pt>
                <c:pt idx="1571">
                  <c:v>262.51253761283959</c:v>
                </c:pt>
                <c:pt idx="1572">
                  <c:v>268.84821130056935</c:v>
                </c:pt>
                <c:pt idx="1573">
                  <c:v>280.54998328318396</c:v>
                </c:pt>
                <c:pt idx="1574">
                  <c:v>286.51788699431734</c:v>
                </c:pt>
                <c:pt idx="1575">
                  <c:v>296.07154797726616</c:v>
                </c:pt>
                <c:pt idx="1576">
                  <c:v>279.94817786693511</c:v>
                </c:pt>
                <c:pt idx="1577">
                  <c:v>271.70678702775086</c:v>
                </c:pt>
                <c:pt idx="1578">
                  <c:v>265.73888331661749</c:v>
                </c:pt>
                <c:pt idx="1579">
                  <c:v>260.96623202942254</c:v>
                </c:pt>
                <c:pt idx="1580">
                  <c:v>270.27749916416013</c:v>
                </c:pt>
                <c:pt idx="1581">
                  <c:v>284.72918756268911</c:v>
                </c:pt>
                <c:pt idx="1582">
                  <c:v>281.14343029087365</c:v>
                </c:pt>
                <c:pt idx="1583">
                  <c:v>273.7378803075905</c:v>
                </c:pt>
                <c:pt idx="1584">
                  <c:v>260.36442661317386</c:v>
                </c:pt>
                <c:pt idx="1585">
                  <c:v>283.29154129053933</c:v>
                </c:pt>
                <c:pt idx="1586">
                  <c:v>274.93313273152887</c:v>
                </c:pt>
                <c:pt idx="1587">
                  <c:v>253.56068204613939</c:v>
                </c:pt>
                <c:pt idx="1588">
                  <c:v>246.28050819124132</c:v>
                </c:pt>
                <c:pt idx="1589">
                  <c:v>253.44366432631321</c:v>
                </c:pt>
                <c:pt idx="1590">
                  <c:v>243.64760949515301</c:v>
                </c:pt>
                <c:pt idx="1591">
                  <c:v>219.29120695419675</c:v>
                </c:pt>
                <c:pt idx="1592">
                  <c:v>211.29220996322383</c:v>
                </c:pt>
                <c:pt idx="1593">
                  <c:v>223.5874289535281</c:v>
                </c:pt>
                <c:pt idx="1594">
                  <c:v>225.38448679371533</c:v>
                </c:pt>
                <c:pt idx="1595">
                  <c:v>225.73553995319372</c:v>
                </c:pt>
                <c:pt idx="1596">
                  <c:v>225.73553995319372</c:v>
                </c:pt>
                <c:pt idx="1597">
                  <c:v>237.32029421598219</c:v>
                </c:pt>
                <c:pt idx="1598">
                  <c:v>239.23436977599556</c:v>
                </c:pt>
                <c:pt idx="1599">
                  <c:v>241.74189234369859</c:v>
                </c:pt>
                <c:pt idx="1600">
                  <c:v>232.54764292878724</c:v>
                </c:pt>
                <c:pt idx="1601">
                  <c:v>224.89969909729274</c:v>
                </c:pt>
                <c:pt idx="1602">
                  <c:v>232.07121364092367</c:v>
                </c:pt>
                <c:pt idx="1603">
                  <c:v>230.87596121698519</c:v>
                </c:pt>
                <c:pt idx="1604">
                  <c:v>235.64861250418011</c:v>
                </c:pt>
                <c:pt idx="1605">
                  <c:v>231.71180207288623</c:v>
                </c:pt>
                <c:pt idx="1606">
                  <c:v>223.58742895352813</c:v>
                </c:pt>
                <c:pt idx="1607">
                  <c:v>226.57138080909488</c:v>
                </c:pt>
                <c:pt idx="1608">
                  <c:v>225.02507522567794</c:v>
                </c:pt>
                <c:pt idx="1609">
                  <c:v>234.09394851220421</c:v>
                </c:pt>
                <c:pt idx="1610">
                  <c:v>219.17418923437069</c:v>
                </c:pt>
                <c:pt idx="1611">
                  <c:v>232.5476429287873</c:v>
                </c:pt>
                <c:pt idx="1612">
                  <c:v>241.85891006352483</c:v>
                </c:pt>
                <c:pt idx="1613">
                  <c:v>270.63691073219763</c:v>
                </c:pt>
                <c:pt idx="1614">
                  <c:v>264.543630892679</c:v>
                </c:pt>
                <c:pt idx="1615">
                  <c:v>268.84821130056935</c:v>
                </c:pt>
                <c:pt idx="1616">
                  <c:v>248.90504847877054</c:v>
                </c:pt>
                <c:pt idx="1617">
                  <c:v>256.18522233366866</c:v>
                </c:pt>
                <c:pt idx="1618">
                  <c:v>256.90404546974355</c:v>
                </c:pt>
                <c:pt idx="1619">
                  <c:v>258.21631561350824</c:v>
                </c:pt>
                <c:pt idx="1620">
                  <c:v>263.70779003677802</c:v>
                </c:pt>
                <c:pt idx="1621">
                  <c:v>270.75392845202373</c:v>
                </c:pt>
                <c:pt idx="1622">
                  <c:v>284.48679371447776</c:v>
                </c:pt>
                <c:pt idx="1623">
                  <c:v>267.88699431628311</c:v>
                </c:pt>
                <c:pt idx="1624">
                  <c:v>272.06619859578825</c:v>
                </c:pt>
                <c:pt idx="1625">
                  <c:v>280.1905717151464</c:v>
                </c:pt>
                <c:pt idx="1626">
                  <c:v>273.26145101972674</c:v>
                </c:pt>
                <c:pt idx="1627">
                  <c:v>265.26245402875384</c:v>
                </c:pt>
                <c:pt idx="1628">
                  <c:v>259.52858575727265</c:v>
                </c:pt>
                <c:pt idx="1629">
                  <c:v>264.4266131728528</c:v>
                </c:pt>
                <c:pt idx="1630">
                  <c:v>258.21631561350807</c:v>
                </c:pt>
                <c:pt idx="1631">
                  <c:v>265.98127716482873</c:v>
                </c:pt>
                <c:pt idx="1632">
                  <c:v>257.49749247743318</c:v>
                </c:pt>
                <c:pt idx="1633">
                  <c:v>259.29455031762046</c:v>
                </c:pt>
                <c:pt idx="1634">
                  <c:v>265.85590103644364</c:v>
                </c:pt>
                <c:pt idx="1635">
                  <c:v>271.58976930792471</c:v>
                </c:pt>
                <c:pt idx="1636">
                  <c:v>268.24640588432061</c:v>
                </c:pt>
                <c:pt idx="1637">
                  <c:v>268.24640588432061</c:v>
                </c:pt>
                <c:pt idx="1638">
                  <c:v>268.24640588432061</c:v>
                </c:pt>
                <c:pt idx="1639">
                  <c:v>269.08224674022165</c:v>
                </c:pt>
                <c:pt idx="1640">
                  <c:v>256.6616516215322</c:v>
                </c:pt>
                <c:pt idx="1641">
                  <c:v>254.15412905382902</c:v>
                </c:pt>
                <c:pt idx="1642">
                  <c:v>260.00501504513636</c:v>
                </c:pt>
                <c:pt idx="1643">
                  <c:v>243.17118020728938</c:v>
                </c:pt>
                <c:pt idx="1644">
                  <c:v>243.28819792711559</c:v>
                </c:pt>
                <c:pt idx="1645">
                  <c:v>244.24941491140174</c:v>
                </c:pt>
                <c:pt idx="1646">
                  <c:v>251.64660648612593</c:v>
                </c:pt>
                <c:pt idx="1647">
                  <c:v>235.64861250418008</c:v>
                </c:pt>
                <c:pt idx="1648">
                  <c:v>239.82781678368522</c:v>
                </c:pt>
                <c:pt idx="1649">
                  <c:v>244.60882647943913</c:v>
                </c:pt>
                <c:pt idx="1650">
                  <c:v>270.63691073219746</c:v>
                </c:pt>
                <c:pt idx="1651">
                  <c:v>281.38582413908478</c:v>
                </c:pt>
                <c:pt idx="1652">
                  <c:v>278.63590772317036</c:v>
                </c:pt>
                <c:pt idx="1653">
                  <c:v>276.48779672350463</c:v>
                </c:pt>
                <c:pt idx="1654">
                  <c:v>279.35473085924525</c:v>
                </c:pt>
                <c:pt idx="1655">
                  <c:v>293.68104312938914</c:v>
                </c:pt>
                <c:pt idx="1656">
                  <c:v>292.48579070545065</c:v>
                </c:pt>
                <c:pt idx="1657">
                  <c:v>277.32363757940578</c:v>
                </c:pt>
                <c:pt idx="1658">
                  <c:v>268.72283517218409</c:v>
                </c:pt>
                <c:pt idx="1659">
                  <c:v>258.69274490137161</c:v>
                </c:pt>
                <c:pt idx="1660">
                  <c:v>249.85790705449759</c:v>
                </c:pt>
                <c:pt idx="1661">
                  <c:v>245.92109662320377</c:v>
                </c:pt>
                <c:pt idx="1662">
                  <c:v>216.30725509862998</c:v>
                </c:pt>
                <c:pt idx="1663">
                  <c:v>166.39083918421997</c:v>
                </c:pt>
                <c:pt idx="1664">
                  <c:v>171.53126044801135</c:v>
                </c:pt>
                <c:pt idx="1665">
                  <c:v>173.91340688732927</c:v>
                </c:pt>
                <c:pt idx="1666">
                  <c:v>190.03677699766035</c:v>
                </c:pt>
                <c:pt idx="1667">
                  <c:v>203.29321297225084</c:v>
                </c:pt>
                <c:pt idx="1668">
                  <c:v>187.05282514209367</c:v>
                </c:pt>
                <c:pt idx="1669">
                  <c:v>168.78134403209697</c:v>
                </c:pt>
                <c:pt idx="1670">
                  <c:v>180.0066867268479</c:v>
                </c:pt>
                <c:pt idx="1671">
                  <c:v>178.21798729521964</c:v>
                </c:pt>
                <c:pt idx="1672">
                  <c:v>184.1858910063531</c:v>
                </c:pt>
                <c:pt idx="1673">
                  <c:v>148.96355733868333</c:v>
                </c:pt>
                <c:pt idx="1674">
                  <c:v>147.16649949849611</c:v>
                </c:pt>
                <c:pt idx="1675">
                  <c:v>148.24473420260844</c:v>
                </c:pt>
                <c:pt idx="1676">
                  <c:v>126.27047810097012</c:v>
                </c:pt>
                <c:pt idx="1677">
                  <c:v>114.21765295887715</c:v>
                </c:pt>
                <c:pt idx="1678">
                  <c:v>145.6201939150792</c:v>
                </c:pt>
                <c:pt idx="1679">
                  <c:v>159.82948846539685</c:v>
                </c:pt>
                <c:pt idx="1680">
                  <c:v>172.007689735875</c:v>
                </c:pt>
                <c:pt idx="1681">
                  <c:v>195.64526914075637</c:v>
                </c:pt>
                <c:pt idx="1682">
                  <c:v>178.92845202273557</c:v>
                </c:pt>
                <c:pt idx="1683">
                  <c:v>186.93580742226752</c:v>
                </c:pt>
                <c:pt idx="1684">
                  <c:v>174.51521230357807</c:v>
                </c:pt>
                <c:pt idx="1685">
                  <c:v>156.48612504179263</c:v>
                </c:pt>
                <c:pt idx="1686">
                  <c:v>161.02474088933531</c:v>
                </c:pt>
                <c:pt idx="1687">
                  <c:v>157.07957204948241</c:v>
                </c:pt>
                <c:pt idx="1688">
                  <c:v>162.93045804078972</c:v>
                </c:pt>
                <c:pt idx="1689">
                  <c:v>147.16649949849611</c:v>
                </c:pt>
                <c:pt idx="1690">
                  <c:v>190.87261785356139</c:v>
                </c:pt>
                <c:pt idx="1691">
                  <c:v>163.04747576061581</c:v>
                </c:pt>
                <c:pt idx="1692">
                  <c:v>153.73620862587822</c:v>
                </c:pt>
                <c:pt idx="1693">
                  <c:v>156.12671347375516</c:v>
                </c:pt>
                <c:pt idx="1694">
                  <c:v>145.37780006686782</c:v>
                </c:pt>
                <c:pt idx="1695">
                  <c:v>123.52892009361467</c:v>
                </c:pt>
                <c:pt idx="1696">
                  <c:v>138.69107321965953</c:v>
                </c:pt>
                <c:pt idx="1697">
                  <c:v>165.20394516884042</c:v>
                </c:pt>
                <c:pt idx="1698">
                  <c:v>158.27482447342081</c:v>
                </c:pt>
                <c:pt idx="1699">
                  <c:v>173.07756603142823</c:v>
                </c:pt>
                <c:pt idx="1700">
                  <c:v>173.07756603142823</c:v>
                </c:pt>
                <c:pt idx="1701">
                  <c:v>174.39819458375189</c:v>
                </c:pt>
                <c:pt idx="1702">
                  <c:v>163.17285188900095</c:v>
                </c:pt>
                <c:pt idx="1703">
                  <c:v>177.13975259110731</c:v>
                </c:pt>
                <c:pt idx="1704">
                  <c:v>184.30290872617925</c:v>
                </c:pt>
                <c:pt idx="1705">
                  <c:v>176.66332330324374</c:v>
                </c:pt>
                <c:pt idx="1706">
                  <c:v>201.73854898027486</c:v>
                </c:pt>
                <c:pt idx="1707">
                  <c:v>204.60548311601542</c:v>
                </c:pt>
                <c:pt idx="1708">
                  <c:v>235.41457706452769</c:v>
                </c:pt>
                <c:pt idx="1709">
                  <c:v>240.07021063189646</c:v>
                </c:pt>
                <c:pt idx="1710">
                  <c:v>236.00802407221738</c:v>
                </c:pt>
                <c:pt idx="1711">
                  <c:v>240.4296221999339</c:v>
                </c:pt>
                <c:pt idx="1712">
                  <c:v>240.18722835172261</c:v>
                </c:pt>
                <c:pt idx="1713">
                  <c:v>242.10130391173604</c:v>
                </c:pt>
                <c:pt idx="1714">
                  <c:v>243.77298562353809</c:v>
                </c:pt>
                <c:pt idx="1715">
                  <c:v>237.20327649615592</c:v>
                </c:pt>
                <c:pt idx="1716">
                  <c:v>230.63356736877384</c:v>
                </c:pt>
                <c:pt idx="1717">
                  <c:v>233.3834837846882</c:v>
                </c:pt>
                <c:pt idx="1718">
                  <c:v>224.18923436977681</c:v>
                </c:pt>
                <c:pt idx="1719">
                  <c:v>227.29020394516962</c:v>
                </c:pt>
                <c:pt idx="1720">
                  <c:v>227.29020394516962</c:v>
                </c:pt>
                <c:pt idx="1721">
                  <c:v>239.82781678368519</c:v>
                </c:pt>
                <c:pt idx="1722">
                  <c:v>233.5005015045144</c:v>
                </c:pt>
                <c:pt idx="1723">
                  <c:v>242.21832163156222</c:v>
                </c:pt>
                <c:pt idx="1724">
                  <c:v>256.90404546974344</c:v>
                </c:pt>
                <c:pt idx="1725">
                  <c:v>256.90404546974344</c:v>
                </c:pt>
                <c:pt idx="1726">
                  <c:v>256.6616516215322</c:v>
                </c:pt>
                <c:pt idx="1727">
                  <c:v>281.38582413908495</c:v>
                </c:pt>
                <c:pt idx="1728">
                  <c:v>293.32163156135181</c:v>
                </c:pt>
                <c:pt idx="1729">
                  <c:v>290.58007355399644</c:v>
                </c:pt>
                <c:pt idx="1730">
                  <c:v>295.82915412905487</c:v>
                </c:pt>
                <c:pt idx="1731">
                  <c:v>285.2056168505527</c:v>
                </c:pt>
                <c:pt idx="1732">
                  <c:v>272.66800401203704</c:v>
                </c:pt>
                <c:pt idx="1733">
                  <c:v>269.44165830825904</c:v>
                </c:pt>
                <c:pt idx="1734">
                  <c:v>252.72484119023827</c:v>
                </c:pt>
                <c:pt idx="1735">
                  <c:v>277.55767301905814</c:v>
                </c:pt>
                <c:pt idx="1736">
                  <c:v>273.26145101972679</c:v>
                </c:pt>
                <c:pt idx="1737">
                  <c:v>273.26145101972679</c:v>
                </c:pt>
                <c:pt idx="1738">
                  <c:v>256.18522233366855</c:v>
                </c:pt>
                <c:pt idx="1739">
                  <c:v>266.45770645269226</c:v>
                </c:pt>
                <c:pt idx="1740">
                  <c:v>268.2464058843205</c:v>
                </c:pt>
                <c:pt idx="1741">
                  <c:v>263.47375459712555</c:v>
                </c:pt>
                <c:pt idx="1742">
                  <c:v>260.00501504513625</c:v>
                </c:pt>
                <c:pt idx="1743">
                  <c:v>315.77231695085356</c:v>
                </c:pt>
                <c:pt idx="1744">
                  <c:v>331.77031093279948</c:v>
                </c:pt>
                <c:pt idx="1745">
                  <c:v>340.37111334002122</c:v>
                </c:pt>
                <c:pt idx="1746">
                  <c:v>331.53627549314723</c:v>
                </c:pt>
                <c:pt idx="1747">
                  <c:v>341.20695419592232</c:v>
                </c:pt>
                <c:pt idx="1748">
                  <c:v>338.6994316282192</c:v>
                </c:pt>
                <c:pt idx="1749">
                  <c:v>340.01170177198389</c:v>
                </c:pt>
                <c:pt idx="1750">
                  <c:v>347.41725175526705</c:v>
                </c:pt>
                <c:pt idx="1751">
                  <c:v>341.80040120361201</c:v>
                </c:pt>
                <c:pt idx="1752">
                  <c:v>341.08157806753707</c:v>
                </c:pt>
                <c:pt idx="1753">
                  <c:v>331.88732865262568</c:v>
                </c:pt>
                <c:pt idx="1754">
                  <c:v>331.88732865262568</c:v>
                </c:pt>
                <c:pt idx="1755">
                  <c:v>352.90872617853682</c:v>
                </c:pt>
                <c:pt idx="1756">
                  <c:v>360.18890003343483</c:v>
                </c:pt>
                <c:pt idx="1757">
                  <c:v>360.18890003343483</c:v>
                </c:pt>
                <c:pt idx="1758">
                  <c:v>344.42494149114128</c:v>
                </c:pt>
                <c:pt idx="1759">
                  <c:v>341.80040120361201</c:v>
                </c:pt>
                <c:pt idx="1760">
                  <c:v>342.8786359077244</c:v>
                </c:pt>
                <c:pt idx="1761">
                  <c:v>339.4098963557351</c:v>
                </c:pt>
                <c:pt idx="1762">
                  <c:v>324.84954864593902</c:v>
                </c:pt>
                <c:pt idx="1763">
                  <c:v>330.5750585088611</c:v>
                </c:pt>
                <c:pt idx="1764">
                  <c:v>327.35707121364214</c:v>
                </c:pt>
                <c:pt idx="1765">
                  <c:v>327.231695085257</c:v>
                </c:pt>
                <c:pt idx="1766">
                  <c:v>332.72316950852689</c:v>
                </c:pt>
                <c:pt idx="1767">
                  <c:v>310.15546639919876</c:v>
                </c:pt>
                <c:pt idx="1768">
                  <c:v>334.16081578067667</c:v>
                </c:pt>
                <c:pt idx="1769">
                  <c:v>350.27582748244868</c:v>
                </c:pt>
                <c:pt idx="1770">
                  <c:v>352.54931461049949</c:v>
                </c:pt>
                <c:pt idx="1771">
                  <c:v>355.8926780341036</c:v>
                </c:pt>
                <c:pt idx="1772">
                  <c:v>359.7124707455713</c:v>
                </c:pt>
                <c:pt idx="1773">
                  <c:v>359.7124707455713</c:v>
                </c:pt>
                <c:pt idx="1774">
                  <c:v>347.65128719491923</c:v>
                </c:pt>
                <c:pt idx="1775">
                  <c:v>377.14811099966681</c:v>
                </c:pt>
                <c:pt idx="1776">
                  <c:v>370.10197258442111</c:v>
                </c:pt>
                <c:pt idx="1777">
                  <c:v>361.62654630558455</c:v>
                </c:pt>
                <c:pt idx="1778">
                  <c:v>387.05282514209409</c:v>
                </c:pt>
                <c:pt idx="1779">
                  <c:v>396.96589769308048</c:v>
                </c:pt>
                <c:pt idx="1780">
                  <c:v>395.65362754931579</c:v>
                </c:pt>
                <c:pt idx="1781">
                  <c:v>397.32530926111798</c:v>
                </c:pt>
                <c:pt idx="1782">
                  <c:v>418.22133065864398</c:v>
                </c:pt>
                <c:pt idx="1783">
                  <c:v>418.46372450685516</c:v>
                </c:pt>
                <c:pt idx="1784">
                  <c:v>396.24707455700559</c:v>
                </c:pt>
                <c:pt idx="1785">
                  <c:v>398.52056168505641</c:v>
                </c:pt>
                <c:pt idx="1786">
                  <c:v>373.80474757606271</c:v>
                </c:pt>
                <c:pt idx="1787">
                  <c:v>401.86392510866051</c:v>
                </c:pt>
                <c:pt idx="1788">
                  <c:v>412.48746238716285</c:v>
                </c:pt>
                <c:pt idx="1789">
                  <c:v>411.8940153794731</c:v>
                </c:pt>
                <c:pt idx="1790">
                  <c:v>414.99498495486603</c:v>
                </c:pt>
                <c:pt idx="1791">
                  <c:v>414.28452022735013</c:v>
                </c:pt>
                <c:pt idx="1792">
                  <c:v>431.35239050484938</c:v>
                </c:pt>
                <c:pt idx="1793">
                  <c:v>421.80708793045943</c:v>
                </c:pt>
                <c:pt idx="1794">
                  <c:v>428.72785021732011</c:v>
                </c:pt>
                <c:pt idx="1795">
                  <c:v>460.60682046138572</c:v>
                </c:pt>
                <c:pt idx="1796">
                  <c:v>460.60682046138572</c:v>
                </c:pt>
                <c:pt idx="1797">
                  <c:v>490.10364426613336</c:v>
                </c:pt>
                <c:pt idx="1798">
                  <c:v>470.76228686058334</c:v>
                </c:pt>
                <c:pt idx="1799">
                  <c:v>456.31059846205443</c:v>
                </c:pt>
                <c:pt idx="1800">
                  <c:v>476.37077900367927</c:v>
                </c:pt>
                <c:pt idx="1801">
                  <c:v>483.05750585088765</c:v>
                </c:pt>
                <c:pt idx="1802">
                  <c:v>492.36877298562518</c:v>
                </c:pt>
                <c:pt idx="1803">
                  <c:v>456.42761618188052</c:v>
                </c:pt>
                <c:pt idx="1804">
                  <c:v>447.83517218321782</c:v>
                </c:pt>
                <c:pt idx="1805">
                  <c:v>441.14844533600956</c:v>
                </c:pt>
                <c:pt idx="1806">
                  <c:v>410.22233366767119</c:v>
                </c:pt>
                <c:pt idx="1807">
                  <c:v>453.68605817452521</c:v>
                </c:pt>
                <c:pt idx="1808">
                  <c:v>451.4125710464744</c:v>
                </c:pt>
                <c:pt idx="1809">
                  <c:v>440.07021063189728</c:v>
                </c:pt>
                <c:pt idx="1810">
                  <c:v>441.03142761618352</c:v>
                </c:pt>
                <c:pt idx="1811">
                  <c:v>431.11835506519719</c:v>
                </c:pt>
                <c:pt idx="1812">
                  <c:v>436.60982948846697</c:v>
                </c:pt>
                <c:pt idx="1813">
                  <c:v>438.6409227683065</c:v>
                </c:pt>
                <c:pt idx="1814">
                  <c:v>413.323303243064</c:v>
                </c:pt>
                <c:pt idx="1815">
                  <c:v>377.26512871949325</c:v>
                </c:pt>
                <c:pt idx="1816">
                  <c:v>380.24908057506002</c:v>
                </c:pt>
                <c:pt idx="1817">
                  <c:v>372.84353059177676</c:v>
                </c:pt>
                <c:pt idx="1818">
                  <c:v>381.5613507188246</c:v>
                </c:pt>
                <c:pt idx="1819">
                  <c:v>349.56536275493278</c:v>
                </c:pt>
                <c:pt idx="1820">
                  <c:v>342.75325977933937</c:v>
                </c:pt>
                <c:pt idx="1821">
                  <c:v>359.71247074557147</c:v>
                </c:pt>
                <c:pt idx="1822">
                  <c:v>362.93881644934947</c:v>
                </c:pt>
                <c:pt idx="1823">
                  <c:v>373.20294215981437</c:v>
                </c:pt>
                <c:pt idx="1824">
                  <c:v>380.60849214309752</c:v>
                </c:pt>
                <c:pt idx="1825">
                  <c:v>366.99264460046965</c:v>
                </c:pt>
                <c:pt idx="1826">
                  <c:v>363.29822801738709</c:v>
                </c:pt>
                <c:pt idx="1827">
                  <c:v>363.29822801738709</c:v>
                </c:pt>
                <c:pt idx="1828">
                  <c:v>378.69441658308426</c:v>
                </c:pt>
                <c:pt idx="1829">
                  <c:v>364.84453360080397</c:v>
                </c:pt>
                <c:pt idx="1830">
                  <c:v>360.18890003343517</c:v>
                </c:pt>
                <c:pt idx="1831">
                  <c:v>370.69541959211125</c:v>
                </c:pt>
                <c:pt idx="1832">
                  <c:v>388.84988298228188</c:v>
                </c:pt>
                <c:pt idx="1833">
                  <c:v>391.59144098963725</c:v>
                </c:pt>
                <c:pt idx="1834">
                  <c:v>383.59244399866429</c:v>
                </c:pt>
                <c:pt idx="1835">
                  <c:v>386.0999665663673</c:v>
                </c:pt>
                <c:pt idx="1836">
                  <c:v>367.95386158475577</c:v>
                </c:pt>
                <c:pt idx="1837">
                  <c:v>363.41524573721307</c:v>
                </c:pt>
                <c:pt idx="1838">
                  <c:v>365.80575058509004</c:v>
                </c:pt>
                <c:pt idx="1839">
                  <c:v>352.0728853226359</c:v>
                </c:pt>
                <c:pt idx="1840">
                  <c:v>350.63523905048612</c:v>
                </c:pt>
                <c:pt idx="1841">
                  <c:v>351.83049147442455</c:v>
                </c:pt>
                <c:pt idx="1842">
                  <c:v>355.65028418589225</c:v>
                </c:pt>
                <c:pt idx="1843">
                  <c:v>351.7134737545984</c:v>
                </c:pt>
                <c:pt idx="1844">
                  <c:v>382.39719157472553</c:v>
                </c:pt>
                <c:pt idx="1845">
                  <c:v>393.26312270143893</c:v>
                </c:pt>
                <c:pt idx="1846">
                  <c:v>396.60648612504315</c:v>
                </c:pt>
                <c:pt idx="1847">
                  <c:v>384.19424941491275</c:v>
                </c:pt>
                <c:pt idx="1848">
                  <c:v>372.49247743229813</c:v>
                </c:pt>
                <c:pt idx="1849">
                  <c:v>372.72651287195043</c:v>
                </c:pt>
                <c:pt idx="1850">
                  <c:v>390.88097626212095</c:v>
                </c:pt>
                <c:pt idx="1851">
                  <c:v>382.03778000668802</c:v>
                </c:pt>
                <c:pt idx="1852">
                  <c:v>391.95085255767424</c:v>
                </c:pt>
                <c:pt idx="1853">
                  <c:v>393.62253426947638</c:v>
                </c:pt>
                <c:pt idx="1854">
                  <c:v>385.03009027081367</c:v>
                </c:pt>
                <c:pt idx="1855">
                  <c:v>376.67168171180327</c:v>
                </c:pt>
                <c:pt idx="1856">
                  <c:v>376.67168171180327</c:v>
                </c:pt>
                <c:pt idx="1857">
                  <c:v>375.00000000000125</c:v>
                </c:pt>
                <c:pt idx="1858">
                  <c:v>363.29822801738675</c:v>
                </c:pt>
                <c:pt idx="1859">
                  <c:v>362.10297559344821</c:v>
                </c:pt>
                <c:pt idx="1860">
                  <c:v>377.02273487128173</c:v>
                </c:pt>
                <c:pt idx="1861">
                  <c:v>378.4603811434315</c:v>
                </c:pt>
                <c:pt idx="1862">
                  <c:v>403.76964226011489</c:v>
                </c:pt>
                <c:pt idx="1863">
                  <c:v>417.02607823470544</c:v>
                </c:pt>
                <c:pt idx="1864">
                  <c:v>430.28251420929593</c:v>
                </c:pt>
                <c:pt idx="1865">
                  <c:v>426.93915078569171</c:v>
                </c:pt>
                <c:pt idx="1866">
                  <c:v>427.05616850551786</c:v>
                </c:pt>
                <c:pt idx="1867">
                  <c:v>435.18054162487596</c:v>
                </c:pt>
                <c:pt idx="1868">
                  <c:v>434.69575392845343</c:v>
                </c:pt>
                <c:pt idx="1869">
                  <c:v>440.67201604814585</c:v>
                </c:pt>
                <c:pt idx="1870">
                  <c:v>454.75593447007833</c:v>
                </c:pt>
                <c:pt idx="1871">
                  <c:v>403.89501838850015</c:v>
                </c:pt>
                <c:pt idx="1872">
                  <c:v>397.91875626880773</c:v>
                </c:pt>
                <c:pt idx="1873">
                  <c:v>405.56670010030234</c:v>
                </c:pt>
                <c:pt idx="1874">
                  <c:v>409.86292209963358</c:v>
                </c:pt>
                <c:pt idx="1875">
                  <c:v>420.72885322634716</c:v>
                </c:pt>
                <c:pt idx="1876">
                  <c:v>424.66566365764089</c:v>
                </c:pt>
                <c:pt idx="1877">
                  <c:v>436.96924105650413</c:v>
                </c:pt>
                <c:pt idx="1878">
                  <c:v>427.53259779338146</c:v>
                </c:pt>
                <c:pt idx="1879">
                  <c:v>429.08726178535733</c:v>
                </c:pt>
                <c:pt idx="1880">
                  <c:v>419.41658308258224</c:v>
                </c:pt>
                <c:pt idx="1881">
                  <c:v>437.32865262454152</c:v>
                </c:pt>
                <c:pt idx="1882">
                  <c:v>446.88231360749046</c:v>
                </c:pt>
                <c:pt idx="1883">
                  <c:v>450.34269475092066</c:v>
                </c:pt>
                <c:pt idx="1884">
                  <c:v>452.60782347041248</c:v>
                </c:pt>
                <c:pt idx="1885">
                  <c:v>452.60782347041248</c:v>
                </c:pt>
                <c:pt idx="1886">
                  <c:v>431.23537278502289</c:v>
                </c:pt>
                <c:pt idx="1887">
                  <c:v>414.76094951521344</c:v>
                </c:pt>
                <c:pt idx="1888">
                  <c:v>420.01003009027198</c:v>
                </c:pt>
                <c:pt idx="1889">
                  <c:v>435.77398863256553</c:v>
                </c:pt>
                <c:pt idx="1890">
                  <c:v>437.08625877633011</c:v>
                </c:pt>
                <c:pt idx="1891">
                  <c:v>438.52390504847989</c:v>
                </c:pt>
                <c:pt idx="1892">
                  <c:v>429.20427950518337</c:v>
                </c:pt>
                <c:pt idx="1893">
                  <c:v>430.87596121698544</c:v>
                </c:pt>
                <c:pt idx="1894">
                  <c:v>425.02507522567817</c:v>
                </c:pt>
                <c:pt idx="1895">
                  <c:v>422.40053493814889</c:v>
                </c:pt>
                <c:pt idx="1896">
                  <c:v>428.00902708124494</c:v>
                </c:pt>
                <c:pt idx="1897">
                  <c:v>420.97124707455816</c:v>
                </c:pt>
                <c:pt idx="1898">
                  <c:v>403.29321297225118</c:v>
                </c:pt>
                <c:pt idx="1899">
                  <c:v>398.87997325309374</c:v>
                </c:pt>
                <c:pt idx="1900">
                  <c:v>381.08492143096055</c:v>
                </c:pt>
                <c:pt idx="1901">
                  <c:v>388.96690070210741</c:v>
                </c:pt>
                <c:pt idx="1902">
                  <c:v>388.96690070210741</c:v>
                </c:pt>
                <c:pt idx="1903">
                  <c:v>395.29421598127834</c:v>
                </c:pt>
                <c:pt idx="1904">
                  <c:v>416.19023737880434</c:v>
                </c:pt>
                <c:pt idx="1905">
                  <c:v>419.41658308258229</c:v>
                </c:pt>
                <c:pt idx="1906">
                  <c:v>409.38649281176981</c:v>
                </c:pt>
                <c:pt idx="1907">
                  <c:v>416.79204279505296</c:v>
                </c:pt>
                <c:pt idx="1908">
                  <c:v>436.96924105650402</c:v>
                </c:pt>
                <c:pt idx="1909">
                  <c:v>458.81812102975721</c:v>
                </c:pt>
                <c:pt idx="1910">
                  <c:v>454.52189903042586</c:v>
                </c:pt>
                <c:pt idx="1911">
                  <c:v>465.98127716482907</c:v>
                </c:pt>
                <c:pt idx="1912">
                  <c:v>467.17652958876749</c:v>
                </c:pt>
                <c:pt idx="1913">
                  <c:v>469.92644600468196</c:v>
                </c:pt>
                <c:pt idx="1914">
                  <c:v>459.41992644600589</c:v>
                </c:pt>
                <c:pt idx="1915">
                  <c:v>456.67001003009153</c:v>
                </c:pt>
                <c:pt idx="1916">
                  <c:v>452.37378803076018</c:v>
                </c:pt>
                <c:pt idx="1917">
                  <c:v>448.90504847877082</c:v>
                </c:pt>
                <c:pt idx="1918">
                  <c:v>452.37378803076007</c:v>
                </c:pt>
                <c:pt idx="1919">
                  <c:v>451.29555332664768</c:v>
                </c:pt>
                <c:pt idx="1920">
                  <c:v>432.79003677699876</c:v>
                </c:pt>
                <c:pt idx="1921">
                  <c:v>433.98528920093725</c:v>
                </c:pt>
                <c:pt idx="1922">
                  <c:v>442.34369775994764</c:v>
                </c:pt>
                <c:pt idx="1923">
                  <c:v>451.29555332664779</c:v>
                </c:pt>
                <c:pt idx="1924">
                  <c:v>452.24841190237504</c:v>
                </c:pt>
                <c:pt idx="1925">
                  <c:v>449.74088933467192</c:v>
                </c:pt>
                <c:pt idx="1926">
                  <c:v>460.13039117352184</c:v>
                </c:pt>
                <c:pt idx="1927">
                  <c:v>449.98328318288327</c:v>
                </c:pt>
                <c:pt idx="1928">
                  <c:v>455.11534603811566</c:v>
                </c:pt>
                <c:pt idx="1929">
                  <c:v>473.98027415580202</c:v>
                </c:pt>
                <c:pt idx="1930">
                  <c:v>501.21196924105789</c:v>
                </c:pt>
                <c:pt idx="1931">
                  <c:v>484.97158141090068</c:v>
                </c:pt>
                <c:pt idx="1932">
                  <c:v>494.64226011367572</c:v>
                </c:pt>
                <c:pt idx="1933">
                  <c:v>484.61216984286335</c:v>
                </c:pt>
                <c:pt idx="1934">
                  <c:v>471.35573386827286</c:v>
                </c:pt>
                <c:pt idx="1935">
                  <c:v>492.61116683383619</c:v>
                </c:pt>
                <c:pt idx="1936">
                  <c:v>555.41624874624029</c:v>
                </c:pt>
                <c:pt idx="1937">
                  <c:v>558.75961216984444</c:v>
                </c:pt>
                <c:pt idx="1938">
                  <c:v>547.65964560347857</c:v>
                </c:pt>
                <c:pt idx="1939">
                  <c:v>539.30123704446817</c:v>
                </c:pt>
                <c:pt idx="1940">
                  <c:v>560.55667001003155</c:v>
                </c:pt>
                <c:pt idx="1941">
                  <c:v>538.22300234035583</c:v>
                </c:pt>
                <c:pt idx="1942">
                  <c:v>542.40220661986098</c:v>
                </c:pt>
                <c:pt idx="1943">
                  <c:v>541.80875961217134</c:v>
                </c:pt>
                <c:pt idx="1944">
                  <c:v>546.69842861919244</c:v>
                </c:pt>
                <c:pt idx="1945">
                  <c:v>573.32831828819951</c:v>
                </c:pt>
                <c:pt idx="1946">
                  <c:v>567.00100300902875</c:v>
                </c:pt>
                <c:pt idx="1947">
                  <c:v>582.99899699097466</c:v>
                </c:pt>
                <c:pt idx="1948">
                  <c:v>597.33366766967754</c:v>
                </c:pt>
                <c:pt idx="1949">
                  <c:v>609.74590437980805</c:v>
                </c:pt>
                <c:pt idx="1950">
                  <c:v>594.82614510197459</c:v>
                </c:pt>
                <c:pt idx="1951">
                  <c:v>608.43363423604342</c:v>
                </c:pt>
                <c:pt idx="1952">
                  <c:v>609.98829822801952</c:v>
                </c:pt>
                <c:pt idx="1953">
                  <c:v>625.39284520227545</c:v>
                </c:pt>
                <c:pt idx="1954">
                  <c:v>629.93146104981827</c:v>
                </c:pt>
                <c:pt idx="1955">
                  <c:v>619.54195921096823</c:v>
                </c:pt>
                <c:pt idx="1956">
                  <c:v>616.07321965897904</c:v>
                </c:pt>
                <c:pt idx="1957">
                  <c:v>620.97124707455907</c:v>
                </c:pt>
                <c:pt idx="1958">
                  <c:v>612.49582079572258</c:v>
                </c:pt>
                <c:pt idx="1959">
                  <c:v>607.12136409227901</c:v>
                </c:pt>
                <c:pt idx="1960">
                  <c:v>607.12136409227901</c:v>
                </c:pt>
                <c:pt idx="1961">
                  <c:v>590.76395854229554</c:v>
                </c:pt>
                <c:pt idx="1962">
                  <c:v>600.07522567703325</c:v>
                </c:pt>
                <c:pt idx="1963">
                  <c:v>595.30257438983836</c:v>
                </c:pt>
                <c:pt idx="1964">
                  <c:v>604.49682380474962</c:v>
                </c:pt>
                <c:pt idx="1965">
                  <c:v>592.43564025409773</c:v>
                </c:pt>
                <c:pt idx="1966">
                  <c:v>571.42260113674558</c:v>
                </c:pt>
                <c:pt idx="1967">
                  <c:v>567.59445001671884</c:v>
                </c:pt>
                <c:pt idx="1968">
                  <c:v>567.71982614510398</c:v>
                </c:pt>
                <c:pt idx="1969">
                  <c:v>568.19625543296763</c:v>
                </c:pt>
                <c:pt idx="1970">
                  <c:v>577.50752256770522</c:v>
                </c:pt>
                <c:pt idx="1971">
                  <c:v>565.08692744901566</c:v>
                </c:pt>
                <c:pt idx="1972">
                  <c:v>573.5707121364112</c:v>
                </c:pt>
                <c:pt idx="1973">
                  <c:v>579.65563356737073</c:v>
                </c:pt>
                <c:pt idx="1974">
                  <c:v>557.68973587429139</c:v>
                </c:pt>
                <c:pt idx="1975">
                  <c:v>541.56636576396045</c:v>
                </c:pt>
                <c:pt idx="1976">
                  <c:v>536.07489134069067</c:v>
                </c:pt>
                <c:pt idx="1977">
                  <c:v>544.31628217987486</c:v>
                </c:pt>
                <c:pt idx="1978">
                  <c:v>540.13707790036983</c:v>
                </c:pt>
                <c:pt idx="1979">
                  <c:v>578.81979271146986</c:v>
                </c:pt>
                <c:pt idx="1980">
                  <c:v>579.2962219993334</c:v>
                </c:pt>
                <c:pt idx="1981">
                  <c:v>579.2962219993334</c:v>
                </c:pt>
                <c:pt idx="1982">
                  <c:v>584.67067870277697</c:v>
                </c:pt>
                <c:pt idx="1983">
                  <c:v>580.37445670344573</c:v>
                </c:pt>
                <c:pt idx="1984">
                  <c:v>564.27616181879171</c:v>
                </c:pt>
                <c:pt idx="1985">
                  <c:v>557.80675359411771</c:v>
                </c:pt>
                <c:pt idx="1986">
                  <c:v>557.80675359411771</c:v>
                </c:pt>
                <c:pt idx="1987">
                  <c:v>538.58241390839373</c:v>
                </c:pt>
                <c:pt idx="1988">
                  <c:v>515.06185222333852</c:v>
                </c:pt>
                <c:pt idx="1989">
                  <c:v>536.66833834838042</c:v>
                </c:pt>
                <c:pt idx="1990">
                  <c:v>525.68538950184075</c:v>
                </c:pt>
                <c:pt idx="1991">
                  <c:v>536.43430290872823</c:v>
                </c:pt>
                <c:pt idx="1992">
                  <c:v>535.59846205282713</c:v>
                </c:pt>
                <c:pt idx="1993">
                  <c:v>525.32597793380341</c:v>
                </c:pt>
                <c:pt idx="1994">
                  <c:v>544.31628217987497</c:v>
                </c:pt>
                <c:pt idx="1995">
                  <c:v>508.85155466399397</c:v>
                </c:pt>
                <c:pt idx="1996">
                  <c:v>508.37512537613037</c:v>
                </c:pt>
                <c:pt idx="1997">
                  <c:v>508.37512537613037</c:v>
                </c:pt>
                <c:pt idx="1998">
                  <c:v>511.35907723169709</c:v>
                </c:pt>
                <c:pt idx="1999">
                  <c:v>511.83550651956074</c:v>
                </c:pt>
                <c:pt idx="2000">
                  <c:v>511.24205951187093</c:v>
                </c:pt>
                <c:pt idx="2001">
                  <c:v>507.65630224005542</c:v>
                </c:pt>
                <c:pt idx="2002">
                  <c:v>486.64326312270339</c:v>
                </c:pt>
                <c:pt idx="2003">
                  <c:v>496.43095954530463</c:v>
                </c:pt>
                <c:pt idx="2004">
                  <c:v>508.60916081578267</c:v>
                </c:pt>
                <c:pt idx="2005">
                  <c:v>652.73319959879893</c:v>
                </c:pt>
                <c:pt idx="2006">
                  <c:v>643.30491474423525</c:v>
                </c:pt>
                <c:pt idx="2007">
                  <c:v>628.73620862588018</c:v>
                </c:pt>
                <c:pt idx="2008">
                  <c:v>638.5239050484812</c:v>
                </c:pt>
                <c:pt idx="2009">
                  <c:v>639.71915747241962</c:v>
                </c:pt>
                <c:pt idx="2010">
                  <c:v>620.49481778669565</c:v>
                </c:pt>
                <c:pt idx="2011">
                  <c:v>626.46272149782908</c:v>
                </c:pt>
                <c:pt idx="2012">
                  <c:v>627.18154463390397</c:v>
                </c:pt>
                <c:pt idx="2013">
                  <c:v>641.86726847208524</c:v>
                </c:pt>
                <c:pt idx="2014">
                  <c:v>634.22768304914973</c:v>
                </c:pt>
                <c:pt idx="2015">
                  <c:v>656.5529923102664</c:v>
                </c:pt>
                <c:pt idx="2016">
                  <c:v>654.40488131060079</c:v>
                </c:pt>
                <c:pt idx="2017">
                  <c:v>654.40488131060079</c:v>
                </c:pt>
                <c:pt idx="2018">
                  <c:v>674.46506185222586</c:v>
                </c:pt>
                <c:pt idx="2019">
                  <c:v>670.28585757272049</c:v>
                </c:pt>
                <c:pt idx="2020">
                  <c:v>689.27616181879216</c:v>
                </c:pt>
                <c:pt idx="2021">
                  <c:v>695.83751253761545</c:v>
                </c:pt>
                <c:pt idx="2022">
                  <c:v>679.36308926780589</c:v>
                </c:pt>
                <c:pt idx="2023">
                  <c:v>668.38014042126622</c:v>
                </c:pt>
                <c:pt idx="2024">
                  <c:v>672.43396857238633</c:v>
                </c:pt>
                <c:pt idx="2025">
                  <c:v>683.42527582748494</c:v>
                </c:pt>
                <c:pt idx="2026">
                  <c:v>688.67435640254359</c:v>
                </c:pt>
                <c:pt idx="2027">
                  <c:v>732.25509862922365</c:v>
                </c:pt>
                <c:pt idx="2028">
                  <c:v>723.66265463056095</c:v>
                </c:pt>
                <c:pt idx="2029">
                  <c:v>706.58642594450282</c:v>
                </c:pt>
                <c:pt idx="2030">
                  <c:v>712.07790036777271</c:v>
                </c:pt>
                <c:pt idx="2031">
                  <c:v>707.78167836844159</c:v>
                </c:pt>
                <c:pt idx="2032">
                  <c:v>720.07689735874578</c:v>
                </c:pt>
                <c:pt idx="2033">
                  <c:v>735.12203276496462</c:v>
                </c:pt>
                <c:pt idx="2034">
                  <c:v>751.12838515546946</c:v>
                </c:pt>
                <c:pt idx="2035">
                  <c:v>750.05015045135701</c:v>
                </c:pt>
                <c:pt idx="2036">
                  <c:v>735.59846205282804</c:v>
                </c:pt>
                <c:pt idx="2037">
                  <c:v>731.06820461384439</c:v>
                </c:pt>
                <c:pt idx="2038">
                  <c:v>743.36342360414881</c:v>
                </c:pt>
                <c:pt idx="2039">
                  <c:v>746.82380474757917</c:v>
                </c:pt>
                <c:pt idx="2040">
                  <c:v>742.28518890003659</c:v>
                </c:pt>
                <c:pt idx="2041">
                  <c:v>741.2153126044833</c:v>
                </c:pt>
                <c:pt idx="2042">
                  <c:v>770.35272484119378</c:v>
                </c:pt>
                <c:pt idx="2043">
                  <c:v>771.18856569709476</c:v>
                </c:pt>
                <c:pt idx="2044">
                  <c:v>764.142427281849</c:v>
                </c:pt>
                <c:pt idx="2045">
                  <c:v>778.10932798395527</c:v>
                </c:pt>
                <c:pt idx="2046">
                  <c:v>787.18655967904056</c:v>
                </c:pt>
                <c:pt idx="2047">
                  <c:v>782.40554998328662</c:v>
                </c:pt>
                <c:pt idx="2048">
                  <c:v>796.26379137412573</c:v>
                </c:pt>
                <c:pt idx="2049">
                  <c:v>780.49983283183212</c:v>
                </c:pt>
                <c:pt idx="2050">
                  <c:v>795.54496823805096</c:v>
                </c:pt>
                <c:pt idx="2051">
                  <c:v>795.54496823805096</c:v>
                </c:pt>
                <c:pt idx="2052">
                  <c:v>855.12370444667704</c:v>
                </c:pt>
                <c:pt idx="2053">
                  <c:v>895.48645937813842</c:v>
                </c:pt>
                <c:pt idx="2054">
                  <c:v>852.02273487128434</c:v>
                </c:pt>
                <c:pt idx="2055">
                  <c:v>877.09796054831543</c:v>
                </c:pt>
                <c:pt idx="2056">
                  <c:v>884.14409896356108</c:v>
                </c:pt>
                <c:pt idx="2057">
                  <c:v>893.22133065864614</c:v>
                </c:pt>
                <c:pt idx="2058">
                  <c:v>931.42761618188263</c:v>
                </c:pt>
                <c:pt idx="2059">
                  <c:v>945.63691073220048</c:v>
                </c:pt>
                <c:pt idx="2060">
                  <c:v>936.80207288532631</c:v>
                </c:pt>
                <c:pt idx="2061">
                  <c:v>918.64760949515562</c:v>
                </c:pt>
                <c:pt idx="2062">
                  <c:v>912.56268806419621</c:v>
                </c:pt>
                <c:pt idx="2063">
                  <c:v>939.6690070210667</c:v>
                </c:pt>
                <c:pt idx="2064">
                  <c:v>938.59077231695449</c:v>
                </c:pt>
                <c:pt idx="2065">
                  <c:v>1097.0411233701145</c:v>
                </c:pt>
                <c:pt idx="2066">
                  <c:v>1090.8308258107697</c:v>
                </c:pt>
                <c:pt idx="2067">
                  <c:v>1191.616516215317</c:v>
                </c:pt>
                <c:pt idx="2068">
                  <c:v>1118.7729856235417</c:v>
                </c:pt>
                <c:pt idx="2069">
                  <c:v>1086.7769976596499</c:v>
                </c:pt>
                <c:pt idx="2070">
                  <c:v>1131.9124038783061</c:v>
                </c:pt>
                <c:pt idx="2071">
                  <c:v>1080.9261116683426</c:v>
                </c:pt>
                <c:pt idx="2072">
                  <c:v>1117.8201270478146</c:v>
                </c:pt>
                <c:pt idx="2073">
                  <c:v>1086.4175860916125</c:v>
                </c:pt>
                <c:pt idx="2074">
                  <c:v>1072.9271146773699</c:v>
                </c:pt>
                <c:pt idx="2075">
                  <c:v>1057.8819792711511</c:v>
                </c:pt>
                <c:pt idx="2076">
                  <c:v>987.6713473754636</c:v>
                </c:pt>
                <c:pt idx="2077">
                  <c:v>1064.2678034102348</c:v>
                </c:pt>
                <c:pt idx="2078">
                  <c:v>1091.9090605148822</c:v>
                </c:pt>
                <c:pt idx="2079">
                  <c:v>1187.5543296556382</c:v>
                </c:pt>
                <c:pt idx="2080">
                  <c:v>1213.5824139083968</c:v>
                </c:pt>
                <c:pt idx="2081">
                  <c:v>1100.7438983617562</c:v>
                </c:pt>
                <c:pt idx="2082">
                  <c:v>1169.8846539618903</c:v>
                </c:pt>
                <c:pt idx="2083">
                  <c:v>1118.0625208960259</c:v>
                </c:pt>
                <c:pt idx="2084">
                  <c:v>1101.3457037780051</c:v>
                </c:pt>
                <c:pt idx="2085">
                  <c:v>1034.2360414577108</c:v>
                </c:pt>
                <c:pt idx="2086">
                  <c:v>1087.7298562353774</c:v>
                </c:pt>
                <c:pt idx="2087">
                  <c:v>1113.398528920098</c:v>
                </c:pt>
                <c:pt idx="2088">
                  <c:v>1153.7612838515595</c:v>
                </c:pt>
                <c:pt idx="2089">
                  <c:v>1151.3707790036824</c:v>
                </c:pt>
                <c:pt idx="2090">
                  <c:v>1199.8495486459426</c:v>
                </c:pt>
                <c:pt idx="2091">
                  <c:v>1227.1982614510246</c:v>
                </c:pt>
                <c:pt idx="2092">
                  <c:v>1227.1982614510246</c:v>
                </c:pt>
                <c:pt idx="2093">
                  <c:v>1181.1016382480823</c:v>
                </c:pt>
                <c:pt idx="2094">
                  <c:v>1222.7766633233082</c:v>
                </c:pt>
                <c:pt idx="2095">
                  <c:v>1235.5566700100351</c:v>
                </c:pt>
                <c:pt idx="2096">
                  <c:v>1210.8408559010411</c:v>
                </c:pt>
                <c:pt idx="2097">
                  <c:v>1203.4353059177581</c:v>
                </c:pt>
                <c:pt idx="2098">
                  <c:v>1217.4022066198645</c:v>
                </c:pt>
                <c:pt idx="2099">
                  <c:v>1278.3015713808143</c:v>
                </c:pt>
                <c:pt idx="2100">
                  <c:v>1316.8672684720884</c:v>
                </c:pt>
                <c:pt idx="2101">
                  <c:v>1341.1066532932186</c:v>
                </c:pt>
                <c:pt idx="2102">
                  <c:v>1414.1842193246466</c:v>
                </c:pt>
                <c:pt idx="2103">
                  <c:v>1374.6656636576456</c:v>
                </c:pt>
                <c:pt idx="2104">
                  <c:v>1388.6325643597515</c:v>
                </c:pt>
                <c:pt idx="2105">
                  <c:v>1402.8418589100693</c:v>
                </c:pt>
                <c:pt idx="2106">
                  <c:v>1409.5285857572774</c:v>
                </c:pt>
                <c:pt idx="2107">
                  <c:v>1320.8124373119413</c:v>
                </c:pt>
                <c:pt idx="2108">
                  <c:v>1290.2373788030814</c:v>
                </c:pt>
                <c:pt idx="2109">
                  <c:v>1306.2437311935864</c:v>
                </c:pt>
                <c:pt idx="2110">
                  <c:v>1276.153460381149</c:v>
                </c:pt>
                <c:pt idx="2111">
                  <c:v>1308.7512537612893</c:v>
                </c:pt>
                <c:pt idx="2112">
                  <c:v>1304.3296556335731</c:v>
                </c:pt>
                <c:pt idx="2113">
                  <c:v>1244.2661317285242</c:v>
                </c:pt>
                <c:pt idx="2114">
                  <c:v>1197.34202607824</c:v>
                </c:pt>
                <c:pt idx="2115">
                  <c:v>1209.403209628892</c:v>
                </c:pt>
                <c:pt idx="2116">
                  <c:v>1178.5941156803797</c:v>
                </c:pt>
                <c:pt idx="2117">
                  <c:v>1178.5941156803797</c:v>
                </c:pt>
                <c:pt idx="2118">
                  <c:v>1180.8676028084305</c:v>
                </c:pt>
                <c:pt idx="2119">
                  <c:v>1314.8361751922491</c:v>
                </c:pt>
                <c:pt idx="2120">
                  <c:v>1296.8070879304639</c:v>
                </c:pt>
                <c:pt idx="2121">
                  <c:v>1303.4269475091999</c:v>
                </c:pt>
                <c:pt idx="2122">
                  <c:v>1325.4680708793103</c:v>
                </c:pt>
                <c:pt idx="2123">
                  <c:v>1343.8565697091331</c:v>
                </c:pt>
                <c:pt idx="2124">
                  <c:v>1368.689401537953</c:v>
                </c:pt>
                <c:pt idx="2125">
                  <c:v>1346.121698428625</c:v>
                </c:pt>
                <c:pt idx="2126">
                  <c:v>1313.6409227683105</c:v>
                </c:pt>
                <c:pt idx="2127">
                  <c:v>1319.7342026078293</c:v>
                </c:pt>
                <c:pt idx="2128">
                  <c:v>1337.5292544299621</c:v>
                </c:pt>
                <c:pt idx="2129">
                  <c:v>1328.6860581745291</c:v>
                </c:pt>
                <c:pt idx="2130">
                  <c:v>1136.5680374456749</c:v>
                </c:pt>
                <c:pt idx="2131">
                  <c:v>1185.9996656636624</c:v>
                </c:pt>
                <c:pt idx="2132">
                  <c:v>1127.3737880307635</c:v>
                </c:pt>
                <c:pt idx="2133">
                  <c:v>1142.8953527248459</c:v>
                </c:pt>
                <c:pt idx="2134">
                  <c:v>1097.7599465061896</c:v>
                </c:pt>
                <c:pt idx="2135">
                  <c:v>1070.4195921096666</c:v>
                </c:pt>
                <c:pt idx="2136">
                  <c:v>1124.5068538950229</c:v>
                </c:pt>
                <c:pt idx="2137">
                  <c:v>1116.50785690405</c:v>
                </c:pt>
                <c:pt idx="2138">
                  <c:v>1146.7151454363136</c:v>
                </c:pt>
                <c:pt idx="2139">
                  <c:v>1191.1317285188948</c:v>
                </c:pt>
                <c:pt idx="2140">
                  <c:v>1219.7927114677414</c:v>
                </c:pt>
                <c:pt idx="2141">
                  <c:v>1312.8050819124087</c:v>
                </c:pt>
                <c:pt idx="2142">
                  <c:v>1295.8542293547359</c:v>
                </c:pt>
                <c:pt idx="2143">
                  <c:v>1392.6947509194304</c:v>
                </c:pt>
                <c:pt idx="2144">
                  <c:v>1410.1220327649671</c:v>
                </c:pt>
                <c:pt idx="2145">
                  <c:v>1488.691073219665</c:v>
                </c:pt>
                <c:pt idx="2146">
                  <c:v>1479.2627883651014</c:v>
                </c:pt>
                <c:pt idx="2147">
                  <c:v>1538.4821130056896</c:v>
                </c:pt>
                <c:pt idx="2148">
                  <c:v>1487.7382146439375</c:v>
                </c:pt>
                <c:pt idx="2149">
                  <c:v>1400.9277833500557</c:v>
                </c:pt>
                <c:pt idx="2150">
                  <c:v>1431.2604480107045</c:v>
                </c:pt>
                <c:pt idx="2151">
                  <c:v>1451.7970578401928</c:v>
                </c:pt>
                <c:pt idx="2152">
                  <c:v>1415.2624540287584</c:v>
                </c:pt>
                <c:pt idx="2153">
                  <c:v>1348.1527917084643</c:v>
                </c:pt>
                <c:pt idx="2154">
                  <c:v>1383.6175192243452</c:v>
                </c:pt>
                <c:pt idx="2155">
                  <c:v>1402.5994650618577</c:v>
                </c:pt>
                <c:pt idx="2156">
                  <c:v>1405.7087930458097</c:v>
                </c:pt>
                <c:pt idx="2157">
                  <c:v>1369.884653961891</c:v>
                </c:pt>
                <c:pt idx="2158">
                  <c:v>1398.7796723503902</c:v>
                </c:pt>
                <c:pt idx="2159">
                  <c:v>1510.9662320294276</c:v>
                </c:pt>
                <c:pt idx="2160">
                  <c:v>1547.8017385489868</c:v>
                </c:pt>
                <c:pt idx="2161">
                  <c:v>1553.5272484119091</c:v>
                </c:pt>
                <c:pt idx="2162">
                  <c:v>1553.5272484119091</c:v>
                </c:pt>
                <c:pt idx="2163">
                  <c:v>1593.0541624874688</c:v>
                </c:pt>
                <c:pt idx="2164">
                  <c:v>1643.3216315613574</c:v>
                </c:pt>
                <c:pt idx="2165">
                  <c:v>1639.5018388498897</c:v>
                </c:pt>
                <c:pt idx="2166">
                  <c:v>1645.2357071213708</c:v>
                </c:pt>
                <c:pt idx="2167">
                  <c:v>1666.4911400869344</c:v>
                </c:pt>
                <c:pt idx="2168">
                  <c:v>1651.086593112678</c:v>
                </c:pt>
                <c:pt idx="2169">
                  <c:v>1608.9351387495885</c:v>
                </c:pt>
                <c:pt idx="2170">
                  <c:v>1577.6496155132127</c:v>
                </c:pt>
                <c:pt idx="2171">
                  <c:v>1577.1731862253489</c:v>
                </c:pt>
                <c:pt idx="2172">
                  <c:v>1606.1852223336743</c:v>
                </c:pt>
                <c:pt idx="2173">
                  <c:v>1657.6479438315016</c:v>
                </c:pt>
                <c:pt idx="2174">
                  <c:v>1773.8298228017459</c:v>
                </c:pt>
                <c:pt idx="2175">
                  <c:v>1816.1066532932202</c:v>
                </c:pt>
                <c:pt idx="2176">
                  <c:v>1836.8772985623611</c:v>
                </c:pt>
                <c:pt idx="2177">
                  <c:v>1870.0768973587508</c:v>
                </c:pt>
                <c:pt idx="2178">
                  <c:v>1832.6980942828563</c:v>
                </c:pt>
                <c:pt idx="2179">
                  <c:v>1937.4205951186973</c:v>
                </c:pt>
                <c:pt idx="2180">
                  <c:v>1836.2838515546716</c:v>
                </c:pt>
                <c:pt idx="2181">
                  <c:v>1746.7318622534342</c:v>
                </c:pt>
                <c:pt idx="2182">
                  <c:v>1767.3854898027489</c:v>
                </c:pt>
                <c:pt idx="2183">
                  <c:v>1764.6690070210707</c:v>
                </c:pt>
                <c:pt idx="2184">
                  <c:v>1694.3079237713209</c:v>
                </c:pt>
                <c:pt idx="2185">
                  <c:v>1708.1578067536016</c:v>
                </c:pt>
                <c:pt idx="2186">
                  <c:v>1686.7853560682117</c:v>
                </c:pt>
                <c:pt idx="2187">
                  <c:v>1735.147107990646</c:v>
                </c:pt>
                <c:pt idx="2188">
                  <c:v>1755.4496823804823</c:v>
                </c:pt>
                <c:pt idx="2189">
                  <c:v>1746.1300568371857</c:v>
                </c:pt>
                <c:pt idx="2190">
                  <c:v>1724.2811768639328</c:v>
                </c:pt>
                <c:pt idx="2191">
                  <c:v>1759.3864928117764</c:v>
                </c:pt>
                <c:pt idx="2192">
                  <c:v>1726.9057171514619</c:v>
                </c:pt>
                <c:pt idx="2193">
                  <c:v>1683.0825810765702</c:v>
                </c:pt>
                <c:pt idx="2194">
                  <c:v>1728.702774991649</c:v>
                </c:pt>
                <c:pt idx="2195">
                  <c:v>1962.0193915078655</c:v>
                </c:pt>
                <c:pt idx="2196">
                  <c:v>1907.2133065864343</c:v>
                </c:pt>
                <c:pt idx="2197">
                  <c:v>1892.1681711802155</c:v>
                </c:pt>
                <c:pt idx="2198">
                  <c:v>2020.8876629889758</c:v>
                </c:pt>
                <c:pt idx="2199">
                  <c:v>2031.3941825476518</c:v>
                </c:pt>
                <c:pt idx="2200">
                  <c:v>1997.9605483116102</c:v>
                </c:pt>
                <c:pt idx="2201">
                  <c:v>1972.5259110665415</c:v>
                </c:pt>
                <c:pt idx="2202">
                  <c:v>1898.4954864593863</c:v>
                </c:pt>
                <c:pt idx="2203">
                  <c:v>1949.1223671013124</c:v>
                </c:pt>
                <c:pt idx="2204">
                  <c:v>1947.3336676696842</c:v>
                </c:pt>
                <c:pt idx="2205">
                  <c:v>1903.8699431628302</c:v>
                </c:pt>
                <c:pt idx="2206">
                  <c:v>1907.2133065864343</c:v>
                </c:pt>
                <c:pt idx="2207">
                  <c:v>1919.5085255767385</c:v>
                </c:pt>
                <c:pt idx="2208">
                  <c:v>1935.389501838858</c:v>
                </c:pt>
                <c:pt idx="2209">
                  <c:v>2011.9274490137159</c:v>
                </c:pt>
                <c:pt idx="2210">
                  <c:v>1991.2738214644012</c:v>
                </c:pt>
                <c:pt idx="2211">
                  <c:v>1965.7221664995068</c:v>
                </c:pt>
                <c:pt idx="2212">
                  <c:v>1909.5954530257518</c:v>
                </c:pt>
                <c:pt idx="2213">
                  <c:v>1874.9749247743307</c:v>
                </c:pt>
                <c:pt idx="2214">
                  <c:v>1890.2540956202017</c:v>
                </c:pt>
                <c:pt idx="2215">
                  <c:v>1909.9548645937894</c:v>
                </c:pt>
                <c:pt idx="2216">
                  <c:v>1966.1985957873701</c:v>
                </c:pt>
                <c:pt idx="2217">
                  <c:v>2148.6459378134491</c:v>
                </c:pt>
                <c:pt idx="2218">
                  <c:v>2141.3657639585508</c:v>
                </c:pt>
                <c:pt idx="2219">
                  <c:v>2154.0203945168928</c:v>
                </c:pt>
                <c:pt idx="2220">
                  <c:v>2154.0203945168928</c:v>
                </c:pt>
                <c:pt idx="2221">
                  <c:v>2182.9154129053913</c:v>
                </c:pt>
                <c:pt idx="2222">
                  <c:v>2275.2173186225436</c:v>
                </c:pt>
                <c:pt idx="2223">
                  <c:v>2358.567368772995</c:v>
                </c:pt>
                <c:pt idx="2224">
                  <c:v>2289.7860247408985</c:v>
                </c:pt>
                <c:pt idx="2225">
                  <c:v>2209.5453025743986</c:v>
                </c:pt>
                <c:pt idx="2226">
                  <c:v>2114.376462721506</c:v>
                </c:pt>
                <c:pt idx="2227">
                  <c:v>2210.1387495820882</c:v>
                </c:pt>
                <c:pt idx="2228">
                  <c:v>2166.4409896355819</c:v>
                </c:pt>
                <c:pt idx="2229">
                  <c:v>2147.5760615178956</c:v>
                </c:pt>
                <c:pt idx="2230">
                  <c:v>2181.2437311935896</c:v>
                </c:pt>
                <c:pt idx="2231">
                  <c:v>2223.996990972928</c:v>
                </c:pt>
                <c:pt idx="2232">
                  <c:v>2094.675693747919</c:v>
                </c:pt>
                <c:pt idx="2233">
                  <c:v>2030.7923771314022</c:v>
                </c:pt>
                <c:pt idx="2234">
                  <c:v>2031.3941825476516</c:v>
                </c:pt>
                <c:pt idx="2235">
                  <c:v>2069.0070210631984</c:v>
                </c:pt>
                <c:pt idx="2236">
                  <c:v>2049.540287529263</c:v>
                </c:pt>
                <c:pt idx="2237">
                  <c:v>2026.0197258442081</c:v>
                </c:pt>
                <c:pt idx="2238">
                  <c:v>2123.8131059846291</c:v>
                </c:pt>
                <c:pt idx="2239">
                  <c:v>2113.1812102975682</c:v>
                </c:pt>
                <c:pt idx="2240">
                  <c:v>2103.9953192912162</c:v>
                </c:pt>
                <c:pt idx="2241">
                  <c:v>2103.9953192912162</c:v>
                </c:pt>
                <c:pt idx="2242">
                  <c:v>2049.423269809437</c:v>
                </c:pt>
                <c:pt idx="2243">
                  <c:v>2093.1210297559437</c:v>
                </c:pt>
                <c:pt idx="2244">
                  <c:v>2052.5242393848303</c:v>
                </c:pt>
                <c:pt idx="2245">
                  <c:v>2046.9157472417344</c:v>
                </c:pt>
                <c:pt idx="2246">
                  <c:v>1997.9605483116102</c:v>
                </c:pt>
                <c:pt idx="2247">
                  <c:v>2030.3159478435398</c:v>
                </c:pt>
                <c:pt idx="2248">
                  <c:v>2065.6636576395945</c:v>
                </c:pt>
                <c:pt idx="2249">
                  <c:v>2046.0799063858328</c:v>
                </c:pt>
                <c:pt idx="2250">
                  <c:v>2025.300902708133</c:v>
                </c:pt>
                <c:pt idx="2251">
                  <c:v>2040.9478435306003</c:v>
                </c:pt>
                <c:pt idx="2252">
                  <c:v>2143.3968572383906</c:v>
                </c:pt>
                <c:pt idx="2253">
                  <c:v>2128.7111334002093</c:v>
                </c:pt>
                <c:pt idx="2254">
                  <c:v>2155.575058508869</c:v>
                </c:pt>
                <c:pt idx="2255">
                  <c:v>2186.5011701772078</c:v>
                </c:pt>
                <c:pt idx="2256">
                  <c:v>2186.3841524573813</c:v>
                </c:pt>
                <c:pt idx="2257">
                  <c:v>2186.3841524573813</c:v>
                </c:pt>
                <c:pt idx="2258">
                  <c:v>2212.6462721497928</c:v>
                </c:pt>
                <c:pt idx="2259">
                  <c:v>2179.0956201939243</c:v>
                </c:pt>
                <c:pt idx="2260">
                  <c:v>2109.0103644266223</c:v>
                </c:pt>
                <c:pt idx="2261">
                  <c:v>2074.2561016382574</c:v>
                </c:pt>
                <c:pt idx="2262">
                  <c:v>2096.5897693079332</c:v>
                </c:pt>
                <c:pt idx="2263">
                  <c:v>2129.7810096957633</c:v>
                </c:pt>
                <c:pt idx="2264">
                  <c:v>2085.4814443330083</c:v>
                </c:pt>
                <c:pt idx="2265">
                  <c:v>2417.9120695419697</c:v>
                </c:pt>
                <c:pt idx="2266">
                  <c:v>2502.8084252758381</c:v>
                </c:pt>
                <c:pt idx="2267">
                  <c:v>2456.2353727850323</c:v>
                </c:pt>
                <c:pt idx="2268">
                  <c:v>2442.1514543630997</c:v>
                </c:pt>
                <c:pt idx="2269">
                  <c:v>2422.5677031093387</c:v>
                </c:pt>
                <c:pt idx="2270">
                  <c:v>2425.309261116694</c:v>
                </c:pt>
                <c:pt idx="2271">
                  <c:v>2527.7666332330432</c:v>
                </c:pt>
                <c:pt idx="2272">
                  <c:v>2503.2848545637021</c:v>
                </c:pt>
                <c:pt idx="2273">
                  <c:v>2498.5707121364198</c:v>
                </c:pt>
                <c:pt idx="2274">
                  <c:v>2554.2711467736654</c:v>
                </c:pt>
                <c:pt idx="2275">
                  <c:v>2565.1370779003787</c:v>
                </c:pt>
                <c:pt idx="2276">
                  <c:v>2659.1106653293323</c:v>
                </c:pt>
                <c:pt idx="2277">
                  <c:v>2855.8926780341144</c:v>
                </c:pt>
                <c:pt idx="2278">
                  <c:v>2775.1671681711914</c:v>
                </c:pt>
                <c:pt idx="2279">
                  <c:v>2738.5406218656076</c:v>
                </c:pt>
                <c:pt idx="2280">
                  <c:v>2713.5573386827259</c:v>
                </c:pt>
                <c:pt idx="2281">
                  <c:v>2712.1280508191348</c:v>
                </c:pt>
                <c:pt idx="2282">
                  <c:v>2712.1280508191348</c:v>
                </c:pt>
                <c:pt idx="2283">
                  <c:v>2546.0297559344804</c:v>
                </c:pt>
                <c:pt idx="2284">
                  <c:v>2421.8488799732627</c:v>
                </c:pt>
                <c:pt idx="2285">
                  <c:v>2469.3747910397956</c:v>
                </c:pt>
                <c:pt idx="2286">
                  <c:v>2436.6599799398291</c:v>
                </c:pt>
                <c:pt idx="2287">
                  <c:v>2367.7616181879062</c:v>
                </c:pt>
                <c:pt idx="2288">
                  <c:v>2343.3968572383906</c:v>
                </c:pt>
                <c:pt idx="2289">
                  <c:v>2338.6242059511956</c:v>
                </c:pt>
                <c:pt idx="2290">
                  <c:v>2328.3517218321722</c:v>
                </c:pt>
                <c:pt idx="2291">
                  <c:v>2416.115011701781</c:v>
                </c:pt>
                <c:pt idx="2292">
                  <c:v>2376.4794383149538</c:v>
                </c:pt>
                <c:pt idx="2293">
                  <c:v>2233.7846873955277</c:v>
                </c:pt>
                <c:pt idx="2294">
                  <c:v>2204.4132397191656</c:v>
                </c:pt>
                <c:pt idx="2295">
                  <c:v>2288.356736877307</c:v>
                </c:pt>
                <c:pt idx="2296">
                  <c:v>2342.3353393513958</c:v>
                </c:pt>
                <c:pt idx="2297">
                  <c:v>2302.4406552992386</c:v>
                </c:pt>
                <c:pt idx="2298">
                  <c:v>2492.418923436986</c:v>
                </c:pt>
                <c:pt idx="2299">
                  <c:v>2453.3684386492896</c:v>
                </c:pt>
                <c:pt idx="2300">
                  <c:v>2454.0872617853643</c:v>
                </c:pt>
                <c:pt idx="2301">
                  <c:v>2400.3594115680457</c:v>
                </c:pt>
                <c:pt idx="2302">
                  <c:v>2441.4326312270227</c:v>
                </c:pt>
                <c:pt idx="2303">
                  <c:v>2543.5222333667753</c:v>
                </c:pt>
                <c:pt idx="2304">
                  <c:v>2635.105315947852</c:v>
                </c:pt>
                <c:pt idx="2305">
                  <c:v>2635.9411568037531</c:v>
                </c:pt>
                <c:pt idx="2306">
                  <c:v>2646.4560347709885</c:v>
                </c:pt>
                <c:pt idx="2307">
                  <c:v>2733.734536944175</c:v>
                </c:pt>
                <c:pt idx="2308">
                  <c:v>2734.4533600802501</c:v>
                </c:pt>
                <c:pt idx="2309">
                  <c:v>2741.2571046472849</c:v>
                </c:pt>
                <c:pt idx="2310">
                  <c:v>2739.2343697760043</c:v>
                </c:pt>
                <c:pt idx="2311">
                  <c:v>2790.6970912738311</c:v>
                </c:pt>
                <c:pt idx="2312">
                  <c:v>2822.0996322300334</c:v>
                </c:pt>
                <c:pt idx="2313">
                  <c:v>2816.2487462387262</c:v>
                </c:pt>
                <c:pt idx="2314">
                  <c:v>2765.3794717485889</c:v>
                </c:pt>
                <c:pt idx="2315">
                  <c:v>2693.6141758609256</c:v>
                </c:pt>
                <c:pt idx="2316">
                  <c:v>2704.3630892678129</c:v>
                </c:pt>
                <c:pt idx="2317">
                  <c:v>2624.3647609495238</c:v>
                </c:pt>
                <c:pt idx="2318">
                  <c:v>2693.1377465730616</c:v>
                </c:pt>
                <c:pt idx="2319">
                  <c:v>2750.8107656302341</c:v>
                </c:pt>
                <c:pt idx="2320">
                  <c:v>2726.6967569374892</c:v>
                </c:pt>
                <c:pt idx="2321">
                  <c:v>2711.8856569709219</c:v>
                </c:pt>
                <c:pt idx="2322">
                  <c:v>2686.0916081578162</c:v>
                </c:pt>
                <c:pt idx="2323">
                  <c:v>2784.2443998662757</c:v>
                </c:pt>
                <c:pt idx="2324">
                  <c:v>2818.6392510866031</c:v>
                </c:pt>
                <c:pt idx="2325">
                  <c:v>2911.6516215312708</c:v>
                </c:pt>
                <c:pt idx="2326">
                  <c:v>2911.6516215312708</c:v>
                </c:pt>
                <c:pt idx="2327">
                  <c:v>2905.0819124038894</c:v>
                </c:pt>
                <c:pt idx="2328">
                  <c:v>2633.3166165162256</c:v>
                </c:pt>
                <c:pt idx="2329">
                  <c:v>2717.5025075225776</c:v>
                </c:pt>
                <c:pt idx="2330">
                  <c:v>2698.5122032765062</c:v>
                </c:pt>
                <c:pt idx="2331">
                  <c:v>2678.2179872952288</c:v>
                </c:pt>
                <c:pt idx="2332">
                  <c:v>2732.2133065864359</c:v>
                </c:pt>
                <c:pt idx="2333">
                  <c:v>2661.1417586091707</c:v>
                </c:pt>
                <c:pt idx="2334">
                  <c:v>2636.6599799398291</c:v>
                </c:pt>
                <c:pt idx="2335">
                  <c:v>2650.0334336342457</c:v>
                </c:pt>
                <c:pt idx="2336">
                  <c:v>2640.003343363433</c:v>
                </c:pt>
                <c:pt idx="2337">
                  <c:v>2722.8686058174621</c:v>
                </c:pt>
                <c:pt idx="2338">
                  <c:v>2737.437311935817</c:v>
                </c:pt>
                <c:pt idx="2339">
                  <c:v>2773.7378803075994</c:v>
                </c:pt>
                <c:pt idx="2340">
                  <c:v>2834.6372450685494</c:v>
                </c:pt>
                <c:pt idx="2341">
                  <c:v>2843.5891006352499</c:v>
                </c:pt>
                <c:pt idx="2342">
                  <c:v>2730.9929789368207</c:v>
                </c:pt>
                <c:pt idx="2343">
                  <c:v>2729.2042795051925</c:v>
                </c:pt>
                <c:pt idx="2344">
                  <c:v>2796.0631895687166</c:v>
                </c:pt>
                <c:pt idx="2345">
                  <c:v>2798.3366766967674</c:v>
                </c:pt>
                <c:pt idx="2346">
                  <c:v>2836.1919090605252</c:v>
                </c:pt>
                <c:pt idx="2347">
                  <c:v>2859.236041457717</c:v>
                </c:pt>
                <c:pt idx="2348">
                  <c:v>2856.486125041803</c:v>
                </c:pt>
                <c:pt idx="2349">
                  <c:v>2998.2196589769428</c:v>
                </c:pt>
                <c:pt idx="2350">
                  <c:v>3049.3229689067316</c:v>
                </c:pt>
                <c:pt idx="2351">
                  <c:v>3058.4002006018172</c:v>
                </c:pt>
                <c:pt idx="2352">
                  <c:v>3058.4002006018172</c:v>
                </c:pt>
                <c:pt idx="2353">
                  <c:v>3133.5088599130841</c:v>
                </c:pt>
                <c:pt idx="2354">
                  <c:v>3091.2320294216102</c:v>
                </c:pt>
                <c:pt idx="2355">
                  <c:v>3144.2577733199719</c:v>
                </c:pt>
                <c:pt idx="2356">
                  <c:v>3168.1628217987418</c:v>
                </c:pt>
                <c:pt idx="2357">
                  <c:v>3035.4730859244514</c:v>
                </c:pt>
                <c:pt idx="2358">
                  <c:v>3048.6125041792166</c:v>
                </c:pt>
                <c:pt idx="2359">
                  <c:v>3031.5362754931575</c:v>
                </c:pt>
                <c:pt idx="2360">
                  <c:v>3035.2306920762408</c:v>
                </c:pt>
                <c:pt idx="2361">
                  <c:v>2988.0976262119807</c:v>
                </c:pt>
                <c:pt idx="2362">
                  <c:v>2971.3557338682831</c:v>
                </c:pt>
                <c:pt idx="2363">
                  <c:v>3018.0207288532379</c:v>
                </c:pt>
                <c:pt idx="2364">
                  <c:v>2970.1604814443444</c:v>
                </c:pt>
                <c:pt idx="2365">
                  <c:v>2876.7886994316395</c:v>
                </c:pt>
                <c:pt idx="2366">
                  <c:v>2833.4419926446117</c:v>
                </c:pt>
                <c:pt idx="2367">
                  <c:v>2832.9655633567481</c:v>
                </c:pt>
                <c:pt idx="2368">
                  <c:v>2928.7278502173303</c:v>
                </c:pt>
                <c:pt idx="2369">
                  <c:v>2869.1407556001445</c:v>
                </c:pt>
                <c:pt idx="2370">
                  <c:v>2953.4436643263243</c:v>
                </c:pt>
                <c:pt idx="2371">
                  <c:v>2968.2464058843316</c:v>
                </c:pt>
                <c:pt idx="2372">
                  <c:v>3005.9846205282633</c:v>
                </c:pt>
                <c:pt idx="2373">
                  <c:v>3065.3293212972371</c:v>
                </c:pt>
                <c:pt idx="2374">
                  <c:v>3063.540621865609</c:v>
                </c:pt>
                <c:pt idx="2375">
                  <c:v>3036.6683383483905</c:v>
                </c:pt>
                <c:pt idx="2376">
                  <c:v>3099.9582079572183</c:v>
                </c:pt>
                <c:pt idx="2377">
                  <c:v>3099.9582079572183</c:v>
                </c:pt>
                <c:pt idx="2378">
                  <c:v>3358.3500501504659</c:v>
                </c:pt>
                <c:pt idx="2379">
                  <c:v>3374.2310264125854</c:v>
                </c:pt>
                <c:pt idx="2380">
                  <c:v>3391.6666666666806</c:v>
                </c:pt>
                <c:pt idx="2381">
                  <c:v>3424.139083918436</c:v>
                </c:pt>
                <c:pt idx="2382">
                  <c:v>3371.6064861250557</c:v>
                </c:pt>
                <c:pt idx="2383">
                  <c:v>3377.9338014042269</c:v>
                </c:pt>
                <c:pt idx="2384">
                  <c:v>3467.0093614176012</c:v>
                </c:pt>
                <c:pt idx="2385">
                  <c:v>3322.4088933467215</c:v>
                </c:pt>
                <c:pt idx="2386">
                  <c:v>3326.1116683383634</c:v>
                </c:pt>
                <c:pt idx="2387">
                  <c:v>3231.4192577733352</c:v>
                </c:pt>
                <c:pt idx="2388">
                  <c:v>3330.4078903376953</c:v>
                </c:pt>
                <c:pt idx="2389">
                  <c:v>3260.0802407221822</c:v>
                </c:pt>
                <c:pt idx="2390">
                  <c:v>3193.329989969925</c:v>
                </c:pt>
                <c:pt idx="2391">
                  <c:v>3202.5242393848366</c:v>
                </c:pt>
                <c:pt idx="2392">
                  <c:v>3261.6265463055988</c:v>
                </c:pt>
                <c:pt idx="2393">
                  <c:v>3087.061183550667</c:v>
                </c:pt>
                <c:pt idx="2394">
                  <c:v>3117.0344366432778</c:v>
                </c:pt>
                <c:pt idx="2395">
                  <c:v>3083.5924439986775</c:v>
                </c:pt>
                <c:pt idx="2396">
                  <c:v>3076.0782347041272</c:v>
                </c:pt>
                <c:pt idx="2397">
                  <c:v>3044.9097291875773</c:v>
                </c:pt>
                <c:pt idx="2398">
                  <c:v>2971.1133400200742</c:v>
                </c:pt>
                <c:pt idx="2399">
                  <c:v>3004.5553326646746</c:v>
                </c:pt>
                <c:pt idx="2400">
                  <c:v>2834.6372450685526</c:v>
                </c:pt>
                <c:pt idx="2401">
                  <c:v>2778.9953192912199</c:v>
                </c:pt>
                <c:pt idx="2402">
                  <c:v>2606.2102975593571</c:v>
                </c:pt>
                <c:pt idx="2403">
                  <c:v>2739.4684052156608</c:v>
                </c:pt>
                <c:pt idx="2404">
                  <c:v>2675.2340354396656</c:v>
                </c:pt>
                <c:pt idx="2405">
                  <c:v>2803.1093279839656</c:v>
                </c:pt>
                <c:pt idx="2406">
                  <c:v>2813.4988298228154</c:v>
                </c:pt>
                <c:pt idx="2407">
                  <c:v>2840.7221664995122</c:v>
                </c:pt>
                <c:pt idx="2408">
                  <c:v>2754.2711467736676</c:v>
                </c:pt>
                <c:pt idx="2409">
                  <c:v>2673.0775660314412</c:v>
                </c:pt>
                <c:pt idx="2410">
                  <c:v>2496.8405215647063</c:v>
                </c:pt>
                <c:pt idx="2411">
                  <c:v>2350.3259779338127</c:v>
                </c:pt>
                <c:pt idx="2412">
                  <c:v>2350.3259779338127</c:v>
                </c:pt>
                <c:pt idx="2413">
                  <c:v>2521.4309595453146</c:v>
                </c:pt>
                <c:pt idx="2414">
                  <c:v>2479.5218990304365</c:v>
                </c:pt>
                <c:pt idx="2415">
                  <c:v>2477.1313941825592</c:v>
                </c:pt>
                <c:pt idx="2416">
                  <c:v>2549.4901370779126</c:v>
                </c:pt>
                <c:pt idx="2417">
                  <c:v>2587.044466733546</c:v>
                </c:pt>
                <c:pt idx="2418">
                  <c:v>2721.3223002340483</c:v>
                </c:pt>
                <c:pt idx="2419">
                  <c:v>2706.1517886994448</c:v>
                </c:pt>
                <c:pt idx="2420">
                  <c:v>2685.3811434303038</c:v>
                </c:pt>
                <c:pt idx="2421">
                  <c:v>2444.6589769308043</c:v>
                </c:pt>
                <c:pt idx="2422">
                  <c:v>2444.6589769308043</c:v>
                </c:pt>
                <c:pt idx="2423">
                  <c:v>2512.2367101304039</c:v>
                </c:pt>
                <c:pt idx="2424">
                  <c:v>2479.1624874623994</c:v>
                </c:pt>
                <c:pt idx="2425">
                  <c:v>2421.848879973265</c:v>
                </c:pt>
                <c:pt idx="2426">
                  <c:v>2335.5148779672468</c:v>
                </c:pt>
                <c:pt idx="2427">
                  <c:v>2408.1160147108112</c:v>
                </c:pt>
                <c:pt idx="2428">
                  <c:v>2392.5944500167288</c:v>
                </c:pt>
                <c:pt idx="2429">
                  <c:v>2392.1180207288648</c:v>
                </c:pt>
                <c:pt idx="2430">
                  <c:v>1920.9461718488897</c:v>
                </c:pt>
                <c:pt idx="2431">
                  <c:v>1753.0591775326066</c:v>
                </c:pt>
                <c:pt idx="2432">
                  <c:v>1616.4577064526991</c:v>
                </c:pt>
                <c:pt idx="2433">
                  <c:v>1452.6328986960955</c:v>
                </c:pt>
                <c:pt idx="2434">
                  <c:v>1434.3614175860987</c:v>
                </c:pt>
                <c:pt idx="2435">
                  <c:v>1434.7208291541363</c:v>
                </c:pt>
                <c:pt idx="2436">
                  <c:v>1444.6339017051225</c:v>
                </c:pt>
                <c:pt idx="2437">
                  <c:v>1478.786359077239</c:v>
                </c:pt>
                <c:pt idx="2438">
                  <c:v>1422.3002340354467</c:v>
                </c:pt>
                <c:pt idx="2439">
                  <c:v>1418.1210297559414</c:v>
                </c:pt>
                <c:pt idx="2440">
                  <c:v>1251.5546639919824</c:v>
                </c:pt>
                <c:pt idx="2441">
                  <c:v>1252.5075225677094</c:v>
                </c:pt>
                <c:pt idx="2442">
                  <c:v>1252.273487128057</c:v>
                </c:pt>
                <c:pt idx="2443">
                  <c:v>1271.9742561016444</c:v>
                </c:pt>
                <c:pt idx="2444">
                  <c:v>1330.0066867268536</c:v>
                </c:pt>
                <c:pt idx="2445">
                  <c:v>1371.5563356736941</c:v>
                </c:pt>
                <c:pt idx="2446">
                  <c:v>1299.5570043463786</c:v>
                </c:pt>
                <c:pt idx="2447">
                  <c:v>1232.8067535941216</c:v>
                </c:pt>
                <c:pt idx="2448">
                  <c:v>1197.4674022066256</c:v>
                </c:pt>
                <c:pt idx="2449">
                  <c:v>1256.6867268472145</c:v>
                </c:pt>
                <c:pt idx="2450">
                  <c:v>1297.1664994985015</c:v>
                </c:pt>
                <c:pt idx="2451">
                  <c:v>1285.5817452357135</c:v>
                </c:pt>
                <c:pt idx="2452">
                  <c:v>1300.9862922099692</c:v>
                </c:pt>
                <c:pt idx="2453">
                  <c:v>1234.2443998662714</c:v>
                </c:pt>
                <c:pt idx="2454">
                  <c:v>1206.5362754931518</c:v>
                </c:pt>
                <c:pt idx="2455">
                  <c:v>1231.1350718823194</c:v>
                </c:pt>
                <c:pt idx="2456">
                  <c:v>1297.5259110665388</c:v>
                </c:pt>
                <c:pt idx="2457">
                  <c:v>1319.0153794717548</c:v>
                </c:pt>
                <c:pt idx="2458">
                  <c:v>823.84653961886056</c:v>
                </c:pt>
                <c:pt idx="2459">
                  <c:v>848.08592443999066</c:v>
                </c:pt>
                <c:pt idx="2460">
                  <c:v>865.5132062855273</c:v>
                </c:pt>
                <c:pt idx="2461">
                  <c:v>904.68070879305014</c:v>
                </c:pt>
                <c:pt idx="2462">
                  <c:v>880.08191240388237</c:v>
                </c:pt>
                <c:pt idx="2463">
                  <c:v>856.31895687061592</c:v>
                </c:pt>
                <c:pt idx="2464">
                  <c:v>895.72885322635011</c:v>
                </c:pt>
                <c:pt idx="2465">
                  <c:v>1001.9976596456082</c:v>
                </c:pt>
                <c:pt idx="2466">
                  <c:v>974.8913406887375</c:v>
                </c:pt>
                <c:pt idx="2467">
                  <c:v>984.56201939151265</c:v>
                </c:pt>
                <c:pt idx="2468">
                  <c:v>980.2657973921813</c:v>
                </c:pt>
                <c:pt idx="2469">
                  <c:v>951.37077900368217</c:v>
                </c:pt>
                <c:pt idx="2470">
                  <c:v>916.3824807756647</c:v>
                </c:pt>
                <c:pt idx="2471">
                  <c:v>947.78502173186678</c:v>
                </c:pt>
                <c:pt idx="2472">
                  <c:v>923.54563691073656</c:v>
                </c:pt>
                <c:pt idx="2473">
                  <c:v>930.232363757945</c:v>
                </c:pt>
                <c:pt idx="2474">
                  <c:v>869.33299899699512</c:v>
                </c:pt>
                <c:pt idx="2475">
                  <c:v>812.9806084921471</c:v>
                </c:pt>
                <c:pt idx="2476">
                  <c:v>832.07957204948593</c:v>
                </c:pt>
                <c:pt idx="2477">
                  <c:v>789.21765295888054</c:v>
                </c:pt>
                <c:pt idx="2478">
                  <c:v>741.21531260448364</c:v>
                </c:pt>
                <c:pt idx="2479">
                  <c:v>717.92878635908085</c:v>
                </c:pt>
                <c:pt idx="2480">
                  <c:v>717.92878635908085</c:v>
                </c:pt>
                <c:pt idx="2481">
                  <c:v>662.50417920428288</c:v>
                </c:pt>
                <c:pt idx="2482">
                  <c:v>735.24740889335044</c:v>
                </c:pt>
                <c:pt idx="2483">
                  <c:v>706.82881979271508</c:v>
                </c:pt>
                <c:pt idx="2484">
                  <c:v>670.52825142093286</c:v>
                </c:pt>
                <c:pt idx="2485">
                  <c:v>702.04781009696126</c:v>
                </c:pt>
                <c:pt idx="2486">
                  <c:v>692.49414911401232</c:v>
                </c:pt>
                <c:pt idx="2487">
                  <c:v>737.27014376463092</c:v>
                </c:pt>
                <c:pt idx="2488">
                  <c:v>713.63256435974949</c:v>
                </c:pt>
                <c:pt idx="2489">
                  <c:v>759.24439986626919</c:v>
                </c:pt>
                <c:pt idx="2490">
                  <c:v>728.9117352056204</c:v>
                </c:pt>
                <c:pt idx="2491">
                  <c:v>746.46439317954241</c:v>
                </c:pt>
                <c:pt idx="2492">
                  <c:v>798.64593781344433</c:v>
                </c:pt>
                <c:pt idx="2493">
                  <c:v>761.03309929789748</c:v>
                </c:pt>
                <c:pt idx="2494">
                  <c:v>748.26145101972963</c:v>
                </c:pt>
                <c:pt idx="2495">
                  <c:v>732.49749247743591</c:v>
                </c:pt>
                <c:pt idx="2496">
                  <c:v>733.69274490137423</c:v>
                </c:pt>
                <c:pt idx="2497">
                  <c:v>701.81377465730873</c:v>
                </c:pt>
                <c:pt idx="2498">
                  <c:v>752.55767301906076</c:v>
                </c:pt>
                <c:pt idx="2499">
                  <c:v>747.42561016382842</c:v>
                </c:pt>
                <c:pt idx="2500">
                  <c:v>781.695085255771</c:v>
                </c:pt>
                <c:pt idx="2501">
                  <c:v>767.12637913741582</c:v>
                </c:pt>
                <c:pt idx="2502">
                  <c:v>767.12637913741582</c:v>
                </c:pt>
                <c:pt idx="2503">
                  <c:v>742.95386158475787</c:v>
                </c:pt>
                <c:pt idx="2504">
                  <c:v>726.28719491809102</c:v>
                </c:pt>
                <c:pt idx="2505">
                  <c:v>727.48244734202956</c:v>
                </c:pt>
                <c:pt idx="2506">
                  <c:v>727.36542962220346</c:v>
                </c:pt>
                <c:pt idx="2507">
                  <c:v>727.36542962220346</c:v>
                </c:pt>
                <c:pt idx="2508">
                  <c:v>762.58776328987312</c:v>
                </c:pt>
                <c:pt idx="2509">
                  <c:v>860.62353727850609</c:v>
                </c:pt>
                <c:pt idx="2510">
                  <c:v>846.89067201605201</c:v>
                </c:pt>
                <c:pt idx="2511">
                  <c:v>930.34938147777075</c:v>
                </c:pt>
                <c:pt idx="2512">
                  <c:v>1072.3253092611217</c:v>
                </c:pt>
                <c:pt idx="2513">
                  <c:v>1044.2661317285238</c:v>
                </c:pt>
                <c:pt idx="2514">
                  <c:v>1000.325977933806</c:v>
                </c:pt>
                <c:pt idx="2515">
                  <c:v>1000.325977933806</c:v>
                </c:pt>
                <c:pt idx="2516">
                  <c:v>1026.9558676028132</c:v>
                </c:pt>
                <c:pt idx="2517">
                  <c:v>1026.9558676028132</c:v>
                </c:pt>
                <c:pt idx="2518">
                  <c:v>1031.0096957539331</c:v>
                </c:pt>
                <c:pt idx="2519">
                  <c:v>1076.6215312604529</c:v>
                </c:pt>
                <c:pt idx="2520">
                  <c:v>1135.3727850217369</c:v>
                </c:pt>
                <c:pt idx="2521">
                  <c:v>1096.9241056502892</c:v>
                </c:pt>
                <c:pt idx="2522">
                  <c:v>1021.9408224674067</c:v>
                </c:pt>
                <c:pt idx="2523">
                  <c:v>1006.5362754931506</c:v>
                </c:pt>
                <c:pt idx="2524">
                  <c:v>1034.8294884654008</c:v>
                </c:pt>
                <c:pt idx="2525">
                  <c:v>1285.2223336676752</c:v>
                </c:pt>
                <c:pt idx="2526">
                  <c:v>1378.1260448010758</c:v>
                </c:pt>
                <c:pt idx="2527">
                  <c:v>1397.7097960548369</c:v>
                </c:pt>
                <c:pt idx="2528">
                  <c:v>1335.2557673019112</c:v>
                </c:pt>
                <c:pt idx="2529">
                  <c:v>1368.3299899699157</c:v>
                </c:pt>
                <c:pt idx="2530">
                  <c:v>1380.6335673687788</c:v>
                </c:pt>
                <c:pt idx="2531">
                  <c:v>1409.6456034771038</c:v>
                </c:pt>
                <c:pt idx="2532">
                  <c:v>1443.3216315613568</c:v>
                </c:pt>
                <c:pt idx="2533">
                  <c:v>1426.9642260113733</c:v>
                </c:pt>
                <c:pt idx="2534">
                  <c:v>1380.6335673687788</c:v>
                </c:pt>
                <c:pt idx="2535">
                  <c:v>1390.6636576395911</c:v>
                </c:pt>
                <c:pt idx="2536">
                  <c:v>1379.7977265128777</c:v>
                </c:pt>
                <c:pt idx="2537">
                  <c:v>1312.571046472757</c:v>
                </c:pt>
                <c:pt idx="2538">
                  <c:v>1369.5252423938537</c:v>
                </c:pt>
                <c:pt idx="2539">
                  <c:v>1357.4640588432019</c:v>
                </c:pt>
                <c:pt idx="2540">
                  <c:v>1355.6753594115737</c:v>
                </c:pt>
                <c:pt idx="2541">
                  <c:v>1354.9565362754986</c:v>
                </c:pt>
                <c:pt idx="2542">
                  <c:v>1354.9565362754986</c:v>
                </c:pt>
                <c:pt idx="2543">
                  <c:v>1301.8221330658696</c:v>
                </c:pt>
                <c:pt idx="2544">
                  <c:v>1242.1180207288583</c:v>
                </c:pt>
                <c:pt idx="2545">
                  <c:v>1249.1641591441044</c:v>
                </c:pt>
                <c:pt idx="2546">
                  <c:v>1233.4085590103698</c:v>
                </c:pt>
                <c:pt idx="2547">
                  <c:v>1206.4192577733254</c:v>
                </c:pt>
                <c:pt idx="2548">
                  <c:v>1253.1093279839574</c:v>
                </c:pt>
                <c:pt idx="2549">
                  <c:v>1222.1832163156189</c:v>
                </c:pt>
                <c:pt idx="2550">
                  <c:v>1246.2972250083637</c:v>
                </c:pt>
                <c:pt idx="2551">
                  <c:v>1274.3564025409617</c:v>
                </c:pt>
                <c:pt idx="2552">
                  <c:v>1223.1360748913462</c:v>
                </c:pt>
                <c:pt idx="2553">
                  <c:v>1179.1959210966286</c:v>
                </c:pt>
                <c:pt idx="2554">
                  <c:v>1156.0264125710519</c:v>
                </c:pt>
                <c:pt idx="2555">
                  <c:v>1190.4212637913795</c:v>
                </c:pt>
                <c:pt idx="2556">
                  <c:v>1203.0758943497212</c:v>
                </c:pt>
                <c:pt idx="2557">
                  <c:v>1168.0875961217037</c:v>
                </c:pt>
                <c:pt idx="2558">
                  <c:v>1169.884653961891</c:v>
                </c:pt>
                <c:pt idx="2559">
                  <c:v>1156.7452357071265</c:v>
                </c:pt>
                <c:pt idx="2560">
                  <c:v>1215.4964894684108</c:v>
                </c:pt>
                <c:pt idx="2561">
                  <c:v>1212.9889669007077</c:v>
                </c:pt>
                <c:pt idx="2562">
                  <c:v>1265.1621531260505</c:v>
                </c:pt>
                <c:pt idx="2563">
                  <c:v>1273.4035439652348</c:v>
                </c:pt>
                <c:pt idx="2564">
                  <c:v>1334.0605148779732</c:v>
                </c:pt>
                <c:pt idx="2565">
                  <c:v>1317.70310932799</c:v>
                </c:pt>
                <c:pt idx="2566">
                  <c:v>1335.1387495820854</c:v>
                </c:pt>
                <c:pt idx="2567">
                  <c:v>1356.6282179873012</c:v>
                </c:pt>
                <c:pt idx="2568">
                  <c:v>1340.8726178535667</c:v>
                </c:pt>
                <c:pt idx="2569">
                  <c:v>1318.5974590438041</c:v>
                </c:pt>
                <c:pt idx="2570">
                  <c:v>1273.7629555332721</c:v>
                </c:pt>
                <c:pt idx="2571">
                  <c:v>1273.6459378134459</c:v>
                </c:pt>
                <c:pt idx="2572">
                  <c:v>1260.865931126719</c:v>
                </c:pt>
                <c:pt idx="2573">
                  <c:v>1248.804747576067</c:v>
                </c:pt>
                <c:pt idx="2574">
                  <c:v>1216.5663657639639</c:v>
                </c:pt>
                <c:pt idx="2575">
                  <c:v>1219.4332998997045</c:v>
                </c:pt>
                <c:pt idx="2576">
                  <c:v>1219.4332998997045</c:v>
                </c:pt>
                <c:pt idx="2577">
                  <c:v>1173.8214643931847</c:v>
                </c:pt>
                <c:pt idx="2578">
                  <c:v>1116.984286191914</c:v>
                </c:pt>
                <c:pt idx="2579">
                  <c:v>1091.7920427950564</c:v>
                </c:pt>
                <c:pt idx="2580">
                  <c:v>1144.9264460046857</c:v>
                </c:pt>
                <c:pt idx="2581">
                  <c:v>1143.8482113005734</c:v>
                </c:pt>
                <c:pt idx="2582">
                  <c:v>1107.7900367770023</c:v>
                </c:pt>
                <c:pt idx="2583">
                  <c:v>1177.8836509528637</c:v>
                </c:pt>
                <c:pt idx="2584">
                  <c:v>1177.1648278167886</c:v>
                </c:pt>
                <c:pt idx="2585">
                  <c:v>1178.7194918087646</c:v>
                </c:pt>
                <c:pt idx="2586">
                  <c:v>1167.0177198261501</c:v>
                </c:pt>
                <c:pt idx="2587">
                  <c:v>1116.0314276161869</c:v>
                </c:pt>
                <c:pt idx="2588">
                  <c:v>946.94918087596557</c:v>
                </c:pt>
                <c:pt idx="2589">
                  <c:v>931.06820461384564</c:v>
                </c:pt>
                <c:pt idx="2590">
                  <c:v>915.78903376797473</c:v>
                </c:pt>
                <c:pt idx="2591">
                  <c:v>899.90805750585491</c:v>
                </c:pt>
                <c:pt idx="2592">
                  <c:v>856.9207622868646</c:v>
                </c:pt>
                <c:pt idx="2593">
                  <c:v>871.48946840521955</c:v>
                </c:pt>
                <c:pt idx="2594">
                  <c:v>881.87061183551054</c:v>
                </c:pt>
                <c:pt idx="2595">
                  <c:v>807.12972250083976</c:v>
                </c:pt>
                <c:pt idx="2596">
                  <c:v>773.39518555667371</c:v>
                </c:pt>
                <c:pt idx="2597">
                  <c:v>777.03945168840232</c:v>
                </c:pt>
                <c:pt idx="2598">
                  <c:v>769.15747241725535</c:v>
                </c:pt>
                <c:pt idx="2599">
                  <c:v>787.78000668673053</c:v>
                </c:pt>
                <c:pt idx="2600">
                  <c:v>764.73587428953897</c:v>
                </c:pt>
                <c:pt idx="2601">
                  <c:v>823.96355733868654</c:v>
                </c:pt>
                <c:pt idx="2602">
                  <c:v>818.9485122032803</c:v>
                </c:pt>
                <c:pt idx="2603">
                  <c:v>825.15880976262486</c:v>
                </c:pt>
                <c:pt idx="2604">
                  <c:v>785.99130725510213</c:v>
                </c:pt>
                <c:pt idx="2605">
                  <c:v>759.36141758609517</c:v>
                </c:pt>
                <c:pt idx="2606">
                  <c:v>735.36442661317631</c:v>
                </c:pt>
                <c:pt idx="2607">
                  <c:v>756.61985957873958</c:v>
                </c:pt>
                <c:pt idx="2608">
                  <c:v>708.50050150451671</c:v>
                </c:pt>
                <c:pt idx="2609">
                  <c:v>758.65095285857899</c:v>
                </c:pt>
                <c:pt idx="2610">
                  <c:v>739.06720160481768</c:v>
                </c:pt>
                <c:pt idx="2611">
                  <c:v>738.465396188569</c:v>
                </c:pt>
                <c:pt idx="2612">
                  <c:v>738.465396188569</c:v>
                </c:pt>
                <c:pt idx="2613">
                  <c:v>729.15412905383141</c:v>
                </c:pt>
                <c:pt idx="2614">
                  <c:v>704.07890337680021</c:v>
                </c:pt>
                <c:pt idx="2615">
                  <c:v>657.51420929455332</c:v>
                </c:pt>
                <c:pt idx="2616">
                  <c:v>651.6633233032461</c:v>
                </c:pt>
                <c:pt idx="2617">
                  <c:v>676.13674356402839</c:v>
                </c:pt>
                <c:pt idx="2618">
                  <c:v>674.10565028418887</c:v>
                </c:pt>
                <c:pt idx="2619">
                  <c:v>686.64326312270441</c:v>
                </c:pt>
                <c:pt idx="2620">
                  <c:v>671.84052156469693</c:v>
                </c:pt>
                <c:pt idx="2621">
                  <c:v>683.77632898696379</c:v>
                </c:pt>
                <c:pt idx="2622">
                  <c:v>652.25677031093551</c:v>
                </c:pt>
                <c:pt idx="2623">
                  <c:v>652.49916415914686</c:v>
                </c:pt>
                <c:pt idx="2624">
                  <c:v>650.2256770310961</c:v>
                </c:pt>
                <c:pt idx="2625">
                  <c:v>648.19458375125657</c:v>
                </c:pt>
                <c:pt idx="2626">
                  <c:v>685.57338682715101</c:v>
                </c:pt>
                <c:pt idx="2627">
                  <c:v>696.79872952190203</c:v>
                </c:pt>
                <c:pt idx="2628">
                  <c:v>733.80976262120009</c:v>
                </c:pt>
                <c:pt idx="2629">
                  <c:v>713.8582413908423</c:v>
                </c:pt>
                <c:pt idx="2630">
                  <c:v>686.16683383484087</c:v>
                </c:pt>
                <c:pt idx="2631">
                  <c:v>710.28920093614488</c:v>
                </c:pt>
                <c:pt idx="2632">
                  <c:v>700.37612838515849</c:v>
                </c:pt>
                <c:pt idx="2633">
                  <c:v>697.63457037780313</c:v>
                </c:pt>
                <c:pt idx="2634">
                  <c:v>693.93179538616141</c:v>
                </c:pt>
                <c:pt idx="2635">
                  <c:v>704.32129722501122</c:v>
                </c:pt>
                <c:pt idx="2636">
                  <c:v>717.75325977934108</c:v>
                </c:pt>
                <c:pt idx="2637">
                  <c:v>710.17218321631856</c:v>
                </c:pt>
                <c:pt idx="2638">
                  <c:v>760.19725844199581</c:v>
                </c:pt>
                <c:pt idx="2639">
                  <c:v>760.19725844199581</c:v>
                </c:pt>
                <c:pt idx="2640">
                  <c:v>875.78569040455068</c:v>
                </c:pt>
                <c:pt idx="2641">
                  <c:v>877.8167836843902</c:v>
                </c:pt>
                <c:pt idx="2642">
                  <c:v>890.94784353059572</c:v>
                </c:pt>
                <c:pt idx="2643">
                  <c:v>857.99063858241755</c:v>
                </c:pt>
                <c:pt idx="2644">
                  <c:v>874.8328318288236</c:v>
                </c:pt>
                <c:pt idx="2645">
                  <c:v>914.59378134403607</c:v>
                </c:pt>
                <c:pt idx="2646">
                  <c:v>913.75794048813509</c:v>
                </c:pt>
                <c:pt idx="2647">
                  <c:v>890.83082581076951</c:v>
                </c:pt>
                <c:pt idx="2648">
                  <c:v>876.50451354062557</c:v>
                </c:pt>
                <c:pt idx="2649">
                  <c:v>870.41123370110699</c:v>
                </c:pt>
                <c:pt idx="2650">
                  <c:v>892.50250752257148</c:v>
                </c:pt>
                <c:pt idx="2651">
                  <c:v>876.98094282848922</c:v>
                </c:pt>
                <c:pt idx="2652">
                  <c:v>854.53025743898741</c:v>
                </c:pt>
                <c:pt idx="2653">
                  <c:v>859.90471414243109</c:v>
                </c:pt>
                <c:pt idx="2654">
                  <c:v>619.77599465062144</c:v>
                </c:pt>
                <c:pt idx="2655">
                  <c:v>580.73386827148386</c:v>
                </c:pt>
                <c:pt idx="2656">
                  <c:v>603.53560682046407</c:v>
                </c:pt>
                <c:pt idx="2657">
                  <c:v>589.5687061183578</c:v>
                </c:pt>
                <c:pt idx="2658">
                  <c:v>578.81979271147043</c:v>
                </c:pt>
                <c:pt idx="2659">
                  <c:v>550.76061517887251</c:v>
                </c:pt>
                <c:pt idx="2660">
                  <c:v>543.23804747576321</c:v>
                </c:pt>
                <c:pt idx="2661">
                  <c:v>543.71447676362686</c:v>
                </c:pt>
                <c:pt idx="2662">
                  <c:v>578.1093279839547</c:v>
                </c:pt>
                <c:pt idx="2663">
                  <c:v>591.3574055499862</c:v>
                </c:pt>
                <c:pt idx="2664">
                  <c:v>590.16215312604766</c:v>
                </c:pt>
                <c:pt idx="2665">
                  <c:v>591.48278167837134</c:v>
                </c:pt>
                <c:pt idx="2666">
                  <c:v>615.23737880307885</c:v>
                </c:pt>
                <c:pt idx="2667">
                  <c:v>615.36275493146411</c:v>
                </c:pt>
                <c:pt idx="2668">
                  <c:v>637.45402875292859</c:v>
                </c:pt>
                <c:pt idx="2669">
                  <c:v>655.35773988632889</c:v>
                </c:pt>
                <c:pt idx="2670">
                  <c:v>667.89535272484443</c:v>
                </c:pt>
                <c:pt idx="2671">
                  <c:v>660.49816115012027</c:v>
                </c:pt>
                <c:pt idx="2672">
                  <c:v>667.05951186894333</c:v>
                </c:pt>
                <c:pt idx="2673">
                  <c:v>683.29989969910048</c:v>
                </c:pt>
                <c:pt idx="2674">
                  <c:v>680.91775325978256</c:v>
                </c:pt>
                <c:pt idx="2675">
                  <c:v>664.79438314945151</c:v>
                </c:pt>
                <c:pt idx="2676">
                  <c:v>654.17084587094928</c:v>
                </c:pt>
                <c:pt idx="2677">
                  <c:v>644.9765964560379</c:v>
                </c:pt>
                <c:pt idx="2678">
                  <c:v>651.66332330324622</c:v>
                </c:pt>
                <c:pt idx="2679">
                  <c:v>657.51420929455355</c:v>
                </c:pt>
                <c:pt idx="2680">
                  <c:v>622.16649949849852</c:v>
                </c:pt>
                <c:pt idx="2681">
                  <c:v>613.08926780341324</c:v>
                </c:pt>
                <c:pt idx="2682">
                  <c:v>613.08926780341324</c:v>
                </c:pt>
                <c:pt idx="2683">
                  <c:v>567.83684386493098</c:v>
                </c:pt>
                <c:pt idx="2684">
                  <c:v>556.25208960214252</c:v>
                </c:pt>
                <c:pt idx="2685">
                  <c:v>576.43764627215273</c:v>
                </c:pt>
                <c:pt idx="2686">
                  <c:v>576.55466399197883</c:v>
                </c:pt>
                <c:pt idx="2687">
                  <c:v>567.71982614510478</c:v>
                </c:pt>
                <c:pt idx="2688">
                  <c:v>582.52256770311214</c:v>
                </c:pt>
                <c:pt idx="2689">
                  <c:v>583.12437311936105</c:v>
                </c:pt>
                <c:pt idx="2690">
                  <c:v>592.55265797392485</c:v>
                </c:pt>
                <c:pt idx="2691">
                  <c:v>622.64292878636218</c:v>
                </c:pt>
                <c:pt idx="2692">
                  <c:v>580.85088599131018</c:v>
                </c:pt>
                <c:pt idx="2693">
                  <c:v>569.39150785690697</c:v>
                </c:pt>
                <c:pt idx="2694">
                  <c:v>581.09327983952164</c:v>
                </c:pt>
                <c:pt idx="2695">
                  <c:v>601.38749582079902</c:v>
                </c:pt>
                <c:pt idx="2696">
                  <c:v>590.04513540622168</c:v>
                </c:pt>
                <c:pt idx="2697">
                  <c:v>573.32831828820088</c:v>
                </c:pt>
                <c:pt idx="2698">
                  <c:v>542.40220661986245</c:v>
                </c:pt>
                <c:pt idx="2699">
                  <c:v>558.28318288198227</c:v>
                </c:pt>
                <c:pt idx="2700">
                  <c:v>563.2982280173884</c:v>
                </c:pt>
                <c:pt idx="2701">
                  <c:v>550.04179204279785</c:v>
                </c:pt>
                <c:pt idx="2702">
                  <c:v>569.26613172852171</c:v>
                </c:pt>
                <c:pt idx="2703">
                  <c:v>574.16415914410186</c:v>
                </c:pt>
                <c:pt idx="2704">
                  <c:v>647.24172517552972</c:v>
                </c:pt>
                <c:pt idx="2705">
                  <c:v>696.07990638582771</c:v>
                </c:pt>
                <c:pt idx="2706">
                  <c:v>694.76763624206296</c:v>
                </c:pt>
                <c:pt idx="2707">
                  <c:v>777.87529254430353</c:v>
                </c:pt>
                <c:pt idx="2708">
                  <c:v>682.44734202608163</c:v>
                </c:pt>
                <c:pt idx="2709">
                  <c:v>682.10464727516228</c:v>
                </c:pt>
                <c:pt idx="2710">
                  <c:v>687.83851554664352</c:v>
                </c:pt>
                <c:pt idx="2711">
                  <c:v>668.17953861585102</c:v>
                </c:pt>
                <c:pt idx="2712">
                  <c:v>673.26980942828823</c:v>
                </c:pt>
                <c:pt idx="2713">
                  <c:v>688.67435640254439</c:v>
                </c:pt>
                <c:pt idx="2714">
                  <c:v>718.1711802072922</c:v>
                </c:pt>
                <c:pt idx="2715">
                  <c:v>704.3212972250119</c:v>
                </c:pt>
                <c:pt idx="2716">
                  <c:v>675.90270812437666</c:v>
                </c:pt>
                <c:pt idx="2717">
                  <c:v>710.52323637579775</c:v>
                </c:pt>
                <c:pt idx="2718">
                  <c:v>714.5854229354768</c:v>
                </c:pt>
                <c:pt idx="2719">
                  <c:v>617.83684386493155</c:v>
                </c:pt>
                <c:pt idx="2720">
                  <c:v>634.46171848880317</c:v>
                </c:pt>
                <c:pt idx="2721">
                  <c:v>730.82581076563395</c:v>
                </c:pt>
                <c:pt idx="2722">
                  <c:v>730.82581076563395</c:v>
                </c:pt>
                <c:pt idx="2723">
                  <c:v>730.82581076563395</c:v>
                </c:pt>
                <c:pt idx="2724">
                  <c:v>846.16349047141841</c:v>
                </c:pt>
                <c:pt idx="2725">
                  <c:v>827.66633233032837</c:v>
                </c:pt>
                <c:pt idx="2726">
                  <c:v>818.22968906720564</c:v>
                </c:pt>
                <c:pt idx="2727">
                  <c:v>834.22768304915155</c:v>
                </c:pt>
                <c:pt idx="2728">
                  <c:v>811.90237378803488</c:v>
                </c:pt>
                <c:pt idx="2729">
                  <c:v>827.54095620194312</c:v>
                </c:pt>
                <c:pt idx="2730">
                  <c:v>807.12972250083988</c:v>
                </c:pt>
                <c:pt idx="2731">
                  <c:v>830.17385489803155</c:v>
                </c:pt>
                <c:pt idx="2732">
                  <c:v>833.63423604146192</c:v>
                </c:pt>
                <c:pt idx="2733">
                  <c:v>850.56837178201704</c:v>
                </c:pt>
                <c:pt idx="2734">
                  <c:v>852.63289869609252</c:v>
                </c:pt>
                <c:pt idx="2735">
                  <c:v>872.92711467736979</c:v>
                </c:pt>
                <c:pt idx="2736">
                  <c:v>865.98963557339118</c:v>
                </c:pt>
                <c:pt idx="2737">
                  <c:v>871.49782681377894</c:v>
                </c:pt>
                <c:pt idx="2738">
                  <c:v>883.90170511535052</c:v>
                </c:pt>
                <c:pt idx="2739">
                  <c:v>891.06486125042238</c:v>
                </c:pt>
                <c:pt idx="2740">
                  <c:v>891.06486125042238</c:v>
                </c:pt>
                <c:pt idx="2741">
                  <c:v>890.47141424273252</c:v>
                </c:pt>
                <c:pt idx="2742">
                  <c:v>879.8478769642303</c:v>
                </c:pt>
                <c:pt idx="2743">
                  <c:v>892.02607823470862</c:v>
                </c:pt>
                <c:pt idx="2744">
                  <c:v>881.87061183551077</c:v>
                </c:pt>
                <c:pt idx="2745">
                  <c:v>871.7235038448722</c:v>
                </c:pt>
                <c:pt idx="2746">
                  <c:v>875.66867268472515</c:v>
                </c:pt>
                <c:pt idx="2747">
                  <c:v>807.48077566031839</c:v>
                </c:pt>
                <c:pt idx="2748">
                  <c:v>934.63724506854339</c:v>
                </c:pt>
                <c:pt idx="2749">
                  <c:v>895.48645937813887</c:v>
                </c:pt>
                <c:pt idx="2750">
                  <c:v>928.9200936141807</c:v>
                </c:pt>
                <c:pt idx="2751">
                  <c:v>926.65496489468887</c:v>
                </c:pt>
                <c:pt idx="2752">
                  <c:v>912.56268806419735</c:v>
                </c:pt>
                <c:pt idx="2753">
                  <c:v>927.89200936142254</c:v>
                </c:pt>
                <c:pt idx="2754">
                  <c:v>983.36676696757445</c:v>
                </c:pt>
                <c:pt idx="2755">
                  <c:v>1005.2240053493866</c:v>
                </c:pt>
                <c:pt idx="2756">
                  <c:v>1014.0588431962607</c:v>
                </c:pt>
                <c:pt idx="2757">
                  <c:v>1030.7756603142816</c:v>
                </c:pt>
                <c:pt idx="2758">
                  <c:v>1042.0093614175914</c:v>
                </c:pt>
                <c:pt idx="2759">
                  <c:v>1022.1581410899416</c:v>
                </c:pt>
                <c:pt idx="2760">
                  <c:v>1016.4409896355787</c:v>
                </c:pt>
                <c:pt idx="2761">
                  <c:v>990.65529923103156</c:v>
                </c:pt>
                <c:pt idx="2762">
                  <c:v>977.39886325644102</c:v>
                </c:pt>
                <c:pt idx="2763">
                  <c:v>977.39886325644102</c:v>
                </c:pt>
                <c:pt idx="2764">
                  <c:v>982.41390839184714</c:v>
                </c:pt>
                <c:pt idx="2765">
                  <c:v>980.62520896021897</c:v>
                </c:pt>
                <c:pt idx="2766">
                  <c:v>966.64994984955365</c:v>
                </c:pt>
                <c:pt idx="2767">
                  <c:v>1005.5750585088651</c:v>
                </c:pt>
                <c:pt idx="2768">
                  <c:v>1005.5750585088651</c:v>
                </c:pt>
                <c:pt idx="2769">
                  <c:v>998.6542962220044</c:v>
                </c:pt>
                <c:pt idx="2770">
                  <c:v>1053.3433634236096</c:v>
                </c:pt>
                <c:pt idx="2771">
                  <c:v>1046.0548311601524</c:v>
                </c:pt>
                <c:pt idx="2772">
                  <c:v>1084.5118689401593</c:v>
                </c:pt>
                <c:pt idx="2773">
                  <c:v>1060.105315947849</c:v>
                </c:pt>
                <c:pt idx="2774">
                  <c:v>1045.2189903042513</c:v>
                </c:pt>
                <c:pt idx="2775">
                  <c:v>1070.1771982614564</c:v>
                </c:pt>
                <c:pt idx="2776">
                  <c:v>1109.4617184888052</c:v>
                </c:pt>
                <c:pt idx="2777">
                  <c:v>1135.1972584419984</c:v>
                </c:pt>
                <c:pt idx="2778">
                  <c:v>1114.2343697760002</c:v>
                </c:pt>
                <c:pt idx="2779">
                  <c:v>1063.9669007021118</c:v>
                </c:pt>
                <c:pt idx="2780">
                  <c:v>1066.5914409896411</c:v>
                </c:pt>
                <c:pt idx="2781">
                  <c:v>1084.1440989635628</c:v>
                </c:pt>
                <c:pt idx="2782">
                  <c:v>1084.1440989635628</c:v>
                </c:pt>
                <c:pt idx="2783">
                  <c:v>1067.9120695419645</c:v>
                </c:pt>
                <c:pt idx="2784">
                  <c:v>1132.9822801738605</c:v>
                </c:pt>
                <c:pt idx="2785">
                  <c:v>1653.5941156803826</c:v>
                </c:pt>
                <c:pt idx="2786">
                  <c:v>1924.6405884319718</c:v>
                </c:pt>
                <c:pt idx="2787">
                  <c:v>1835.6904045469828</c:v>
                </c:pt>
                <c:pt idx="2788">
                  <c:v>1919.391507856913</c:v>
                </c:pt>
                <c:pt idx="2789">
                  <c:v>1902.4322968906808</c:v>
                </c:pt>
                <c:pt idx="2790">
                  <c:v>1873.0608492143183</c:v>
                </c:pt>
                <c:pt idx="2791">
                  <c:v>1867.803410230701</c:v>
                </c:pt>
                <c:pt idx="2792">
                  <c:v>1986.4928117686488</c:v>
                </c:pt>
                <c:pt idx="2793">
                  <c:v>1982.2801738549078</c:v>
                </c:pt>
                <c:pt idx="2794">
                  <c:v>2101.9642260113778</c:v>
                </c:pt>
                <c:pt idx="2795">
                  <c:v>2072.7348712805183</c:v>
                </c:pt>
                <c:pt idx="2796">
                  <c:v>2060.8826479438417</c:v>
                </c:pt>
                <c:pt idx="2797">
                  <c:v>2024.1056502841961</c:v>
                </c:pt>
                <c:pt idx="2798">
                  <c:v>2024.8244734202708</c:v>
                </c:pt>
                <c:pt idx="2799">
                  <c:v>2124.1558007355502</c:v>
                </c:pt>
                <c:pt idx="2800">
                  <c:v>2137.6629889669111</c:v>
                </c:pt>
                <c:pt idx="2801">
                  <c:v>2162.8803075894452</c:v>
                </c:pt>
                <c:pt idx="2802">
                  <c:v>2162.8803075894452</c:v>
                </c:pt>
                <c:pt idx="2803">
                  <c:v>2245.7288532263565</c:v>
                </c:pt>
                <c:pt idx="2804">
                  <c:v>2134.3196255433072</c:v>
                </c:pt>
                <c:pt idx="2805">
                  <c:v>2134.6790371113448</c:v>
                </c:pt>
                <c:pt idx="2806">
                  <c:v>2047.6345703778102</c:v>
                </c:pt>
                <c:pt idx="2807">
                  <c:v>2041.1818789702543</c:v>
                </c:pt>
                <c:pt idx="2808">
                  <c:v>2098.1444332999099</c:v>
                </c:pt>
                <c:pt idx="2809">
                  <c:v>2100.8859913072652</c:v>
                </c:pt>
                <c:pt idx="2810">
                  <c:v>2145.7790036777101</c:v>
                </c:pt>
                <c:pt idx="2811">
                  <c:v>2161.1835506519665</c:v>
                </c:pt>
                <c:pt idx="2812">
                  <c:v>2063.7495820795821</c:v>
                </c:pt>
                <c:pt idx="2813">
                  <c:v>2069.9598796389269</c:v>
                </c:pt>
                <c:pt idx="2814">
                  <c:v>2084.4115680374557</c:v>
                </c:pt>
                <c:pt idx="2815">
                  <c:v>2067.9287863590871</c:v>
                </c:pt>
                <c:pt idx="2816">
                  <c:v>2105.4246071548077</c:v>
                </c:pt>
                <c:pt idx="2817">
                  <c:v>2054.6723503844969</c:v>
                </c:pt>
                <c:pt idx="2818">
                  <c:v>2074.4984954864699</c:v>
                </c:pt>
                <c:pt idx="2819">
                  <c:v>2196.8906720160594</c:v>
                </c:pt>
                <c:pt idx="2820">
                  <c:v>2149.2477432297001</c:v>
                </c:pt>
                <c:pt idx="2821">
                  <c:v>2107.2133065864368</c:v>
                </c:pt>
                <c:pt idx="2822">
                  <c:v>2116.0481444333109</c:v>
                </c:pt>
                <c:pt idx="2823">
                  <c:v>2065.6636576395963</c:v>
                </c:pt>
                <c:pt idx="2824">
                  <c:v>2085.7238381812208</c:v>
                </c:pt>
                <c:pt idx="2825">
                  <c:v>2073.0692076228793</c:v>
                </c:pt>
                <c:pt idx="2826">
                  <c:v>2064.8278167836947</c:v>
                </c:pt>
                <c:pt idx="2827">
                  <c:v>2058.7345369441764</c:v>
                </c:pt>
                <c:pt idx="2828">
                  <c:v>2175.9946506185333</c:v>
                </c:pt>
                <c:pt idx="2829">
                  <c:v>2171.5730524908167</c:v>
                </c:pt>
                <c:pt idx="2830">
                  <c:v>2160.1136743564139</c:v>
                </c:pt>
                <c:pt idx="2831">
                  <c:v>2160.1136743564139</c:v>
                </c:pt>
                <c:pt idx="2832">
                  <c:v>2078.3182881979378</c:v>
                </c:pt>
                <c:pt idx="2833">
                  <c:v>2009.7793380140527</c:v>
                </c:pt>
                <c:pt idx="2834">
                  <c:v>1926.7970578401976</c:v>
                </c:pt>
                <c:pt idx="2835">
                  <c:v>1890.37111334003</c:v>
                </c:pt>
                <c:pt idx="2836">
                  <c:v>1866.1317285189</c:v>
                </c:pt>
                <c:pt idx="2837">
                  <c:v>1847.0327649615613</c:v>
                </c:pt>
                <c:pt idx="2838">
                  <c:v>1922.2584419926548</c:v>
                </c:pt>
                <c:pt idx="2839">
                  <c:v>1882.9739217653059</c:v>
                </c:pt>
                <c:pt idx="2840">
                  <c:v>1965.839184219335</c:v>
                </c:pt>
                <c:pt idx="2841">
                  <c:v>1968.1043129388272</c:v>
                </c:pt>
                <c:pt idx="2842">
                  <c:v>2007.5142092945616</c:v>
                </c:pt>
                <c:pt idx="2843">
                  <c:v>1999.7492477432409</c:v>
                </c:pt>
                <c:pt idx="2844">
                  <c:v>1922.2584419926552</c:v>
                </c:pt>
                <c:pt idx="2845">
                  <c:v>1856.101638248088</c:v>
                </c:pt>
                <c:pt idx="2846">
                  <c:v>1850.7355399532034</c:v>
                </c:pt>
                <c:pt idx="2847">
                  <c:v>1982.0795720494932</c:v>
                </c:pt>
                <c:pt idx="2848">
                  <c:v>2490.9896355734008</c:v>
                </c:pt>
                <c:pt idx="2849">
                  <c:v>2487.7632898696229</c:v>
                </c:pt>
                <c:pt idx="2850">
                  <c:v>2452.298562353742</c:v>
                </c:pt>
                <c:pt idx="2851">
                  <c:v>2473.788030758958</c:v>
                </c:pt>
                <c:pt idx="2852">
                  <c:v>2467.3771313941975</c:v>
                </c:pt>
                <c:pt idx="2853">
                  <c:v>2479.9983283183028</c:v>
                </c:pt>
                <c:pt idx="2854">
                  <c:v>2442.2684720829297</c:v>
                </c:pt>
                <c:pt idx="2855">
                  <c:v>2461.1334002006165</c:v>
                </c:pt>
                <c:pt idx="2856">
                  <c:v>2448.7128050819269</c:v>
                </c:pt>
                <c:pt idx="2857">
                  <c:v>2415.763958542308</c:v>
                </c:pt>
                <c:pt idx="2858">
                  <c:v>2362.746573052505</c:v>
                </c:pt>
                <c:pt idx="2859">
                  <c:v>2390.9227683049289</c:v>
                </c:pt>
                <c:pt idx="2860">
                  <c:v>2484.0605148779823</c:v>
                </c:pt>
                <c:pt idx="2861">
                  <c:v>2499.3898361752072</c:v>
                </c:pt>
                <c:pt idx="2862">
                  <c:v>2638.9167502507676</c:v>
                </c:pt>
                <c:pt idx="2863">
                  <c:v>2693.7395519893171</c:v>
                </c:pt>
                <c:pt idx="2864">
                  <c:v>2806.3356736877458</c:v>
                </c:pt>
                <c:pt idx="2865">
                  <c:v>2730.2741558007515</c:v>
                </c:pt>
                <c:pt idx="2866">
                  <c:v>2753.7947174858068</c:v>
                </c:pt>
                <c:pt idx="2867">
                  <c:v>2760.3644266131896</c:v>
                </c:pt>
                <c:pt idx="2868">
                  <c:v>2730.9929789368266</c:v>
                </c:pt>
                <c:pt idx="2869">
                  <c:v>2629.137412236726</c:v>
                </c:pt>
                <c:pt idx="2870">
                  <c:v>2600.7188231360906</c:v>
                </c:pt>
                <c:pt idx="2871">
                  <c:v>2631.2855232363922</c:v>
                </c:pt>
                <c:pt idx="2872">
                  <c:v>2631.2855232363922</c:v>
                </c:pt>
                <c:pt idx="2873">
                  <c:v>2457.5560013373606</c:v>
                </c:pt>
                <c:pt idx="2874">
                  <c:v>2471.2805081912556</c:v>
                </c:pt>
                <c:pt idx="2875">
                  <c:v>2558.6927449013865</c:v>
                </c:pt>
                <c:pt idx="2876">
                  <c:v>2601.5546639919917</c:v>
                </c:pt>
                <c:pt idx="2877">
                  <c:v>2550.4513540622024</c:v>
                </c:pt>
                <c:pt idx="2878">
                  <c:v>2590.3293212972412</c:v>
                </c:pt>
                <c:pt idx="2879">
                  <c:v>2568.2464058843357</c:v>
                </c:pt>
                <c:pt idx="2880">
                  <c:v>2499.9414911401027</c:v>
                </c:pt>
                <c:pt idx="2881">
                  <c:v>2529.5553326646764</c:v>
                </c:pt>
                <c:pt idx="2882">
                  <c:v>2538.0307589435129</c:v>
                </c:pt>
                <c:pt idx="2883">
                  <c:v>2460.7739886325799</c:v>
                </c:pt>
                <c:pt idx="2884">
                  <c:v>2379.3380140421414</c:v>
                </c:pt>
                <c:pt idx="2885">
                  <c:v>2471.8823136075043</c:v>
                </c:pt>
                <c:pt idx="2886">
                  <c:v>2455.1654964894833</c:v>
                </c:pt>
                <c:pt idx="2887">
                  <c:v>2637.1364092276995</c:v>
                </c:pt>
                <c:pt idx="2888">
                  <c:v>2632.363757940504</c:v>
                </c:pt>
                <c:pt idx="2889">
                  <c:v>2673.913406887345</c:v>
                </c:pt>
                <c:pt idx="2890">
                  <c:v>2568.9568706118512</c:v>
                </c:pt>
                <c:pt idx="2891">
                  <c:v>2489.91140086929</c:v>
                </c:pt>
                <c:pt idx="2892">
                  <c:v>2474.3898361752072</c:v>
                </c:pt>
                <c:pt idx="2893">
                  <c:v>2442.1514543631042</c:v>
                </c:pt>
                <c:pt idx="2894">
                  <c:v>2432.5977933801555</c:v>
                </c:pt>
                <c:pt idx="2895">
                  <c:v>2466.8672684720982</c:v>
                </c:pt>
                <c:pt idx="2896">
                  <c:v>2420.5366098295035</c:v>
                </c:pt>
                <c:pt idx="2897">
                  <c:v>2578.0341023069363</c:v>
                </c:pt>
                <c:pt idx="2898">
                  <c:v>2544.3580742226836</c:v>
                </c:pt>
                <c:pt idx="2899">
                  <c:v>2537.7967235038604</c:v>
                </c:pt>
                <c:pt idx="2900">
                  <c:v>2537.7967235038604</c:v>
                </c:pt>
                <c:pt idx="2901">
                  <c:v>2587.8217987295379</c:v>
                </c:pt>
                <c:pt idx="2902">
                  <c:v>2683.3500501504677</c:v>
                </c:pt>
                <c:pt idx="2903">
                  <c:v>2853.8866599799571</c:v>
                </c:pt>
                <c:pt idx="2904">
                  <c:v>2811.3507188231533</c:v>
                </c:pt>
                <c:pt idx="2905">
                  <c:v>2815.5299231026584</c:v>
                </c:pt>
                <c:pt idx="2906">
                  <c:v>2971.8488799732713</c:v>
                </c:pt>
                <c:pt idx="2907">
                  <c:v>2980.4329655633746</c:v>
                </c:pt>
                <c:pt idx="2908">
                  <c:v>3010.2808425276003</c:v>
                </c:pt>
                <c:pt idx="2909">
                  <c:v>3099.1223671013222</c:v>
                </c:pt>
                <c:pt idx="2910">
                  <c:v>3081.0849214309778</c:v>
                </c:pt>
                <c:pt idx="2911">
                  <c:v>3059.1858910063706</c:v>
                </c:pt>
                <c:pt idx="2912">
                  <c:v>3027.9505182213488</c:v>
                </c:pt>
                <c:pt idx="2913">
                  <c:v>2888.2480775660483</c:v>
                </c:pt>
                <c:pt idx="2914">
                  <c:v>2781.2604480107157</c:v>
                </c:pt>
                <c:pt idx="2915">
                  <c:v>2846.2219993313447</c:v>
                </c:pt>
                <c:pt idx="2916">
                  <c:v>2841.081578067553</c:v>
                </c:pt>
                <c:pt idx="2917">
                  <c:v>2824.9665663657811</c:v>
                </c:pt>
                <c:pt idx="2918">
                  <c:v>2810.6318956870782</c:v>
                </c:pt>
                <c:pt idx="2919">
                  <c:v>2819.2828485456535</c:v>
                </c:pt>
                <c:pt idx="2920">
                  <c:v>2874.632230023421</c:v>
                </c:pt>
                <c:pt idx="2921">
                  <c:v>2839.5352724841355</c:v>
                </c:pt>
                <c:pt idx="2922">
                  <c:v>2930.9929789368271</c:v>
                </c:pt>
                <c:pt idx="2923">
                  <c:v>2955.5917753259946</c:v>
                </c:pt>
                <c:pt idx="2924">
                  <c:v>2875.7104647275323</c:v>
                </c:pt>
                <c:pt idx="2925">
                  <c:v>2889.9197592778501</c:v>
                </c:pt>
                <c:pt idx="2926">
                  <c:v>2917.9789368104484</c:v>
                </c:pt>
                <c:pt idx="2927">
                  <c:v>2963.9501838850051</c:v>
                </c:pt>
                <c:pt idx="2928">
                  <c:v>2994.8762955533434</c:v>
                </c:pt>
                <c:pt idx="2929">
                  <c:v>3026.1618187897193</c:v>
                </c:pt>
                <c:pt idx="2930">
                  <c:v>2925.8609160815945</c:v>
                </c:pt>
                <c:pt idx="2931">
                  <c:v>2991.0565028418755</c:v>
                </c:pt>
                <c:pt idx="2932">
                  <c:v>3001.9224339685893</c:v>
                </c:pt>
                <c:pt idx="2933">
                  <c:v>3163.2397191574901</c:v>
                </c:pt>
                <c:pt idx="2934">
                  <c:v>3128.3767970578574</c:v>
                </c:pt>
                <c:pt idx="2935">
                  <c:v>3120.9712470745744</c:v>
                </c:pt>
                <c:pt idx="2936">
                  <c:v>3223.7796723504025</c:v>
                </c:pt>
                <c:pt idx="2937">
                  <c:v>3275.8358408559197</c:v>
                </c:pt>
                <c:pt idx="2938">
                  <c:v>3196.071547977283</c:v>
                </c:pt>
                <c:pt idx="2939">
                  <c:v>3283.4754262788551</c:v>
                </c:pt>
                <c:pt idx="2940">
                  <c:v>3337.0946171849068</c:v>
                </c:pt>
                <c:pt idx="2941">
                  <c:v>3290.0451354062375</c:v>
                </c:pt>
                <c:pt idx="2942">
                  <c:v>3290.0451354062375</c:v>
                </c:pt>
                <c:pt idx="2943">
                  <c:v>3350.827482447361</c:v>
                </c:pt>
                <c:pt idx="2944">
                  <c:v>3391.7836843865116</c:v>
                </c:pt>
                <c:pt idx="2945">
                  <c:v>3423.7796723504034</c:v>
                </c:pt>
                <c:pt idx="2946">
                  <c:v>3381.1517886994502</c:v>
                </c:pt>
                <c:pt idx="2947">
                  <c:v>3412.3202942160005</c:v>
                </c:pt>
                <c:pt idx="2948">
                  <c:v>3638.1143430291077</c:v>
                </c:pt>
                <c:pt idx="2949">
                  <c:v>3581.2771648278372</c:v>
                </c:pt>
                <c:pt idx="2950">
                  <c:v>3498.9635573387027</c:v>
                </c:pt>
                <c:pt idx="2951">
                  <c:v>3549.6322300234242</c:v>
                </c:pt>
                <c:pt idx="2952">
                  <c:v>3507.9655633567577</c:v>
                </c:pt>
                <c:pt idx="2953">
                  <c:v>3476.7970578402078</c:v>
                </c:pt>
                <c:pt idx="2954">
                  <c:v>3564.8027415580286</c:v>
                </c:pt>
                <c:pt idx="2955">
                  <c:v>3547.8184553661195</c:v>
                </c:pt>
                <c:pt idx="2956">
                  <c:v>3647.3085924440206</c:v>
                </c:pt>
                <c:pt idx="2957">
                  <c:v>3506.5279170846084</c:v>
                </c:pt>
                <c:pt idx="2958">
                  <c:v>3559.6706787027961</c:v>
                </c:pt>
                <c:pt idx="2959">
                  <c:v>3567.4272818455579</c:v>
                </c:pt>
                <c:pt idx="2960">
                  <c:v>3643.4887997325527</c:v>
                </c:pt>
                <c:pt idx="2961">
                  <c:v>3630.232363757962</c:v>
                </c:pt>
                <c:pt idx="2962">
                  <c:v>3592.1430959545519</c:v>
                </c:pt>
                <c:pt idx="2963">
                  <c:v>3776.153460381166</c:v>
                </c:pt>
                <c:pt idx="2964">
                  <c:v>3849.1056502842093</c:v>
                </c:pt>
                <c:pt idx="2965">
                  <c:v>3741.5245737211862</c:v>
                </c:pt>
                <c:pt idx="2966">
                  <c:v>3807.6730190571943</c:v>
                </c:pt>
                <c:pt idx="2967">
                  <c:v>3699.013707790059</c:v>
                </c:pt>
                <c:pt idx="2968">
                  <c:v>3509.8712805082123</c:v>
                </c:pt>
                <c:pt idx="2969">
                  <c:v>3344.0237378803281</c:v>
                </c:pt>
                <c:pt idx="2970">
                  <c:v>3529.8645937813653</c:v>
                </c:pt>
                <c:pt idx="2971">
                  <c:v>3492.3019057171723</c:v>
                </c:pt>
                <c:pt idx="2972">
                  <c:v>3773.0441323972136</c:v>
                </c:pt>
                <c:pt idx="2973">
                  <c:v>3741.1651621531482</c:v>
                </c:pt>
                <c:pt idx="2974">
                  <c:v>3755.3493814777889</c:v>
                </c:pt>
                <c:pt idx="2975">
                  <c:v>3841.5830825810986</c:v>
                </c:pt>
                <c:pt idx="2976">
                  <c:v>3882.179872952212</c:v>
                </c:pt>
                <c:pt idx="2977">
                  <c:v>4138.7830157138314</c:v>
                </c:pt>
                <c:pt idx="2978">
                  <c:v>3751.1200267469294</c:v>
                </c:pt>
                <c:pt idx="2979">
                  <c:v>3843.2547642929017</c:v>
                </c:pt>
                <c:pt idx="2980">
                  <c:v>3854.9565362755166</c:v>
                </c:pt>
                <c:pt idx="2981">
                  <c:v>3816.8756268806646</c:v>
                </c:pt>
                <c:pt idx="2982">
                  <c:v>3649.3396857238599</c:v>
                </c:pt>
                <c:pt idx="2983">
                  <c:v>3808.1494483450579</c:v>
                </c:pt>
                <c:pt idx="2984">
                  <c:v>3698.7713139418474</c:v>
                </c:pt>
                <c:pt idx="2985">
                  <c:v>3750.5934470077113</c:v>
                </c:pt>
                <c:pt idx="2986">
                  <c:v>3831.6115011701995</c:v>
                </c:pt>
                <c:pt idx="2987">
                  <c:v>3931.1350718823364</c:v>
                </c:pt>
                <c:pt idx="2988">
                  <c:v>3977.7081243731423</c:v>
                </c:pt>
                <c:pt idx="2989">
                  <c:v>3907.6145101972807</c:v>
                </c:pt>
                <c:pt idx="2990">
                  <c:v>3802.8920093614397</c:v>
                </c:pt>
                <c:pt idx="2991">
                  <c:v>3898.8966900702321</c:v>
                </c:pt>
                <c:pt idx="2992">
                  <c:v>3934.8378468739775</c:v>
                </c:pt>
                <c:pt idx="2993">
                  <c:v>3884.9297893681269</c:v>
                </c:pt>
                <c:pt idx="2994">
                  <c:v>3903.4854563691306</c:v>
                </c:pt>
                <c:pt idx="2995">
                  <c:v>3990.4797726513102</c:v>
                </c:pt>
                <c:pt idx="2996">
                  <c:v>4076.3373453694649</c:v>
                </c:pt>
                <c:pt idx="2997">
                  <c:v>3980.9261116683606</c:v>
                </c:pt>
                <c:pt idx="2998">
                  <c:v>3927.4322968906945</c:v>
                </c:pt>
                <c:pt idx="2999">
                  <c:v>3954.0621865597018</c:v>
                </c:pt>
                <c:pt idx="3000">
                  <c:v>4061.2922099632456</c:v>
                </c:pt>
                <c:pt idx="3001">
                  <c:v>4053.5272484119246</c:v>
                </c:pt>
                <c:pt idx="3002">
                  <c:v>4082.0712136409447</c:v>
                </c:pt>
                <c:pt idx="3003">
                  <c:v>4141.2905382815334</c:v>
                </c:pt>
                <c:pt idx="3004">
                  <c:v>4228.3433634236262</c:v>
                </c:pt>
                <c:pt idx="3005">
                  <c:v>4228.3433634236262</c:v>
                </c:pt>
                <c:pt idx="3006">
                  <c:v>4267.8619190906275</c:v>
                </c:pt>
                <c:pt idx="3007">
                  <c:v>4245.4112337011256</c:v>
                </c:pt>
                <c:pt idx="3008">
                  <c:v>4233.717820127069</c:v>
                </c:pt>
                <c:pt idx="3009">
                  <c:v>4154.0705449682591</c:v>
                </c:pt>
                <c:pt idx="3010">
                  <c:v>4175.4429956536487</c:v>
                </c:pt>
                <c:pt idx="3011">
                  <c:v>4132.221664995006</c:v>
                </c:pt>
                <c:pt idx="3012">
                  <c:v>4146.9073888331868</c:v>
                </c:pt>
                <c:pt idx="3013">
                  <c:v>4235.6235372785231</c:v>
                </c:pt>
                <c:pt idx="3014">
                  <c:v>4246.1300568371998</c:v>
                </c:pt>
                <c:pt idx="3015">
                  <c:v>4357.7733199599015</c:v>
                </c:pt>
                <c:pt idx="3016">
                  <c:v>4305.7171514543843</c:v>
                </c:pt>
                <c:pt idx="3017">
                  <c:v>4273.9551989301444</c:v>
                </c:pt>
                <c:pt idx="3018">
                  <c:v>4376.1618187897238</c:v>
                </c:pt>
                <c:pt idx="3019">
                  <c:v>4392.5275827482674</c:v>
                </c:pt>
                <c:pt idx="3020">
                  <c:v>4398.495486459401</c:v>
                </c:pt>
                <c:pt idx="3021">
                  <c:v>4385.7154797726735</c:v>
                </c:pt>
                <c:pt idx="3022">
                  <c:v>4444.3413574055721</c:v>
                </c:pt>
                <c:pt idx="3023">
                  <c:v>4418.1962554329884</c:v>
                </c:pt>
                <c:pt idx="3024">
                  <c:v>4418.1962554329884</c:v>
                </c:pt>
                <c:pt idx="3025">
                  <c:v>4400.7606151788923</c:v>
                </c:pt>
                <c:pt idx="3026">
                  <c:v>4288.1644934804635</c:v>
                </c:pt>
                <c:pt idx="3027">
                  <c:v>4282.0712136409447</c:v>
                </c:pt>
                <c:pt idx="3028">
                  <c:v>4296.1634904714356</c:v>
                </c:pt>
                <c:pt idx="3029">
                  <c:v>4296.1634904714356</c:v>
                </c:pt>
                <c:pt idx="3030">
                  <c:v>4232.2801738549197</c:v>
                </c:pt>
                <c:pt idx="3031">
                  <c:v>4235.6235372785231</c:v>
                </c:pt>
                <c:pt idx="3032">
                  <c:v>4193.4720829154339</c:v>
                </c:pt>
                <c:pt idx="3033">
                  <c:v>3953.8281511200476</c:v>
                </c:pt>
                <c:pt idx="3034">
                  <c:v>3971.6148445336216</c:v>
                </c:pt>
                <c:pt idx="3035">
                  <c:v>3924.5653627549523</c:v>
                </c:pt>
                <c:pt idx="3036">
                  <c:v>3865.9394851220532</c:v>
                </c:pt>
                <c:pt idx="3037">
                  <c:v>3921.7067870277701</c:v>
                </c:pt>
                <c:pt idx="3038">
                  <c:v>3935.4396522902243</c:v>
                </c:pt>
                <c:pt idx="3039">
                  <c:v>3844.9264460047007</c:v>
                </c:pt>
                <c:pt idx="3040">
                  <c:v>3860.448010698783</c:v>
                </c:pt>
                <c:pt idx="3041">
                  <c:v>3840.8642594450212</c:v>
                </c:pt>
                <c:pt idx="3042">
                  <c:v>3840.8642594450212</c:v>
                </c:pt>
                <c:pt idx="3043">
                  <c:v>3824.9832831829017</c:v>
                </c:pt>
                <c:pt idx="3044">
                  <c:v>3884.9297893681241</c:v>
                </c:pt>
                <c:pt idx="3045">
                  <c:v>4541.5412905383037</c:v>
                </c:pt>
                <c:pt idx="3046">
                  <c:v>4510.0133734537167</c:v>
                </c:pt>
                <c:pt idx="3047">
                  <c:v>4452.1063189568922</c:v>
                </c:pt>
                <c:pt idx="3048">
                  <c:v>4757.0628552323869</c:v>
                </c:pt>
                <c:pt idx="3049">
                  <c:v>4681.2437311936028</c:v>
                </c:pt>
                <c:pt idx="3050">
                  <c:v>4731.9959879639146</c:v>
                </c:pt>
                <c:pt idx="3051">
                  <c:v>4787.6379137412459</c:v>
                </c:pt>
                <c:pt idx="3052">
                  <c:v>4728.527248411925</c:v>
                </c:pt>
                <c:pt idx="3053">
                  <c:v>4746.7987295219209</c:v>
                </c:pt>
                <c:pt idx="3054">
                  <c:v>4729.0120361083464</c:v>
                </c:pt>
                <c:pt idx="3055">
                  <c:v>4770.6787027750133</c:v>
                </c:pt>
                <c:pt idx="3056">
                  <c:v>5034.2109662320518</c:v>
                </c:pt>
                <c:pt idx="3057">
                  <c:v>5039.702440655321</c:v>
                </c:pt>
                <c:pt idx="3058">
                  <c:v>5082.0962888666227</c:v>
                </c:pt>
                <c:pt idx="3059">
                  <c:v>5021.6733533935358</c:v>
                </c:pt>
                <c:pt idx="3060">
                  <c:v>5112.6546305583634</c:v>
                </c:pt>
                <c:pt idx="3061">
                  <c:v>5100.2423938482334</c:v>
                </c:pt>
                <c:pt idx="3062">
                  <c:v>5100.2423938482334</c:v>
                </c:pt>
                <c:pt idx="3063">
                  <c:v>5116.2403878301793</c:v>
                </c:pt>
                <c:pt idx="3064">
                  <c:v>5013.3149448345257</c:v>
                </c:pt>
                <c:pt idx="3065">
                  <c:v>5093.5556670010255</c:v>
                </c:pt>
                <c:pt idx="3066">
                  <c:v>5061.0748913407115</c:v>
                </c:pt>
                <c:pt idx="3067">
                  <c:v>5237.4373119358306</c:v>
                </c:pt>
                <c:pt idx="3068">
                  <c:v>5309.4366432631468</c:v>
                </c:pt>
                <c:pt idx="3069">
                  <c:v>5258.8097626212193</c:v>
                </c:pt>
                <c:pt idx="3070">
                  <c:v>5299.891340688755</c:v>
                </c:pt>
                <c:pt idx="3071">
                  <c:v>5221.0799063858467</c:v>
                </c:pt>
                <c:pt idx="3072">
                  <c:v>5220.6034770979832</c:v>
                </c:pt>
                <c:pt idx="3073">
                  <c:v>5332.7231695085484</c:v>
                </c:pt>
                <c:pt idx="3074">
                  <c:v>5315.0534938148003</c:v>
                </c:pt>
                <c:pt idx="3075">
                  <c:v>5279.3463724507083</c:v>
                </c:pt>
                <c:pt idx="3076">
                  <c:v>5253.7947174858136</c:v>
                </c:pt>
                <c:pt idx="3077">
                  <c:v>5153.2597793380364</c:v>
                </c:pt>
                <c:pt idx="3078">
                  <c:v>5123.7629555332887</c:v>
                </c:pt>
                <c:pt idx="3079">
                  <c:v>5113.0140421264014</c:v>
                </c:pt>
                <c:pt idx="3080">
                  <c:v>5035.1638248077779</c:v>
                </c:pt>
                <c:pt idx="3081">
                  <c:v>4968.6559679037327</c:v>
                </c:pt>
                <c:pt idx="3082">
                  <c:v>4947.5175526579951</c:v>
                </c:pt>
                <c:pt idx="3083">
                  <c:v>4918.0290872618061</c:v>
                </c:pt>
                <c:pt idx="3084">
                  <c:v>4916.1150117017924</c:v>
                </c:pt>
                <c:pt idx="3085">
                  <c:v>4966.0314276162026</c:v>
                </c:pt>
                <c:pt idx="3086">
                  <c:v>4747.7599465062058</c:v>
                </c:pt>
                <c:pt idx="3087">
                  <c:v>4424.281176863944</c:v>
                </c:pt>
                <c:pt idx="3088">
                  <c:v>4328.0424607154982</c:v>
                </c:pt>
                <c:pt idx="3089">
                  <c:v>4345.2357071213828</c:v>
                </c:pt>
                <c:pt idx="3090">
                  <c:v>4248.5205616850744</c:v>
                </c:pt>
                <c:pt idx="3091">
                  <c:v>4185.1136743564211</c:v>
                </c:pt>
                <c:pt idx="3092">
                  <c:v>4103.435305917772</c:v>
                </c:pt>
                <c:pt idx="3093">
                  <c:v>4254.6138415245923</c:v>
                </c:pt>
                <c:pt idx="3094">
                  <c:v>4232.9989969909921</c:v>
                </c:pt>
                <c:pt idx="3095">
                  <c:v>4135.2056168505706</c:v>
                </c:pt>
                <c:pt idx="3096">
                  <c:v>3927.6746907389011</c:v>
                </c:pt>
                <c:pt idx="3097">
                  <c:v>3935.9160815780851</c:v>
                </c:pt>
                <c:pt idx="3098">
                  <c:v>4065.9478435306105</c:v>
                </c:pt>
                <c:pt idx="3099">
                  <c:v>4115.379471748598</c:v>
                </c:pt>
                <c:pt idx="3100">
                  <c:v>3896.8655967903892</c:v>
                </c:pt>
                <c:pt idx="3101">
                  <c:v>3801.1033099298074</c:v>
                </c:pt>
                <c:pt idx="3102">
                  <c:v>3859.2527582748426</c:v>
                </c:pt>
                <c:pt idx="3103">
                  <c:v>3795.8542293547489</c:v>
                </c:pt>
                <c:pt idx="3104">
                  <c:v>3857.2300234035615</c:v>
                </c:pt>
                <c:pt idx="3105">
                  <c:v>4028.3350050150639</c:v>
                </c:pt>
                <c:pt idx="3106">
                  <c:v>4028.3350050150639</c:v>
                </c:pt>
                <c:pt idx="3107">
                  <c:v>4061.1751922434159</c:v>
                </c:pt>
                <c:pt idx="3108">
                  <c:v>4352.6412571046676</c:v>
                </c:pt>
                <c:pt idx="3109">
                  <c:v>4120.9963223002533</c:v>
                </c:pt>
                <c:pt idx="3110">
                  <c:v>4008.3918421932649</c:v>
                </c:pt>
                <c:pt idx="3111">
                  <c:v>3745.8207957205127</c:v>
                </c:pt>
                <c:pt idx="3112">
                  <c:v>3651.8472082915578</c:v>
                </c:pt>
                <c:pt idx="3113">
                  <c:v>3719.4332998997161</c:v>
                </c:pt>
                <c:pt idx="3114">
                  <c:v>3745.3443664326487</c:v>
                </c:pt>
                <c:pt idx="3115">
                  <c:v>3918.2296890672196</c:v>
                </c:pt>
                <c:pt idx="3116">
                  <c:v>3967.561016382499</c:v>
                </c:pt>
                <c:pt idx="3117">
                  <c:v>4012.0946171849068</c:v>
                </c:pt>
                <c:pt idx="3118">
                  <c:v>3794.8930123704627</c:v>
                </c:pt>
                <c:pt idx="3119">
                  <c:v>3727.4322968906899</c:v>
                </c:pt>
                <c:pt idx="3120">
                  <c:v>3740.805750585107</c:v>
                </c:pt>
                <c:pt idx="3121">
                  <c:v>3823.0775660314457</c:v>
                </c:pt>
                <c:pt idx="3122">
                  <c:v>4024.8746238716344</c:v>
                </c:pt>
                <c:pt idx="3123">
                  <c:v>4045.0518221330854</c:v>
                </c:pt>
                <c:pt idx="3124">
                  <c:v>4101.6466064861452</c:v>
                </c:pt>
                <c:pt idx="3125">
                  <c:v>4009.8294884654151</c:v>
                </c:pt>
                <c:pt idx="3126">
                  <c:v>4077.7666332330509</c:v>
                </c:pt>
                <c:pt idx="3127">
                  <c:v>4252.3403543965424</c:v>
                </c:pt>
                <c:pt idx="3128">
                  <c:v>4337.9555332664868</c:v>
                </c:pt>
                <c:pt idx="3129">
                  <c:v>4563.9919759278046</c:v>
                </c:pt>
                <c:pt idx="3130">
                  <c:v>4578.3182881979492</c:v>
                </c:pt>
                <c:pt idx="3131">
                  <c:v>4704.2878635907946</c:v>
                </c:pt>
                <c:pt idx="3132">
                  <c:v>4704.2878635907946</c:v>
                </c:pt>
                <c:pt idx="3133">
                  <c:v>4662.0193915078789</c:v>
                </c:pt>
                <c:pt idx="3134">
                  <c:v>4691.0397860247631</c:v>
                </c:pt>
                <c:pt idx="3135">
                  <c:v>4857.731527917108</c:v>
                </c:pt>
                <c:pt idx="3136">
                  <c:v>4889.1340688733098</c:v>
                </c:pt>
                <c:pt idx="3137">
                  <c:v>4939.64393179541</c:v>
                </c:pt>
                <c:pt idx="3138">
                  <c:v>4886.0247408893574</c:v>
                </c:pt>
                <c:pt idx="3139">
                  <c:v>4953.3684386493042</c:v>
                </c:pt>
                <c:pt idx="3140">
                  <c:v>5014.7442326981172</c:v>
                </c:pt>
                <c:pt idx="3141">
                  <c:v>5035.9996656636804</c:v>
                </c:pt>
                <c:pt idx="3142">
                  <c:v>4951.9391507857126</c:v>
                </c:pt>
                <c:pt idx="3143">
                  <c:v>5014.0254095620421</c:v>
                </c:pt>
                <c:pt idx="3144">
                  <c:v>5034.4533600802642</c:v>
                </c:pt>
                <c:pt idx="3145">
                  <c:v>4944.2995653627777</c:v>
                </c:pt>
                <c:pt idx="3146">
                  <c:v>5007.1046472751814</c:v>
                </c:pt>
                <c:pt idx="3147">
                  <c:v>5037.5543296556561</c:v>
                </c:pt>
                <c:pt idx="3148">
                  <c:v>5197.433968572408</c:v>
                </c:pt>
                <c:pt idx="3149">
                  <c:v>5257.497492477456</c:v>
                </c:pt>
                <c:pt idx="3150">
                  <c:v>5170.4530257439219</c:v>
                </c:pt>
                <c:pt idx="3151">
                  <c:v>5156.001337345393</c:v>
                </c:pt>
                <c:pt idx="3152">
                  <c:v>5148.1193580742456</c:v>
                </c:pt>
                <c:pt idx="3153">
                  <c:v>5110.389501838873</c:v>
                </c:pt>
                <c:pt idx="3154">
                  <c:v>5204.1290538281737</c:v>
                </c:pt>
                <c:pt idx="3155">
                  <c:v>5149.1975927783578</c:v>
                </c:pt>
                <c:pt idx="3156">
                  <c:v>5178.6860581745468</c:v>
                </c:pt>
                <c:pt idx="3157">
                  <c:v>5161.0163824807987</c:v>
                </c:pt>
                <c:pt idx="3158">
                  <c:v>5549.0889334670928</c:v>
                </c:pt>
                <c:pt idx="3159">
                  <c:v>5473.1444332999245</c:v>
                </c:pt>
                <c:pt idx="3160">
                  <c:v>5540.128719491835</c:v>
                </c:pt>
                <c:pt idx="3161">
                  <c:v>5540.128719491835</c:v>
                </c:pt>
                <c:pt idx="3162">
                  <c:v>5400.0668672684978</c:v>
                </c:pt>
                <c:pt idx="3163">
                  <c:v>5214.1507856904291</c:v>
                </c:pt>
                <c:pt idx="3164">
                  <c:v>5189.6773654296467</c:v>
                </c:pt>
                <c:pt idx="3165">
                  <c:v>5136.5429622200172</c:v>
                </c:pt>
                <c:pt idx="3166">
                  <c:v>5153.3767970578647</c:v>
                </c:pt>
                <c:pt idx="3167">
                  <c:v>5304.0705449682637</c:v>
                </c:pt>
                <c:pt idx="3168">
                  <c:v>5262.3955198930371</c:v>
                </c:pt>
                <c:pt idx="3169">
                  <c:v>5206.8706118355312</c:v>
                </c:pt>
                <c:pt idx="3170">
                  <c:v>5146.2136409227942</c:v>
                </c:pt>
                <c:pt idx="3171">
                  <c:v>5203.6442661317533</c:v>
                </c:pt>
                <c:pt idx="3172">
                  <c:v>5296.5396188565946</c:v>
                </c:pt>
                <c:pt idx="3173">
                  <c:v>5047.4590437980851</c:v>
                </c:pt>
                <c:pt idx="3174">
                  <c:v>5009.3697759946754</c:v>
                </c:pt>
                <c:pt idx="3175">
                  <c:v>4979.2795051822377</c:v>
                </c:pt>
                <c:pt idx="3176">
                  <c:v>4937.2534269475327</c:v>
                </c:pt>
                <c:pt idx="3177">
                  <c:v>4970.6870611835739</c:v>
                </c:pt>
                <c:pt idx="3178">
                  <c:v>4966.1484453360317</c:v>
                </c:pt>
                <c:pt idx="3179">
                  <c:v>5086.5095285857815</c:v>
                </c:pt>
                <c:pt idx="3180">
                  <c:v>4947.5175526579978</c:v>
                </c:pt>
                <c:pt idx="3181">
                  <c:v>4979.5218990304484</c:v>
                </c:pt>
                <c:pt idx="3182">
                  <c:v>4947.283517218345</c:v>
                </c:pt>
                <c:pt idx="3183">
                  <c:v>4949.0722166499736</c:v>
                </c:pt>
                <c:pt idx="3184">
                  <c:v>5038.0307589435215</c:v>
                </c:pt>
                <c:pt idx="3185">
                  <c:v>5269.3162821798978</c:v>
                </c:pt>
                <c:pt idx="3186">
                  <c:v>5223.7044466733778</c:v>
                </c:pt>
                <c:pt idx="3187">
                  <c:v>5291.6499498495732</c:v>
                </c:pt>
                <c:pt idx="3188">
                  <c:v>5230.3911735205847</c:v>
                </c:pt>
                <c:pt idx="3189">
                  <c:v>5291.5245737211881</c:v>
                </c:pt>
                <c:pt idx="3190">
                  <c:v>5283.6509528586002</c:v>
                </c:pt>
                <c:pt idx="3191">
                  <c:v>5381.7953861585002</c:v>
                </c:pt>
                <c:pt idx="3192">
                  <c:v>5464.3095954530518</c:v>
                </c:pt>
                <c:pt idx="3193">
                  <c:v>5489.9866265463315</c:v>
                </c:pt>
                <c:pt idx="3194">
                  <c:v>5538.2230023403799</c:v>
                </c:pt>
                <c:pt idx="3195">
                  <c:v>5536.5513206285787</c:v>
                </c:pt>
                <c:pt idx="3196">
                  <c:v>5621.8070879304851</c:v>
                </c:pt>
                <c:pt idx="3197">
                  <c:v>5642.5860916081856</c:v>
                </c:pt>
                <c:pt idx="3198">
                  <c:v>5623.8298228017666</c:v>
                </c:pt>
                <c:pt idx="3199">
                  <c:v>5568.1962554329939</c:v>
                </c:pt>
                <c:pt idx="3200">
                  <c:v>5574.2811768639531</c:v>
                </c:pt>
                <c:pt idx="3201">
                  <c:v>5603.3015713808363</c:v>
                </c:pt>
                <c:pt idx="3202">
                  <c:v>5603.3015713808363</c:v>
                </c:pt>
                <c:pt idx="3203">
                  <c:v>5590.8809762621477</c:v>
                </c:pt>
                <c:pt idx="3204">
                  <c:v>5600.3092611167103</c:v>
                </c:pt>
                <c:pt idx="3205">
                  <c:v>5543.9485122033038</c:v>
                </c:pt>
                <c:pt idx="3206">
                  <c:v>5579.8980274156083</c:v>
                </c:pt>
                <c:pt idx="3207">
                  <c:v>5623.4787696422882</c:v>
                </c:pt>
                <c:pt idx="3208">
                  <c:v>5619.6506185222615</c:v>
                </c:pt>
                <c:pt idx="3209">
                  <c:v>5683.8933467068155</c:v>
                </c:pt>
                <c:pt idx="3210">
                  <c:v>5650.1086593112968</c:v>
                </c:pt>
                <c:pt idx="3211">
                  <c:v>5590.2791708458999</c:v>
                </c:pt>
                <c:pt idx="3212">
                  <c:v>5365.7973921765561</c:v>
                </c:pt>
                <c:pt idx="3213">
                  <c:v>5355.7673019057447</c:v>
                </c:pt>
                <c:pt idx="3214">
                  <c:v>5327.3487128051083</c:v>
                </c:pt>
                <c:pt idx="3215">
                  <c:v>5380.8425275827749</c:v>
                </c:pt>
                <c:pt idx="3216">
                  <c:v>5363.0558341692013</c:v>
                </c:pt>
                <c:pt idx="3217">
                  <c:v>5187.0444667335596</c:v>
                </c:pt>
                <c:pt idx="3218">
                  <c:v>5200.4179204279772</c:v>
                </c:pt>
                <c:pt idx="3219">
                  <c:v>5279.9481778669615</c:v>
                </c:pt>
                <c:pt idx="3220">
                  <c:v>5195.5282514209566</c:v>
                </c:pt>
                <c:pt idx="3221">
                  <c:v>5258.3333333333612</c:v>
                </c:pt>
                <c:pt idx="3222">
                  <c:v>5268.0040120361373</c:v>
                </c:pt>
                <c:pt idx="3223">
                  <c:v>5287.3537278502454</c:v>
                </c:pt>
                <c:pt idx="3224">
                  <c:v>5139.5269140755872</c:v>
                </c:pt>
                <c:pt idx="3225">
                  <c:v>5273.019057171543</c:v>
                </c:pt>
                <c:pt idx="3226">
                  <c:v>5387.1698428619475</c:v>
                </c:pt>
                <c:pt idx="3227">
                  <c:v>5434.2193246406177</c:v>
                </c:pt>
                <c:pt idx="3228">
                  <c:v>5347.8936810431587</c:v>
                </c:pt>
                <c:pt idx="3229">
                  <c:v>5474.5737211635187</c:v>
                </c:pt>
                <c:pt idx="3230">
                  <c:v>5412.0110330993266</c:v>
                </c:pt>
                <c:pt idx="3231">
                  <c:v>5298.094282848574</c:v>
                </c:pt>
                <c:pt idx="3232">
                  <c:v>5136.8940153794983</c:v>
                </c:pt>
                <c:pt idx="3233">
                  <c:v>5262.7549314610778</c:v>
                </c:pt>
                <c:pt idx="3234">
                  <c:v>5256.4276161819071</c:v>
                </c:pt>
                <c:pt idx="3235">
                  <c:v>4218.906720160503</c:v>
                </c:pt>
                <c:pt idx="3236">
                  <c:v>4163.8582413908607</c:v>
                </c:pt>
                <c:pt idx="3237">
                  <c:v>4189.2928786359298</c:v>
                </c:pt>
                <c:pt idx="3238">
                  <c:v>4270.1354062186783</c:v>
                </c:pt>
                <c:pt idx="3239">
                  <c:v>4373.5372785021955</c:v>
                </c:pt>
                <c:pt idx="3240">
                  <c:v>4473.7211634904943</c:v>
                </c:pt>
                <c:pt idx="3241">
                  <c:v>4497.3587428953761</c:v>
                </c:pt>
                <c:pt idx="3242">
                  <c:v>4430.25743898364</c:v>
                </c:pt>
                <c:pt idx="3243">
                  <c:v>4511.6934135740785</c:v>
                </c:pt>
                <c:pt idx="3244">
                  <c:v>4414.7358742895576</c:v>
                </c:pt>
                <c:pt idx="3245">
                  <c:v>4425.5934470077118</c:v>
                </c:pt>
                <c:pt idx="3246">
                  <c:v>4589.8946840521794</c:v>
                </c:pt>
                <c:pt idx="3247">
                  <c:v>4537.8385155466622</c:v>
                </c:pt>
                <c:pt idx="3248">
                  <c:v>4470.6118355065419</c:v>
                </c:pt>
                <c:pt idx="3249">
                  <c:v>4441.9592109662544</c:v>
                </c:pt>
                <c:pt idx="3250">
                  <c:v>4476.8221330658871</c:v>
                </c:pt>
                <c:pt idx="3251">
                  <c:v>4487.0946171849109</c:v>
                </c:pt>
                <c:pt idx="3252">
                  <c:v>4524.2310264125945</c:v>
                </c:pt>
                <c:pt idx="3253">
                  <c:v>4467.8702774991862</c:v>
                </c:pt>
                <c:pt idx="3254">
                  <c:v>4483.508859913095</c:v>
                </c:pt>
                <c:pt idx="3255">
                  <c:v>4430.3744567034655</c:v>
                </c:pt>
                <c:pt idx="3256">
                  <c:v>4509.5453025744118</c:v>
                </c:pt>
                <c:pt idx="3257">
                  <c:v>4451.02808425278</c:v>
                </c:pt>
                <c:pt idx="3258">
                  <c:v>4449.7158141090149</c:v>
                </c:pt>
                <c:pt idx="3259">
                  <c:v>4235.6235372785222</c:v>
                </c:pt>
                <c:pt idx="3260">
                  <c:v>4295.8040789033967</c:v>
                </c:pt>
                <c:pt idx="3261">
                  <c:v>4201.9558676028282</c:v>
                </c:pt>
                <c:pt idx="3262">
                  <c:v>4156.4610498161346</c:v>
                </c:pt>
                <c:pt idx="3263">
                  <c:v>4067.1430959545496</c:v>
                </c:pt>
                <c:pt idx="3264">
                  <c:v>4093.0541624874822</c:v>
                </c:pt>
                <c:pt idx="3265">
                  <c:v>4093.0541624874822</c:v>
                </c:pt>
                <c:pt idx="3266">
                  <c:v>4038.4904714142622</c:v>
                </c:pt>
                <c:pt idx="3267">
                  <c:v>3981.4108993647801</c:v>
                </c:pt>
                <c:pt idx="3268">
                  <c:v>4106.787027749936</c:v>
                </c:pt>
                <c:pt idx="3269">
                  <c:v>4140.3376797058036</c:v>
                </c:pt>
                <c:pt idx="3270">
                  <c:v>4086.3674356402739</c:v>
                </c:pt>
                <c:pt idx="3271">
                  <c:v>4090.1872283517414</c:v>
                </c:pt>
                <c:pt idx="3272">
                  <c:v>3953.5857572718342</c:v>
                </c:pt>
                <c:pt idx="3273">
                  <c:v>4004.931461049835</c:v>
                </c:pt>
                <c:pt idx="3274">
                  <c:v>3891.9759277833682</c:v>
                </c:pt>
                <c:pt idx="3275">
                  <c:v>3895.670344366451</c:v>
                </c:pt>
                <c:pt idx="3276">
                  <c:v>3893.8816449348233</c:v>
                </c:pt>
                <c:pt idx="3277">
                  <c:v>3805.0484787696605</c:v>
                </c:pt>
                <c:pt idx="3278">
                  <c:v>3678.477097960566</c:v>
                </c:pt>
                <c:pt idx="3279">
                  <c:v>3883.9685723838365</c:v>
                </c:pt>
                <c:pt idx="3280">
                  <c:v>3893.1711802073069</c:v>
                </c:pt>
                <c:pt idx="3281">
                  <c:v>3961.2337011033283</c:v>
                </c:pt>
                <c:pt idx="3282">
                  <c:v>3920.1521230357921</c:v>
                </c:pt>
                <c:pt idx="3283">
                  <c:v>3917.1681711802248</c:v>
                </c:pt>
                <c:pt idx="3284">
                  <c:v>3984.8712805082096</c:v>
                </c:pt>
                <c:pt idx="3285">
                  <c:v>3984.8712805082096</c:v>
                </c:pt>
                <c:pt idx="3286">
                  <c:v>3960.3978602474272</c:v>
                </c:pt>
                <c:pt idx="3287">
                  <c:v>3982.8401872283694</c:v>
                </c:pt>
                <c:pt idx="3288">
                  <c:v>3998.3617519224517</c:v>
                </c:pt>
                <c:pt idx="3289">
                  <c:v>3979.0203945169019</c:v>
                </c:pt>
                <c:pt idx="3290">
                  <c:v>3979.0203945169019</c:v>
                </c:pt>
                <c:pt idx="3291">
                  <c:v>4066.5496489468587</c:v>
                </c:pt>
                <c:pt idx="3292">
                  <c:v>3854.4801069876471</c:v>
                </c:pt>
                <c:pt idx="3293">
                  <c:v>3786.7769976596628</c:v>
                </c:pt>
                <c:pt idx="3294">
                  <c:v>3806.9541959211142</c:v>
                </c:pt>
                <c:pt idx="3295">
                  <c:v>3893.5891006352572</c:v>
                </c:pt>
                <c:pt idx="3296">
                  <c:v>3831.9124038783193</c:v>
                </c:pt>
                <c:pt idx="3297">
                  <c:v>3707.0127047810265</c:v>
                </c:pt>
                <c:pt idx="3298">
                  <c:v>3766.2403878301748</c:v>
                </c:pt>
                <c:pt idx="3299">
                  <c:v>3771.6148445336189</c:v>
                </c:pt>
                <c:pt idx="3300">
                  <c:v>3765.8809762621372</c:v>
                </c:pt>
                <c:pt idx="3301">
                  <c:v>3928.0341023069395</c:v>
                </c:pt>
                <c:pt idx="3302">
                  <c:v>3928.0341023069395</c:v>
                </c:pt>
                <c:pt idx="3303">
                  <c:v>4064.8779672350583</c:v>
                </c:pt>
                <c:pt idx="3304">
                  <c:v>4787.0444667335578</c:v>
                </c:pt>
                <c:pt idx="3305">
                  <c:v>5015.8224674022313</c:v>
                </c:pt>
                <c:pt idx="3306">
                  <c:v>5123.4704112337258</c:v>
                </c:pt>
                <c:pt idx="3307">
                  <c:v>5232.1882313607748</c:v>
                </c:pt>
                <c:pt idx="3308">
                  <c:v>5323.0524908057769</c:v>
                </c:pt>
                <c:pt idx="3309">
                  <c:v>5183.2330324306504</c:v>
                </c:pt>
                <c:pt idx="3310">
                  <c:v>5199.2310264125963</c:v>
                </c:pt>
                <c:pt idx="3311">
                  <c:v>5175.351053159503</c:v>
                </c:pt>
                <c:pt idx="3312">
                  <c:v>5166.5663657639834</c:v>
                </c:pt>
                <c:pt idx="3313">
                  <c:v>5355.8843196255675</c:v>
                </c:pt>
                <c:pt idx="3314">
                  <c:v>5257.856904045494</c:v>
                </c:pt>
                <c:pt idx="3315">
                  <c:v>5260.2474088933704</c:v>
                </c:pt>
                <c:pt idx="3316">
                  <c:v>5205.9177532598032</c:v>
                </c:pt>
                <c:pt idx="3317">
                  <c:v>5190.4546974256345</c:v>
                </c:pt>
                <c:pt idx="3318">
                  <c:v>5320.4279505182467</c:v>
                </c:pt>
                <c:pt idx="3319">
                  <c:v>5331.6532932129985</c:v>
                </c:pt>
                <c:pt idx="3320">
                  <c:v>5353.6191909060781</c:v>
                </c:pt>
                <c:pt idx="3321">
                  <c:v>5465.5048478769922</c:v>
                </c:pt>
                <c:pt idx="3322">
                  <c:v>5465.5048478769922</c:v>
                </c:pt>
                <c:pt idx="3323">
                  <c:v>5511.5931126713758</c:v>
                </c:pt>
                <c:pt idx="3324">
                  <c:v>5572.4924774323254</c:v>
                </c:pt>
                <c:pt idx="3325">
                  <c:v>5567.0010030090552</c:v>
                </c:pt>
                <c:pt idx="3326">
                  <c:v>5609.9882982280451</c:v>
                </c:pt>
                <c:pt idx="3327">
                  <c:v>5534.0437980608758</c:v>
                </c:pt>
                <c:pt idx="3328">
                  <c:v>5570.3443664326587</c:v>
                </c:pt>
                <c:pt idx="3329">
                  <c:v>5611.5346038114612</c:v>
                </c:pt>
                <c:pt idx="3330">
                  <c:v>5667.6613172852167</c:v>
                </c:pt>
                <c:pt idx="3331">
                  <c:v>5570.7037780006967</c:v>
                </c:pt>
                <c:pt idx="3332">
                  <c:v>5634.4617184888275</c:v>
                </c:pt>
                <c:pt idx="3333">
                  <c:v>5568.3132731528194</c:v>
                </c:pt>
                <c:pt idx="3334">
                  <c:v>5509.3279839518827</c:v>
                </c:pt>
                <c:pt idx="3335">
                  <c:v>5484.010364426641</c:v>
                </c:pt>
                <c:pt idx="3336">
                  <c:v>5322.4590437980887</c:v>
                </c:pt>
                <c:pt idx="3337">
                  <c:v>5221.0799063858512</c:v>
                </c:pt>
                <c:pt idx="3338">
                  <c:v>5094.8679371447934</c:v>
                </c:pt>
                <c:pt idx="3339">
                  <c:v>5156.1183550652213</c:v>
                </c:pt>
                <c:pt idx="3340">
                  <c:v>5253.2012704781273</c:v>
                </c:pt>
                <c:pt idx="3341">
                  <c:v>5134.7459043798326</c:v>
                </c:pt>
                <c:pt idx="3342">
                  <c:v>4938.5656970912987</c:v>
                </c:pt>
                <c:pt idx="3343">
                  <c:v>4897.3754597124962</c:v>
                </c:pt>
                <c:pt idx="3344">
                  <c:v>4952.2985623537534</c:v>
                </c:pt>
                <c:pt idx="3345">
                  <c:v>4977.256770310958</c:v>
                </c:pt>
                <c:pt idx="3346">
                  <c:v>5014.0922768305163</c:v>
                </c:pt>
                <c:pt idx="3347">
                  <c:v>4974.7492477432543</c:v>
                </c:pt>
                <c:pt idx="3348">
                  <c:v>5133.3166165162411</c:v>
                </c:pt>
                <c:pt idx="3349">
                  <c:v>4935.9411568037694</c:v>
                </c:pt>
                <c:pt idx="3350">
                  <c:v>4894.2661317285438</c:v>
                </c:pt>
                <c:pt idx="3351">
                  <c:v>4852.5911066533181</c:v>
                </c:pt>
                <c:pt idx="3352">
                  <c:v>4945.7288532263719</c:v>
                </c:pt>
                <c:pt idx="3353">
                  <c:v>4875.5182213306844</c:v>
                </c:pt>
                <c:pt idx="3354">
                  <c:v>4832.8903376797316</c:v>
                </c:pt>
                <c:pt idx="3355">
                  <c:v>4844.3580742226941</c:v>
                </c:pt>
                <c:pt idx="3356">
                  <c:v>4844.3580742226941</c:v>
                </c:pt>
                <c:pt idx="3357">
                  <c:v>4942.6278836509791</c:v>
                </c:pt>
                <c:pt idx="3358">
                  <c:v>4956.3607489134338</c:v>
                </c:pt>
                <c:pt idx="3359">
                  <c:v>5169.9765964560629</c:v>
                </c:pt>
                <c:pt idx="3360">
                  <c:v>5147.8853226345982</c:v>
                </c:pt>
                <c:pt idx="3361">
                  <c:v>5327.8335005015333</c:v>
                </c:pt>
                <c:pt idx="3362">
                  <c:v>5567.953861584785</c:v>
                </c:pt>
                <c:pt idx="3363">
                  <c:v>5616.0732196590079</c:v>
                </c:pt>
                <c:pt idx="3364">
                  <c:v>5577.2651287195213</c:v>
                </c:pt>
                <c:pt idx="3365">
                  <c:v>6611.2086258776671</c:v>
                </c:pt>
                <c:pt idx="3366">
                  <c:v>6724.6405884319984</c:v>
                </c:pt>
                <c:pt idx="3367">
                  <c:v>6674.9665663657997</c:v>
                </c:pt>
                <c:pt idx="3368">
                  <c:v>6591.9759277833846</c:v>
                </c:pt>
                <c:pt idx="3369">
                  <c:v>6559.0187228352061</c:v>
                </c:pt>
                <c:pt idx="3370">
                  <c:v>6575.501504513576</c:v>
                </c:pt>
                <c:pt idx="3371">
                  <c:v>6567.5610163825168</c:v>
                </c:pt>
                <c:pt idx="3372">
                  <c:v>6659.3279839518909</c:v>
                </c:pt>
                <c:pt idx="3373">
                  <c:v>6623.2614510197618</c:v>
                </c:pt>
                <c:pt idx="3374">
                  <c:v>6620.753928452059</c:v>
                </c:pt>
                <c:pt idx="3375">
                  <c:v>6544.9348044132767</c:v>
                </c:pt>
                <c:pt idx="3376">
                  <c:v>6551.2621196924474</c:v>
                </c:pt>
                <c:pt idx="3377">
                  <c:v>6525.8274824473783</c:v>
                </c:pt>
                <c:pt idx="3378">
                  <c:v>6652.9923102641633</c:v>
                </c:pt>
                <c:pt idx="3379">
                  <c:v>6593.1711802073251</c:v>
                </c:pt>
                <c:pt idx="3380">
                  <c:v>6649.2978936810796</c:v>
                </c:pt>
                <c:pt idx="3381">
                  <c:v>6761.0581745236077</c:v>
                </c:pt>
                <c:pt idx="3382">
                  <c:v>6944.2828485456739</c:v>
                </c:pt>
                <c:pt idx="3383">
                  <c:v>6868.998662654667</c:v>
                </c:pt>
                <c:pt idx="3384">
                  <c:v>6826.8555667001365</c:v>
                </c:pt>
                <c:pt idx="3385">
                  <c:v>6907.3303243062883</c:v>
                </c:pt>
                <c:pt idx="3386">
                  <c:v>7222.5593447008068</c:v>
                </c:pt>
                <c:pt idx="3387">
                  <c:v>7277.7331995988352</c:v>
                </c:pt>
                <c:pt idx="3388">
                  <c:v>7261.1250417920819</c:v>
                </c:pt>
                <c:pt idx="3389">
                  <c:v>7321.4309595453415</c:v>
                </c:pt>
                <c:pt idx="3390">
                  <c:v>7339.2176529589151</c:v>
                </c:pt>
                <c:pt idx="3391">
                  <c:v>7325.4931461050201</c:v>
                </c:pt>
                <c:pt idx="3392">
                  <c:v>7325.4931461050201</c:v>
                </c:pt>
                <c:pt idx="3393">
                  <c:v>7254.7977265129102</c:v>
                </c:pt>
                <c:pt idx="3394">
                  <c:v>7410.6235372785422</c:v>
                </c:pt>
                <c:pt idx="3395">
                  <c:v>7381.3691073220043</c:v>
                </c:pt>
                <c:pt idx="3396">
                  <c:v>7351.6382480776047</c:v>
                </c:pt>
                <c:pt idx="3397">
                  <c:v>7339.2176529589151</c:v>
                </c:pt>
                <c:pt idx="3398">
                  <c:v>7349.849548645976</c:v>
                </c:pt>
                <c:pt idx="3399">
                  <c:v>7322.9772651287576</c:v>
                </c:pt>
                <c:pt idx="3400">
                  <c:v>7368.1126713474141</c:v>
                </c:pt>
                <c:pt idx="3401">
                  <c:v>7461.0163824808142</c:v>
                </c:pt>
                <c:pt idx="3402">
                  <c:v>7389.4934804413624</c:v>
                </c:pt>
                <c:pt idx="3403">
                  <c:v>7627.3487128051229</c:v>
                </c:pt>
                <c:pt idx="3404">
                  <c:v>7913.3233032431053</c:v>
                </c:pt>
                <c:pt idx="3405">
                  <c:v>7848.370110331035</c:v>
                </c:pt>
                <c:pt idx="3406">
                  <c:v>7791.8839852892415</c:v>
                </c:pt>
                <c:pt idx="3407">
                  <c:v>7709.3781344032504</c:v>
                </c:pt>
                <c:pt idx="3408">
                  <c:v>7863.2898696088687</c:v>
                </c:pt>
                <c:pt idx="3409">
                  <c:v>7779.5887662989389</c:v>
                </c:pt>
                <c:pt idx="3410">
                  <c:v>7818.9903042461137</c:v>
                </c:pt>
                <c:pt idx="3411">
                  <c:v>7746.1551320628969</c:v>
                </c:pt>
                <c:pt idx="3412">
                  <c:v>7958.7011033099725</c:v>
                </c:pt>
                <c:pt idx="3413">
                  <c:v>8033.8014042126815</c:v>
                </c:pt>
                <c:pt idx="3414">
                  <c:v>8003.0006686727293</c:v>
                </c:pt>
                <c:pt idx="3415">
                  <c:v>7831.4108993648051</c:v>
                </c:pt>
                <c:pt idx="3416">
                  <c:v>7680.7255098629639</c:v>
                </c:pt>
                <c:pt idx="3417">
                  <c:v>7609.0772316951261</c:v>
                </c:pt>
                <c:pt idx="3418">
                  <c:v>7744.2494149114436</c:v>
                </c:pt>
                <c:pt idx="3419">
                  <c:v>7726.4543630893104</c:v>
                </c:pt>
                <c:pt idx="3420">
                  <c:v>7760.6068204614257</c:v>
                </c:pt>
                <c:pt idx="3421">
                  <c:v>7760.6068204614257</c:v>
                </c:pt>
                <c:pt idx="3422">
                  <c:v>7804.66399197597</c:v>
                </c:pt>
                <c:pt idx="3423">
                  <c:v>7764.5436308927201</c:v>
                </c:pt>
                <c:pt idx="3424">
                  <c:v>7715.7054496824212</c:v>
                </c:pt>
                <c:pt idx="3425">
                  <c:v>7901.2621196924529</c:v>
                </c:pt>
                <c:pt idx="3426">
                  <c:v>8026.7636242059953</c:v>
                </c:pt>
                <c:pt idx="3427">
                  <c:v>8349.2728184554126</c:v>
                </c:pt>
                <c:pt idx="3428">
                  <c:v>8289.4516883985725</c:v>
                </c:pt>
                <c:pt idx="3429">
                  <c:v>8102.1063189569131</c:v>
                </c:pt>
                <c:pt idx="3430">
                  <c:v>9579.8729521899531</c:v>
                </c:pt>
                <c:pt idx="3431">
                  <c:v>9492.9455031762445</c:v>
                </c:pt>
                <c:pt idx="3432">
                  <c:v>9140.2206619860044</c:v>
                </c:pt>
                <c:pt idx="3433">
                  <c:v>9304.0454697426103</c:v>
                </c:pt>
                <c:pt idx="3434">
                  <c:v>9219.6255432966045</c:v>
                </c:pt>
                <c:pt idx="3435">
                  <c:v>9102.6078234704582</c:v>
                </c:pt>
                <c:pt idx="3436">
                  <c:v>9039.0839184219803</c:v>
                </c:pt>
                <c:pt idx="3437">
                  <c:v>8795.854229354778</c:v>
                </c:pt>
                <c:pt idx="3438">
                  <c:v>8835.1387495821273</c:v>
                </c:pt>
                <c:pt idx="3439">
                  <c:v>8850.1838849883461</c:v>
                </c:pt>
                <c:pt idx="3440">
                  <c:v>9224.640588432012</c:v>
                </c:pt>
                <c:pt idx="3441">
                  <c:v>9454.4968238047986</c:v>
                </c:pt>
                <c:pt idx="3442">
                  <c:v>9308.2246740221162</c:v>
                </c:pt>
                <c:pt idx="3443">
                  <c:v>10026.211969241112</c:v>
                </c:pt>
                <c:pt idx="3444">
                  <c:v>10240.187228351779</c:v>
                </c:pt>
                <c:pt idx="3445">
                  <c:v>10469.207622868664</c:v>
                </c:pt>
                <c:pt idx="3446">
                  <c:v>10224.306252089658</c:v>
                </c:pt>
                <c:pt idx="3447">
                  <c:v>10183.350050150508</c:v>
                </c:pt>
                <c:pt idx="3448">
                  <c:v>10159.110665329377</c:v>
                </c:pt>
                <c:pt idx="3449">
                  <c:v>9972.7181544634459</c:v>
                </c:pt>
                <c:pt idx="3450">
                  <c:v>10241.858910063582</c:v>
                </c:pt>
                <c:pt idx="3451">
                  <c:v>10213.440320962945</c:v>
                </c:pt>
                <c:pt idx="3452">
                  <c:v>10378.100969575451</c:v>
                </c:pt>
                <c:pt idx="3453">
                  <c:v>10268.605817452413</c:v>
                </c:pt>
                <c:pt idx="3454">
                  <c:v>10102.273487128108</c:v>
                </c:pt>
                <c:pt idx="3455">
                  <c:v>9302.3737880308108</c:v>
                </c:pt>
                <c:pt idx="3456">
                  <c:v>8589.4015379472221</c:v>
                </c:pt>
                <c:pt idx="3457">
                  <c:v>7997.6262119692847</c:v>
                </c:pt>
                <c:pt idx="3458">
                  <c:v>8385.4563691073672</c:v>
                </c:pt>
                <c:pt idx="3459">
                  <c:v>9105.1153460381647</c:v>
                </c:pt>
                <c:pt idx="3460">
                  <c:v>9734.5035105316474</c:v>
                </c:pt>
                <c:pt idx="3461">
                  <c:v>9731.9959879639428</c:v>
                </c:pt>
                <c:pt idx="3462">
                  <c:v>9514.6773654296721</c:v>
                </c:pt>
                <c:pt idx="3463">
                  <c:v>8742.3604145771114</c:v>
                </c:pt>
                <c:pt idx="3464">
                  <c:v>8713.1059846205735</c:v>
                </c:pt>
                <c:pt idx="3465">
                  <c:v>8347.0076897359177</c:v>
                </c:pt>
                <c:pt idx="3466">
                  <c:v>8157.2718154463828</c:v>
                </c:pt>
                <c:pt idx="3467">
                  <c:v>8157.2718154463828</c:v>
                </c:pt>
                <c:pt idx="3468">
                  <c:v>7836.3089267803825</c:v>
                </c:pt>
                <c:pt idx="3469">
                  <c:v>8189.8696088265242</c:v>
                </c:pt>
                <c:pt idx="3470">
                  <c:v>8214.9448345035544</c:v>
                </c:pt>
                <c:pt idx="3471">
                  <c:v>8050.2841858910497</c:v>
                </c:pt>
                <c:pt idx="3472">
                  <c:v>7898.1611501170592</c:v>
                </c:pt>
                <c:pt idx="3473">
                  <c:v>8188.1979271147202</c:v>
                </c:pt>
                <c:pt idx="3474">
                  <c:v>8599.4316282180316</c:v>
                </c:pt>
                <c:pt idx="3475">
                  <c:v>8610.2975593447445</c:v>
                </c:pt>
                <c:pt idx="3476">
                  <c:v>8477.3988632564815</c:v>
                </c:pt>
                <c:pt idx="3477">
                  <c:v>8283.4837846874398</c:v>
                </c:pt>
                <c:pt idx="3478">
                  <c:v>8130.5249080575495</c:v>
                </c:pt>
                <c:pt idx="3479">
                  <c:v>8097.0912738215075</c:v>
                </c:pt>
                <c:pt idx="3480">
                  <c:v>8572.684720829202</c:v>
                </c:pt>
                <c:pt idx="3481">
                  <c:v>8445.6369107322425</c:v>
                </c:pt>
                <c:pt idx="3482">
                  <c:v>8214.1089936476546</c:v>
                </c:pt>
                <c:pt idx="3483">
                  <c:v>8120.4948177867382</c:v>
                </c:pt>
                <c:pt idx="3484">
                  <c:v>8530.8926780341499</c:v>
                </c:pt>
                <c:pt idx="3485">
                  <c:v>8758.2413908392318</c:v>
                </c:pt>
                <c:pt idx="3486">
                  <c:v>8769.1073219659465</c:v>
                </c:pt>
                <c:pt idx="3487">
                  <c:v>9198.7295218990821</c:v>
                </c:pt>
                <c:pt idx="3488">
                  <c:v>8954.6639919759782</c:v>
                </c:pt>
                <c:pt idx="3489">
                  <c:v>8935.4396522902553</c:v>
                </c:pt>
                <c:pt idx="3490">
                  <c:v>9506.3189568706657</c:v>
                </c:pt>
                <c:pt idx="3491">
                  <c:v>9372.5844199264993</c:v>
                </c:pt>
                <c:pt idx="3492">
                  <c:v>9382.6145101973143</c:v>
                </c:pt>
                <c:pt idx="3493">
                  <c:v>9071.6817118021263</c:v>
                </c:pt>
                <c:pt idx="3494">
                  <c:v>9113.4737545971802</c:v>
                </c:pt>
                <c:pt idx="3495">
                  <c:v>8349.5152123036296</c:v>
                </c:pt>
                <c:pt idx="3496">
                  <c:v>8173.9886325644093</c:v>
                </c:pt>
                <c:pt idx="3497">
                  <c:v>8399.6656636576899</c:v>
                </c:pt>
                <c:pt idx="3498">
                  <c:v>8173.9886325644075</c:v>
                </c:pt>
                <c:pt idx="3499">
                  <c:v>8087.8970244066013</c:v>
                </c:pt>
                <c:pt idx="3500">
                  <c:v>8034.4032096289338</c:v>
                </c:pt>
                <c:pt idx="3501">
                  <c:v>8261.7519224340176</c:v>
                </c:pt>
                <c:pt idx="3502">
                  <c:v>8512.5041792043303</c:v>
                </c:pt>
                <c:pt idx="3503">
                  <c:v>8515.0117017720313</c:v>
                </c:pt>
                <c:pt idx="3504">
                  <c:v>8743.1962554330166</c:v>
                </c:pt>
                <c:pt idx="3505">
                  <c:v>8686.3590772317457</c:v>
                </c:pt>
                <c:pt idx="3506">
                  <c:v>8958.8431962554841</c:v>
                </c:pt>
                <c:pt idx="3507">
                  <c:v>8896.9909729188075</c:v>
                </c:pt>
                <c:pt idx="3508">
                  <c:v>9072.517552658026</c:v>
                </c:pt>
                <c:pt idx="3509">
                  <c:v>9432.7649615513765</c:v>
                </c:pt>
                <c:pt idx="3510">
                  <c:v>9386.7937144768184</c:v>
                </c:pt>
                <c:pt idx="3511">
                  <c:v>9433.6008024072762</c:v>
                </c:pt>
                <c:pt idx="3512">
                  <c:v>9082.5476429288392</c:v>
                </c:pt>
                <c:pt idx="3513">
                  <c:v>9319.9264460047343</c:v>
                </c:pt>
                <c:pt idx="3514">
                  <c:v>9333.29989969915</c:v>
                </c:pt>
                <c:pt idx="3515">
                  <c:v>9003.9786024741406</c:v>
                </c:pt>
                <c:pt idx="3516">
                  <c:v>8563.4904714142922</c:v>
                </c:pt>
                <c:pt idx="3517">
                  <c:v>9207.087930458094</c:v>
                </c:pt>
                <c:pt idx="3518">
                  <c:v>9687.6964226011933</c:v>
                </c:pt>
                <c:pt idx="3519">
                  <c:v>9982.7482447342609</c:v>
                </c:pt>
                <c:pt idx="3520">
                  <c:v>9948.4787696423191</c:v>
                </c:pt>
                <c:pt idx="3521">
                  <c:v>10251.053159478495</c:v>
                </c:pt>
                <c:pt idx="3522">
                  <c:v>10350.51822133072</c:v>
                </c:pt>
                <c:pt idx="3523">
                  <c:v>10206.75359411574</c:v>
                </c:pt>
                <c:pt idx="3524">
                  <c:v>10277.800066867328</c:v>
                </c:pt>
                <c:pt idx="3525">
                  <c:v>10277.800066867328</c:v>
                </c:pt>
                <c:pt idx="3526">
                  <c:v>10384.787696422662</c:v>
                </c:pt>
                <c:pt idx="3527">
                  <c:v>10208.425275827543</c:v>
                </c:pt>
                <c:pt idx="3528">
                  <c:v>10378.936810431354</c:v>
                </c:pt>
                <c:pt idx="3529">
                  <c:v>10676.496155132125</c:v>
                </c:pt>
                <c:pt idx="3530">
                  <c:v>10499.297893681105</c:v>
                </c:pt>
                <c:pt idx="3531">
                  <c:v>10843.664326312333</c:v>
                </c:pt>
                <c:pt idx="3532">
                  <c:v>10378.100969575453</c:v>
                </c:pt>
                <c:pt idx="3533">
                  <c:v>10513.507188231422</c:v>
                </c:pt>
                <c:pt idx="3534">
                  <c:v>10281.143430290931</c:v>
                </c:pt>
                <c:pt idx="3535">
                  <c:v>10173.319959879696</c:v>
                </c:pt>
                <c:pt idx="3536">
                  <c:v>9838.9836175192813</c:v>
                </c:pt>
                <c:pt idx="3537">
                  <c:v>9986.0916081578653</c:v>
                </c:pt>
                <c:pt idx="3538">
                  <c:v>9813.0725509863478</c:v>
                </c:pt>
                <c:pt idx="3539">
                  <c:v>10150.752256770371</c:v>
                </c:pt>
                <c:pt idx="3540">
                  <c:v>10139.886325643656</c:v>
                </c:pt>
                <c:pt idx="3541">
                  <c:v>9764.5937813440887</c:v>
                </c:pt>
                <c:pt idx="3542">
                  <c:v>9648.4119023738422</c:v>
                </c:pt>
                <c:pt idx="3543">
                  <c:v>9615.8141089937017</c:v>
                </c:pt>
                <c:pt idx="3544">
                  <c:v>9776.2955533267013</c:v>
                </c:pt>
                <c:pt idx="3545">
                  <c:v>9706.9207622869162</c:v>
                </c:pt>
                <c:pt idx="3546">
                  <c:v>9706.9207622869162</c:v>
                </c:pt>
                <c:pt idx="3547">
                  <c:v>9688.532263457093</c:v>
                </c:pt>
                <c:pt idx="3548">
                  <c:v>9856.536275493203</c:v>
                </c:pt>
                <c:pt idx="3549">
                  <c:v>9655.0986292210509</c:v>
                </c:pt>
                <c:pt idx="3550">
                  <c:v>9460.3477097961077</c:v>
                </c:pt>
                <c:pt idx="3551">
                  <c:v>9460.3477097961077</c:v>
                </c:pt>
                <c:pt idx="3552">
                  <c:v>9090.9060514878474</c:v>
                </c:pt>
                <c:pt idx="3553">
                  <c:v>8898.6626546306088</c:v>
                </c:pt>
                <c:pt idx="3554">
                  <c:v>9736.1751922434541</c:v>
                </c:pt>
                <c:pt idx="3555">
                  <c:v>9475.3928452023283</c:v>
                </c:pt>
                <c:pt idx="3556">
                  <c:v>9210.4312938816984</c:v>
                </c:pt>
                <c:pt idx="3557">
                  <c:v>9509.6623202942701</c:v>
                </c:pt>
                <c:pt idx="3558">
                  <c:v>9644.232698094338</c:v>
                </c:pt>
                <c:pt idx="3559">
                  <c:v>8806.7201604814945</c:v>
                </c:pt>
                <c:pt idx="3560">
                  <c:v>8848.5122032765485</c:v>
                </c:pt>
                <c:pt idx="3561">
                  <c:v>8596.0882647944345</c:v>
                </c:pt>
                <c:pt idx="3562">
                  <c:v>8596.0882647944345</c:v>
                </c:pt>
                <c:pt idx="3563">
                  <c:v>8917.8869943163354</c:v>
                </c:pt>
                <c:pt idx="3564">
                  <c:v>8905.3493814778176</c:v>
                </c:pt>
                <c:pt idx="3565">
                  <c:v>8454.831160147156</c:v>
                </c:pt>
                <c:pt idx="3566">
                  <c:v>8318.5891006352867</c:v>
                </c:pt>
                <c:pt idx="3567">
                  <c:v>8184.8545636911213</c:v>
                </c:pt>
                <c:pt idx="3568">
                  <c:v>8077.0310932798866</c:v>
                </c:pt>
                <c:pt idx="3569">
                  <c:v>7518.6894015379903</c:v>
                </c:pt>
                <c:pt idx="3570">
                  <c:v>7791.1735205617288</c:v>
                </c:pt>
                <c:pt idx="3571">
                  <c:v>7576.3624205951619</c:v>
                </c:pt>
                <c:pt idx="3572">
                  <c:v>7764.4266131728955</c:v>
                </c:pt>
                <c:pt idx="3573">
                  <c:v>7547.107990638624</c:v>
                </c:pt>
                <c:pt idx="3574">
                  <c:v>7484.4199264460458</c:v>
                </c:pt>
                <c:pt idx="3575">
                  <c:v>7398.3283182882387</c:v>
                </c:pt>
                <c:pt idx="3576">
                  <c:v>6819.9264460047189</c:v>
                </c:pt>
                <c:pt idx="3577">
                  <c:v>6864.226011367472</c:v>
                </c:pt>
                <c:pt idx="3578">
                  <c:v>7099.0972918756643</c:v>
                </c:pt>
                <c:pt idx="3579">
                  <c:v>7293.0123704447051</c:v>
                </c:pt>
                <c:pt idx="3580">
                  <c:v>7117.4857907054857</c:v>
                </c:pt>
                <c:pt idx="3581">
                  <c:v>7205.2490805750967</c:v>
                </c:pt>
                <c:pt idx="3582">
                  <c:v>7205.2490805750967</c:v>
                </c:pt>
                <c:pt idx="3583">
                  <c:v>7343.1628217987682</c:v>
                </c:pt>
                <c:pt idx="3584">
                  <c:v>7820.4279505182622</c:v>
                </c:pt>
                <c:pt idx="3585">
                  <c:v>7463.523905048517</c:v>
                </c:pt>
                <c:pt idx="3586">
                  <c:v>7358.2079572049861</c:v>
                </c:pt>
                <c:pt idx="3587">
                  <c:v>7583.8849882982686</c:v>
                </c:pt>
                <c:pt idx="3588">
                  <c:v>7349.0137077900772</c:v>
                </c:pt>
                <c:pt idx="3589">
                  <c:v>7557.1380809094353</c:v>
                </c:pt>
                <c:pt idx="3590">
                  <c:v>7801.2036108325392</c:v>
                </c:pt>
                <c:pt idx="3591">
                  <c:v>7822.9354730859668</c:v>
                </c:pt>
                <c:pt idx="3592">
                  <c:v>7707.5894349716218</c:v>
                </c:pt>
                <c:pt idx="3593">
                  <c:v>8116.3156135072295</c:v>
                </c:pt>
                <c:pt idx="3594">
                  <c:v>8058.6425944500579</c:v>
                </c:pt>
                <c:pt idx="3595">
                  <c:v>8085.3895018388912</c:v>
                </c:pt>
                <c:pt idx="3596">
                  <c:v>8390.4714142427692</c:v>
                </c:pt>
                <c:pt idx="3597">
                  <c:v>7881.4443329990354</c:v>
                </c:pt>
                <c:pt idx="3598">
                  <c:v>7943.2965563357129</c:v>
                </c:pt>
                <c:pt idx="3599">
                  <c:v>8091.2403878301975</c:v>
                </c:pt>
                <c:pt idx="3600">
                  <c:v>8037.7465730525319</c:v>
                </c:pt>
                <c:pt idx="3601">
                  <c:v>8062.8217987295629</c:v>
                </c:pt>
                <c:pt idx="3602">
                  <c:v>8102.1063189569122</c:v>
                </c:pt>
                <c:pt idx="3603">
                  <c:v>8079.538615847584</c:v>
                </c:pt>
                <c:pt idx="3604">
                  <c:v>8204.0789033768378</c:v>
                </c:pt>
                <c:pt idx="3605">
                  <c:v>8235.0050150451771</c:v>
                </c:pt>
                <c:pt idx="3606">
                  <c:v>8352.0227348713252</c:v>
                </c:pt>
                <c:pt idx="3607">
                  <c:v>8347.0076897359177</c:v>
                </c:pt>
                <c:pt idx="3608">
                  <c:v>8245.0351053159902</c:v>
                </c:pt>
                <c:pt idx="3609">
                  <c:v>8224.1390839184642</c:v>
                </c:pt>
                <c:pt idx="3610">
                  <c:v>8121.330658642637</c:v>
                </c:pt>
                <c:pt idx="3611">
                  <c:v>8121.330658642637</c:v>
                </c:pt>
                <c:pt idx="3612">
                  <c:v>8359.5453025744337</c:v>
                </c:pt>
                <c:pt idx="3613">
                  <c:v>8603.6108324975376</c:v>
                </c:pt>
                <c:pt idx="3614">
                  <c:v>8441.4577064527348</c:v>
                </c:pt>
                <c:pt idx="3615">
                  <c:v>8444.8010698763392</c:v>
                </c:pt>
                <c:pt idx="3616">
                  <c:v>8734.8378468740011</c:v>
                </c:pt>
                <c:pt idx="3617">
                  <c:v>8621.999331327359</c:v>
                </c:pt>
                <c:pt idx="3618">
                  <c:v>8671.3139418255214</c:v>
                </c:pt>
                <c:pt idx="3619">
                  <c:v>8662.1196924106098</c:v>
                </c:pt>
                <c:pt idx="3620">
                  <c:v>8630.3577398863708</c:v>
                </c:pt>
                <c:pt idx="3621">
                  <c:v>8576.8639251087043</c:v>
                </c:pt>
                <c:pt idx="3622">
                  <c:v>8482.4139083918872</c:v>
                </c:pt>
                <c:pt idx="3623">
                  <c:v>8841.8254764293342</c:v>
                </c:pt>
                <c:pt idx="3624">
                  <c:v>9064.9949849549139</c:v>
                </c:pt>
                <c:pt idx="3625">
                  <c:v>9129.3547308592915</c:v>
                </c:pt>
                <c:pt idx="3626">
                  <c:v>9220.4613841525043</c:v>
                </c:pt>
                <c:pt idx="3627">
                  <c:v>8960.5148779672818</c:v>
                </c:pt>
                <c:pt idx="3628">
                  <c:v>7785.3226345704188</c:v>
                </c:pt>
                <c:pt idx="3629">
                  <c:v>7988.4319625543712</c:v>
                </c:pt>
                <c:pt idx="3630">
                  <c:v>7838.8164493480854</c:v>
                </c:pt>
                <c:pt idx="3631">
                  <c:v>7915.7138080909817</c:v>
                </c:pt>
                <c:pt idx="3632">
                  <c:v>7720.1270478101378</c:v>
                </c:pt>
                <c:pt idx="3633">
                  <c:v>7625.6770310933207</c:v>
                </c:pt>
                <c:pt idx="3634">
                  <c:v>7509.4951521230751</c:v>
                </c:pt>
                <c:pt idx="3635">
                  <c:v>7445.9712470745953</c:v>
                </c:pt>
                <c:pt idx="3636">
                  <c:v>7425.0752256770693</c:v>
                </c:pt>
                <c:pt idx="3637">
                  <c:v>7682.5142092945898</c:v>
                </c:pt>
                <c:pt idx="3638">
                  <c:v>7551.2871949181272</c:v>
                </c:pt>
                <c:pt idx="3639">
                  <c:v>7488.5991307255499</c:v>
                </c:pt>
                <c:pt idx="3640">
                  <c:v>7369.9097291876014</c:v>
                </c:pt>
                <c:pt idx="3641">
                  <c:v>7492.7783350050549</c:v>
                </c:pt>
                <c:pt idx="3642">
                  <c:v>7467.7031093280239</c:v>
                </c:pt>
                <c:pt idx="3643">
                  <c:v>7664.1257104647675</c:v>
                </c:pt>
                <c:pt idx="3644">
                  <c:v>7424.2393848211677</c:v>
                </c:pt>
                <c:pt idx="3645">
                  <c:v>7233.6676696757313</c:v>
                </c:pt>
                <c:pt idx="3646">
                  <c:v>7245.3694416583448</c:v>
                </c:pt>
                <c:pt idx="3647">
                  <c:v>7349.0137077900745</c:v>
                </c:pt>
                <c:pt idx="3648">
                  <c:v>7308.0575058509221</c:v>
                </c:pt>
                <c:pt idx="3649">
                  <c:v>7464.3597459044186</c:v>
                </c:pt>
                <c:pt idx="3650">
                  <c:v>7384.9548645938203</c:v>
                </c:pt>
                <c:pt idx="3651">
                  <c:v>7630.6920762287264</c:v>
                </c:pt>
                <c:pt idx="3652">
                  <c:v>7831.2938816449769</c:v>
                </c:pt>
                <c:pt idx="3653">
                  <c:v>8082.0461384152904</c:v>
                </c:pt>
                <c:pt idx="3654">
                  <c:v>8275.1253761284315</c:v>
                </c:pt>
                <c:pt idx="3655">
                  <c:v>8493.2798395186037</c:v>
                </c:pt>
                <c:pt idx="3656">
                  <c:v>8534.2360414577543</c:v>
                </c:pt>
                <c:pt idx="3657">
                  <c:v>8534.2360414577543</c:v>
                </c:pt>
                <c:pt idx="3658">
                  <c:v>8473.2196589769792</c:v>
                </c:pt>
                <c:pt idx="3659">
                  <c:v>8384.6205282514693</c:v>
                </c:pt>
                <c:pt idx="3660">
                  <c:v>8362.8886659980417</c:v>
                </c:pt>
                <c:pt idx="3661">
                  <c:v>8224.1390839184696</c:v>
                </c:pt>
                <c:pt idx="3662">
                  <c:v>8320.260782347088</c:v>
                </c:pt>
                <c:pt idx="3663">
                  <c:v>8249.2143095954998</c:v>
                </c:pt>
                <c:pt idx="3664">
                  <c:v>8079.5386158475894</c:v>
                </c:pt>
                <c:pt idx="3665">
                  <c:v>8015.1788699432091</c:v>
                </c:pt>
                <c:pt idx="3666">
                  <c:v>7736.0080240722609</c:v>
                </c:pt>
                <c:pt idx="3667">
                  <c:v>7744.3664326312701</c:v>
                </c:pt>
                <c:pt idx="3668">
                  <c:v>7766.9341357405983</c:v>
                </c:pt>
                <c:pt idx="3669">
                  <c:v>7781.1434302909147</c:v>
                </c:pt>
                <c:pt idx="3670">
                  <c:v>7877.2651287195349</c:v>
                </c:pt>
                <c:pt idx="3671">
                  <c:v>7794.5168839853322</c:v>
                </c:pt>
                <c:pt idx="3672">
                  <c:v>7740.1872283517632</c:v>
                </c:pt>
                <c:pt idx="3673">
                  <c:v>7505.31594784357</c:v>
                </c:pt>
                <c:pt idx="3674">
                  <c:v>7423.4035439652698</c:v>
                </c:pt>
                <c:pt idx="3675">
                  <c:v>7561.3172851889412</c:v>
                </c:pt>
                <c:pt idx="3676">
                  <c:v>7292.1765295888063</c:v>
                </c:pt>
                <c:pt idx="3677">
                  <c:v>7032.230023403582</c:v>
                </c:pt>
                <c:pt idx="3678">
                  <c:v>7252.8920093614561</c:v>
                </c:pt>
                <c:pt idx="3679">
                  <c:v>7511.1668338348763</c:v>
                </c:pt>
                <c:pt idx="3680">
                  <c:v>7546.2721497827206</c:v>
                </c:pt>
                <c:pt idx="3681">
                  <c:v>7980.0735539953594</c:v>
                </c:pt>
                <c:pt idx="3682">
                  <c:v>7980.0735539953594</c:v>
                </c:pt>
                <c:pt idx="3683">
                  <c:v>8083.7178201270872</c:v>
                </c:pt>
                <c:pt idx="3684">
                  <c:v>7807.0544968238419</c:v>
                </c:pt>
                <c:pt idx="3685">
                  <c:v>7848.846539618894</c:v>
                </c:pt>
                <c:pt idx="3686">
                  <c:v>8012.671347375499</c:v>
                </c:pt>
                <c:pt idx="3687">
                  <c:v>7812.9053828151509</c:v>
                </c:pt>
                <c:pt idx="3688">
                  <c:v>7921.5646940822853</c:v>
                </c:pt>
                <c:pt idx="3689">
                  <c:v>7960.0133734537339</c:v>
                </c:pt>
                <c:pt idx="3690">
                  <c:v>8092.912069541997</c:v>
                </c:pt>
                <c:pt idx="3691">
                  <c:v>8123.8381812103353</c:v>
                </c:pt>
                <c:pt idx="3692">
                  <c:v>8158.9434971581795</c:v>
                </c:pt>
                <c:pt idx="3693">
                  <c:v>7074.8579070545302</c:v>
                </c:pt>
                <c:pt idx="3694">
                  <c:v>7247.8769642260459</c:v>
                </c:pt>
                <c:pt idx="3695">
                  <c:v>7087.3955198930462</c:v>
                </c:pt>
                <c:pt idx="3696">
                  <c:v>7079.0371113340352</c:v>
                </c:pt>
                <c:pt idx="3697">
                  <c:v>7226.9809428285189</c:v>
                </c:pt>
                <c:pt idx="3698">
                  <c:v>7540.4212637914088</c:v>
                </c:pt>
                <c:pt idx="3699">
                  <c:v>7593.0792377131747</c:v>
                </c:pt>
                <c:pt idx="3700">
                  <c:v>7560.4814443330342</c:v>
                </c:pt>
                <c:pt idx="3701">
                  <c:v>7527.0478100969913</c:v>
                </c:pt>
                <c:pt idx="3702">
                  <c:v>7787.8301571381162</c:v>
                </c:pt>
                <c:pt idx="3703">
                  <c:v>7720.1270478101305</c:v>
                </c:pt>
                <c:pt idx="3704">
                  <c:v>7681.6783684386819</c:v>
                </c:pt>
                <c:pt idx="3705">
                  <c:v>7710.0969575393183</c:v>
                </c:pt>
                <c:pt idx="3706">
                  <c:v>8010.1638248077916</c:v>
                </c:pt>
                <c:pt idx="3707">
                  <c:v>7849.6823804747919</c:v>
                </c:pt>
                <c:pt idx="3708">
                  <c:v>7756.0682046138754</c:v>
                </c:pt>
                <c:pt idx="3709">
                  <c:v>7751.0531594784698</c:v>
                </c:pt>
                <c:pt idx="3710">
                  <c:v>7914.8779672350729</c:v>
                </c:pt>
                <c:pt idx="3711">
                  <c:v>7973.3868271481451</c:v>
                </c:pt>
                <c:pt idx="3712">
                  <c:v>7866.3991975928129</c:v>
                </c:pt>
                <c:pt idx="3713">
                  <c:v>7850.5182213306925</c:v>
                </c:pt>
                <c:pt idx="3714">
                  <c:v>7954.9983283183228</c:v>
                </c:pt>
                <c:pt idx="3715">
                  <c:v>7937.4456703443993</c:v>
                </c:pt>
                <c:pt idx="3716">
                  <c:v>7913.2062855232707</c:v>
                </c:pt>
                <c:pt idx="3717">
                  <c:v>7862.2199933133079</c:v>
                </c:pt>
                <c:pt idx="3718">
                  <c:v>7919.0571715145761</c:v>
                </c:pt>
                <c:pt idx="3719">
                  <c:v>7855.5332664660982</c:v>
                </c:pt>
                <c:pt idx="3720">
                  <c:v>8034.4032096289193</c:v>
                </c:pt>
                <c:pt idx="3721">
                  <c:v>8056.1350718823478</c:v>
                </c:pt>
                <c:pt idx="3722">
                  <c:v>8032.7315279171171</c:v>
                </c:pt>
                <c:pt idx="3723">
                  <c:v>8045.2691407556331</c:v>
                </c:pt>
                <c:pt idx="3724">
                  <c:v>8045.2691407556331</c:v>
                </c:pt>
                <c:pt idx="3725">
                  <c:v>8039.418254764325</c:v>
                </c:pt>
                <c:pt idx="3726">
                  <c:v>8039.418254764325</c:v>
                </c:pt>
                <c:pt idx="3727">
                  <c:v>8039.418254764325</c:v>
                </c:pt>
                <c:pt idx="3728">
                  <c:v>8265.931126713509</c:v>
                </c:pt>
                <c:pt idx="3729">
                  <c:v>8187.3620862588095</c:v>
                </c:pt>
                <c:pt idx="3730">
                  <c:v>8229.9899699097605</c:v>
                </c:pt>
                <c:pt idx="3731">
                  <c:v>7965.864259445033</c:v>
                </c:pt>
                <c:pt idx="3732">
                  <c:v>8179.0036776997977</c:v>
                </c:pt>
                <c:pt idx="3733">
                  <c:v>7931.5947843530903</c:v>
                </c:pt>
                <c:pt idx="3734">
                  <c:v>8008.4921430959848</c:v>
                </c:pt>
                <c:pt idx="3735">
                  <c:v>8036.0748913407206</c:v>
                </c:pt>
                <c:pt idx="3736">
                  <c:v>8214.9448345035435</c:v>
                </c:pt>
                <c:pt idx="3737">
                  <c:v>8096.2554329655959</c:v>
                </c:pt>
                <c:pt idx="3738">
                  <c:v>8112.1364092277145</c:v>
                </c:pt>
                <c:pt idx="3739">
                  <c:v>7830.4580407890644</c:v>
                </c:pt>
                <c:pt idx="3740">
                  <c:v>7909.8629220996627</c:v>
                </c:pt>
                <c:pt idx="3741">
                  <c:v>7919.0571715145734</c:v>
                </c:pt>
                <c:pt idx="3742">
                  <c:v>7803.7111334002302</c:v>
                </c:pt>
                <c:pt idx="3743">
                  <c:v>8013.5071882313896</c:v>
                </c:pt>
                <c:pt idx="3744">
                  <c:v>8047.7766633233332</c:v>
                </c:pt>
                <c:pt idx="3745">
                  <c:v>7980.0735539953475</c:v>
                </c:pt>
                <c:pt idx="3746">
                  <c:v>8137.2116349047428</c:v>
                </c:pt>
                <c:pt idx="3747">
                  <c:v>8478.2347041123667</c:v>
                </c:pt>
                <c:pt idx="3748">
                  <c:v>8453.995319291238</c:v>
                </c:pt>
                <c:pt idx="3749">
                  <c:v>8783.3166165162474</c:v>
                </c:pt>
                <c:pt idx="3750">
                  <c:v>8682.1798729522197</c:v>
                </c:pt>
                <c:pt idx="3751">
                  <c:v>8661.2838515546937</c:v>
                </c:pt>
                <c:pt idx="3752">
                  <c:v>8536.7435640254407</c:v>
                </c:pt>
                <c:pt idx="3753">
                  <c:v>8307.7231695085557</c:v>
                </c:pt>
                <c:pt idx="3754">
                  <c:v>8216.6165162153411</c:v>
                </c:pt>
                <c:pt idx="3755">
                  <c:v>8277.632898696118</c:v>
                </c:pt>
                <c:pt idx="3756">
                  <c:v>8381.2771648278449</c:v>
                </c:pt>
                <c:pt idx="3757">
                  <c:v>8241.6917418923713</c:v>
                </c:pt>
                <c:pt idx="3758">
                  <c:v>9828.9535272484463</c:v>
                </c:pt>
                <c:pt idx="3759">
                  <c:v>10086.392510865968</c:v>
                </c:pt>
                <c:pt idx="3760">
                  <c:v>10210.096957539319</c:v>
                </c:pt>
                <c:pt idx="3761">
                  <c:v>10556.970912738252</c:v>
                </c:pt>
                <c:pt idx="3762">
                  <c:v>10542.761618187935</c:v>
                </c:pt>
                <c:pt idx="3763">
                  <c:v>10474.222668004049</c:v>
                </c:pt>
                <c:pt idx="3764">
                  <c:v>10512.671347375495</c:v>
                </c:pt>
                <c:pt idx="3765">
                  <c:v>10470.879304580445</c:v>
                </c:pt>
                <c:pt idx="3766">
                  <c:v>10479.237713139455</c:v>
                </c:pt>
                <c:pt idx="3767">
                  <c:v>10337.144767636279</c:v>
                </c:pt>
                <c:pt idx="3768">
                  <c:v>10205.917753259815</c:v>
                </c:pt>
                <c:pt idx="3769">
                  <c:v>10125.677031093317</c:v>
                </c:pt>
                <c:pt idx="3770">
                  <c:v>10108.960213975295</c:v>
                </c:pt>
                <c:pt idx="3771">
                  <c:v>10099.765964560385</c:v>
                </c:pt>
                <c:pt idx="3772">
                  <c:v>10312.905382815148</c:v>
                </c:pt>
                <c:pt idx="3773">
                  <c:v>10292.845202273524</c:v>
                </c:pt>
                <c:pt idx="3774">
                  <c:v>10113.139418254799</c:v>
                </c:pt>
                <c:pt idx="3775">
                  <c:v>9547.2751588097963</c:v>
                </c:pt>
                <c:pt idx="3776">
                  <c:v>9493.7813440321297</c:v>
                </c:pt>
                <c:pt idx="3777">
                  <c:v>9376.7636242059834</c:v>
                </c:pt>
                <c:pt idx="3778">
                  <c:v>9394.3162821799069</c:v>
                </c:pt>
                <c:pt idx="3779">
                  <c:v>9528.0508191240733</c:v>
                </c:pt>
                <c:pt idx="3780">
                  <c:v>9514.6773654296558</c:v>
                </c:pt>
                <c:pt idx="3781">
                  <c:v>9529.7225008358746</c:v>
                </c:pt>
                <c:pt idx="3782">
                  <c:v>9759.5787362086612</c:v>
                </c:pt>
                <c:pt idx="3783">
                  <c:v>9766.26546305587</c:v>
                </c:pt>
                <c:pt idx="3784">
                  <c:v>9737.0110330993321</c:v>
                </c:pt>
                <c:pt idx="3785">
                  <c:v>9737.0110330993321</c:v>
                </c:pt>
                <c:pt idx="3786">
                  <c:v>9713.6074891341032</c:v>
                </c:pt>
                <c:pt idx="3787">
                  <c:v>9673.4871280508542</c:v>
                </c:pt>
                <c:pt idx="3788">
                  <c:v>9721.965897693115</c:v>
                </c:pt>
                <c:pt idx="3789">
                  <c:v>9679.3380140421596</c:v>
                </c:pt>
                <c:pt idx="3790">
                  <c:v>9697.7265128719828</c:v>
                </c:pt>
              </c:numCache>
            </c:numRef>
          </c:val>
          <c:smooth val="0"/>
          <c:extLst>
            <c:ext xmlns:c16="http://schemas.microsoft.com/office/drawing/2014/chart" uri="{C3380CC4-5D6E-409C-BE32-E72D297353CC}">
              <c16:uniqueId val="{00000000-ADAB-48D0-8C0D-FEAFDD72D9BF}"/>
            </c:ext>
          </c:extLst>
        </c:ser>
        <c:ser>
          <c:idx val="1"/>
          <c:order val="1"/>
          <c:tx>
            <c:strRef>
              <c:f>'Share Price History'!$K$1</c:f>
              <c:strCache>
                <c:ptCount val="1"/>
                <c:pt idx="0">
                  <c:v>SPX</c:v>
                </c:pt>
              </c:strCache>
            </c:strRef>
          </c:tx>
          <c:marker>
            <c:symbol val="none"/>
          </c:marker>
          <c:cat>
            <c:numRef>
              <c:f>'Share Price History'!$I$2:$I$3792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History'!$K$2:$K$3792</c:f>
              <c:numCache>
                <c:formatCode>0.00</c:formatCode>
                <c:ptCount val="3791"/>
                <c:pt idx="0" formatCode="General">
                  <c:v>0</c:v>
                </c:pt>
                <c:pt idx="1">
                  <c:v>-1.2083660063503476</c:v>
                </c:pt>
                <c:pt idx="2">
                  <c:v>-1.2083660063503476</c:v>
                </c:pt>
                <c:pt idx="3">
                  <c:v>-2.0522939671684282</c:v>
                </c:pt>
                <c:pt idx="4">
                  <c:v>-2.6667609363551059</c:v>
                </c:pt>
                <c:pt idx="5">
                  <c:v>-2.9290020696481567</c:v>
                </c:pt>
                <c:pt idx="6">
                  <c:v>-2.7027548173953142</c:v>
                </c:pt>
                <c:pt idx="7">
                  <c:v>-5.1137020992145459</c:v>
                </c:pt>
                <c:pt idx="8">
                  <c:v>-5.1124166034631102</c:v>
                </c:pt>
                <c:pt idx="9">
                  <c:v>-4.2382794924862637</c:v>
                </c:pt>
                <c:pt idx="10">
                  <c:v>-6.1266727513465513</c:v>
                </c:pt>
                <c:pt idx="11">
                  <c:v>-6.2738620148860225</c:v>
                </c:pt>
                <c:pt idx="12">
                  <c:v>-5.9801262356827696</c:v>
                </c:pt>
                <c:pt idx="13">
                  <c:v>-7.5426463215538808</c:v>
                </c:pt>
                <c:pt idx="14">
                  <c:v>-6.9198236299828686</c:v>
                </c:pt>
                <c:pt idx="15">
                  <c:v>-7.8935866616960615</c:v>
                </c:pt>
                <c:pt idx="16">
                  <c:v>-8.1011942255530656</c:v>
                </c:pt>
                <c:pt idx="17">
                  <c:v>-5.4620714478538446</c:v>
                </c:pt>
                <c:pt idx="18">
                  <c:v>-5.3714439973775558</c:v>
                </c:pt>
                <c:pt idx="19">
                  <c:v>-6.9313930917457967</c:v>
                </c:pt>
                <c:pt idx="20">
                  <c:v>-8.1802522142664031</c:v>
                </c:pt>
                <c:pt idx="21">
                  <c:v>-9.7447005437646723</c:v>
                </c:pt>
                <c:pt idx="22">
                  <c:v>-9.4175418750240816</c:v>
                </c:pt>
                <c:pt idx="23">
                  <c:v>-10.929927626589164</c:v>
                </c:pt>
                <c:pt idx="24">
                  <c:v>-11.122109241428923</c:v>
                </c:pt>
                <c:pt idx="25">
                  <c:v>-9.5583036598063664</c:v>
                </c:pt>
                <c:pt idx="26">
                  <c:v>-9.6335051612653988</c:v>
                </c:pt>
                <c:pt idx="27">
                  <c:v>-11.565605275674518</c:v>
                </c:pt>
                <c:pt idx="28">
                  <c:v>-13.424432132251763</c:v>
                </c:pt>
                <c:pt idx="29">
                  <c:v>-12.881952925145534</c:v>
                </c:pt>
                <c:pt idx="30">
                  <c:v>-12.881952925145534</c:v>
                </c:pt>
                <c:pt idx="31">
                  <c:v>-9.6810685040685573</c:v>
                </c:pt>
                <c:pt idx="32">
                  <c:v>-10.758313943772379</c:v>
                </c:pt>
                <c:pt idx="33">
                  <c:v>-12.957154426604589</c:v>
                </c:pt>
                <c:pt idx="34">
                  <c:v>-15.909295419778612</c:v>
                </c:pt>
                <c:pt idx="35">
                  <c:v>-15.27426051856895</c:v>
                </c:pt>
                <c:pt idx="36">
                  <c:v>-15.820596212929471</c:v>
                </c:pt>
                <c:pt idx="37">
                  <c:v>-16.136828167782859</c:v>
                </c:pt>
                <c:pt idx="38">
                  <c:v>-17.678137573755272</c:v>
                </c:pt>
                <c:pt idx="39">
                  <c:v>-17.215359103238125</c:v>
                </c:pt>
                <c:pt idx="40">
                  <c:v>-19.450193467110555</c:v>
                </c:pt>
                <c:pt idx="41">
                  <c:v>-22.538597009936844</c:v>
                </c:pt>
                <c:pt idx="42">
                  <c:v>-25.089020580786947</c:v>
                </c:pt>
                <c:pt idx="43">
                  <c:v>-27.11303364142378</c:v>
                </c:pt>
                <c:pt idx="44">
                  <c:v>-22.933886953503592</c:v>
                </c:pt>
                <c:pt idx="45">
                  <c:v>-23.366456273861992</c:v>
                </c:pt>
                <c:pt idx="46">
                  <c:v>-22.072604800041105</c:v>
                </c:pt>
                <c:pt idx="47">
                  <c:v>-17.8503940044478</c:v>
                </c:pt>
                <c:pt idx="48">
                  <c:v>-17.495597177051327</c:v>
                </c:pt>
                <c:pt idx="49">
                  <c:v>-16.678021879137685</c:v>
                </c:pt>
                <c:pt idx="50">
                  <c:v>-19.128176781375728</c:v>
                </c:pt>
                <c:pt idx="51">
                  <c:v>-20.994073864585861</c:v>
                </c:pt>
                <c:pt idx="52">
                  <c:v>-23.701327917111225</c:v>
                </c:pt>
                <c:pt idx="53">
                  <c:v>-21.418287462559928</c:v>
                </c:pt>
                <c:pt idx="54">
                  <c:v>-19.831342957411515</c:v>
                </c:pt>
                <c:pt idx="55">
                  <c:v>-17.2063606329781</c:v>
                </c:pt>
                <c:pt idx="56">
                  <c:v>-16.896556156881893</c:v>
                </c:pt>
                <c:pt idx="57">
                  <c:v>-17.336838451748914</c:v>
                </c:pt>
                <c:pt idx="58">
                  <c:v>-19.119178311115682</c:v>
                </c:pt>
                <c:pt idx="59">
                  <c:v>-15.861732076975477</c:v>
                </c:pt>
                <c:pt idx="60">
                  <c:v>-14.87961332287796</c:v>
                </c:pt>
                <c:pt idx="61">
                  <c:v>-15.005591906518745</c:v>
                </c:pt>
                <c:pt idx="62">
                  <c:v>-12.995719299147702</c:v>
                </c:pt>
                <c:pt idx="63">
                  <c:v>-14.212441027882383</c:v>
                </c:pt>
                <c:pt idx="64">
                  <c:v>-13.112056664652705</c:v>
                </c:pt>
                <c:pt idx="65">
                  <c:v>-11.888907457160835</c:v>
                </c:pt>
                <c:pt idx="66">
                  <c:v>-13.885282359141781</c:v>
                </c:pt>
                <c:pt idx="67">
                  <c:v>-13.236749752542043</c:v>
                </c:pt>
                <c:pt idx="68">
                  <c:v>-14.43740278438378</c:v>
                </c:pt>
                <c:pt idx="69">
                  <c:v>-15.974855703101888</c:v>
                </c:pt>
                <c:pt idx="70">
                  <c:v>-15.974855703101888</c:v>
                </c:pt>
                <c:pt idx="71">
                  <c:v>-16.130400689025702</c:v>
                </c:pt>
                <c:pt idx="72">
                  <c:v>-16.130400689025702</c:v>
                </c:pt>
                <c:pt idx="73">
                  <c:v>-19.612808679667292</c:v>
                </c:pt>
                <c:pt idx="74">
                  <c:v>-18.176267177436966</c:v>
                </c:pt>
                <c:pt idx="75">
                  <c:v>-19.478474373642186</c:v>
                </c:pt>
                <c:pt idx="76">
                  <c:v>-18.12163360800092</c:v>
                </c:pt>
                <c:pt idx="77">
                  <c:v>-17.291846100448648</c:v>
                </c:pt>
                <c:pt idx="78">
                  <c:v>-16.685092105770604</c:v>
                </c:pt>
                <c:pt idx="79">
                  <c:v>-16.683806610019168</c:v>
                </c:pt>
                <c:pt idx="80">
                  <c:v>-18.729673098430421</c:v>
                </c:pt>
                <c:pt idx="81">
                  <c:v>-18.462932730007353</c:v>
                </c:pt>
                <c:pt idx="82">
                  <c:v>-18.342096129372308</c:v>
                </c:pt>
                <c:pt idx="83">
                  <c:v>-19.95282230592229</c:v>
                </c:pt>
                <c:pt idx="84">
                  <c:v>-20.318545847205993</c:v>
                </c:pt>
                <c:pt idx="85">
                  <c:v>-22.712138936380832</c:v>
                </c:pt>
                <c:pt idx="86">
                  <c:v>-22.521885565168233</c:v>
                </c:pt>
                <c:pt idx="87">
                  <c:v>-23.592703526114878</c:v>
                </c:pt>
                <c:pt idx="88">
                  <c:v>-24.912907662840201</c:v>
                </c:pt>
                <c:pt idx="89">
                  <c:v>-23.027085395482793</c:v>
                </c:pt>
                <c:pt idx="90">
                  <c:v>-21.610469077399731</c:v>
                </c:pt>
                <c:pt idx="91">
                  <c:v>-24.137753724723964</c:v>
                </c:pt>
                <c:pt idx="92">
                  <c:v>-25.245851062462254</c:v>
                </c:pt>
                <c:pt idx="93">
                  <c:v>-22.253859700993704</c:v>
                </c:pt>
                <c:pt idx="94">
                  <c:v>-24.070907945649257</c:v>
                </c:pt>
                <c:pt idx="95">
                  <c:v>-24.890411487190043</c:v>
                </c:pt>
                <c:pt idx="96">
                  <c:v>-26.575053669447634</c:v>
                </c:pt>
                <c:pt idx="97">
                  <c:v>-27.978815030016335</c:v>
                </c:pt>
                <c:pt idx="98">
                  <c:v>-26.733169646874323</c:v>
                </c:pt>
                <c:pt idx="99">
                  <c:v>-28.72504531372525</c:v>
                </c:pt>
                <c:pt idx="100">
                  <c:v>-26.22539882505691</c:v>
                </c:pt>
                <c:pt idx="101">
                  <c:v>-23.343960098211891</c:v>
                </c:pt>
                <c:pt idx="102">
                  <c:v>-22.782198454834134</c:v>
                </c:pt>
                <c:pt idx="103">
                  <c:v>-19.126891285624314</c:v>
                </c:pt>
                <c:pt idx="104">
                  <c:v>-21.06991811392065</c:v>
                </c:pt>
                <c:pt idx="105">
                  <c:v>-19.30814618657687</c:v>
                </c:pt>
                <c:pt idx="106">
                  <c:v>-18.831227262793927</c:v>
                </c:pt>
                <c:pt idx="107">
                  <c:v>-17.424252162846621</c:v>
                </c:pt>
                <c:pt idx="108">
                  <c:v>-18.301603013202072</c:v>
                </c:pt>
                <c:pt idx="109">
                  <c:v>-17.752053579462935</c:v>
                </c:pt>
                <c:pt idx="110">
                  <c:v>-19.002840945610689</c:v>
                </c:pt>
                <c:pt idx="111">
                  <c:v>-17.611934542556362</c:v>
                </c:pt>
                <c:pt idx="112">
                  <c:v>-18.293890038693441</c:v>
                </c:pt>
                <c:pt idx="113">
                  <c:v>-19.027265364887992</c:v>
                </c:pt>
                <c:pt idx="114">
                  <c:v>-18.226401511743028</c:v>
                </c:pt>
                <c:pt idx="115">
                  <c:v>-18.666041058734319</c:v>
                </c:pt>
                <c:pt idx="116">
                  <c:v>-17.269992672674228</c:v>
                </c:pt>
                <c:pt idx="117">
                  <c:v>-16.591250915915733</c:v>
                </c:pt>
                <c:pt idx="118">
                  <c:v>-15.941432813564571</c:v>
                </c:pt>
                <c:pt idx="119">
                  <c:v>-15.154709413685408</c:v>
                </c:pt>
                <c:pt idx="120">
                  <c:v>-17.075882814207311</c:v>
                </c:pt>
                <c:pt idx="121">
                  <c:v>-17.796403182887499</c:v>
                </c:pt>
                <c:pt idx="122">
                  <c:v>-19.500970549292351</c:v>
                </c:pt>
                <c:pt idx="123">
                  <c:v>-18.876219614094193</c:v>
                </c:pt>
                <c:pt idx="124">
                  <c:v>-18.887146327981409</c:v>
                </c:pt>
                <c:pt idx="125">
                  <c:v>-16.879201964237524</c:v>
                </c:pt>
                <c:pt idx="126">
                  <c:v>-16.360504428532884</c:v>
                </c:pt>
                <c:pt idx="127">
                  <c:v>-17.227571312876833</c:v>
                </c:pt>
                <c:pt idx="128">
                  <c:v>-17.560514712498897</c:v>
                </c:pt>
                <c:pt idx="129">
                  <c:v>-15.953645023203222</c:v>
                </c:pt>
                <c:pt idx="130">
                  <c:v>-14.144952500932007</c:v>
                </c:pt>
                <c:pt idx="131">
                  <c:v>-14.439331028010971</c:v>
                </c:pt>
                <c:pt idx="132">
                  <c:v>-14.224010489645355</c:v>
                </c:pt>
                <c:pt idx="133">
                  <c:v>-16.006350349012124</c:v>
                </c:pt>
                <c:pt idx="134">
                  <c:v>-13.648751140877513</c:v>
                </c:pt>
                <c:pt idx="135">
                  <c:v>-13.648751140877513</c:v>
                </c:pt>
                <c:pt idx="136">
                  <c:v>-13.878854880384651</c:v>
                </c:pt>
                <c:pt idx="137">
                  <c:v>-14.042755588692824</c:v>
                </c:pt>
                <c:pt idx="138">
                  <c:v>-15.308326155982089</c:v>
                </c:pt>
                <c:pt idx="139">
                  <c:v>-15.573138280778021</c:v>
                </c:pt>
                <c:pt idx="140">
                  <c:v>-16.584180689282867</c:v>
                </c:pt>
                <c:pt idx="141">
                  <c:v>-16.057770179069596</c:v>
                </c:pt>
                <c:pt idx="142">
                  <c:v>-17.917882531398277</c:v>
                </c:pt>
                <c:pt idx="143">
                  <c:v>-16.769934825365439</c:v>
                </c:pt>
                <c:pt idx="144">
                  <c:v>-16.705660037793624</c:v>
                </c:pt>
                <c:pt idx="145">
                  <c:v>-17.010965278759805</c:v>
                </c:pt>
                <c:pt idx="146">
                  <c:v>-18.124847347379578</c:v>
                </c:pt>
                <c:pt idx="147">
                  <c:v>-16.195318224473343</c:v>
                </c:pt>
                <c:pt idx="148">
                  <c:v>-16.875988224858986</c:v>
                </c:pt>
                <c:pt idx="149">
                  <c:v>-17.962232134822862</c:v>
                </c:pt>
                <c:pt idx="150">
                  <c:v>-18.577341851885244</c:v>
                </c:pt>
                <c:pt idx="151">
                  <c:v>-17.518736100577257</c:v>
                </c:pt>
                <c:pt idx="152">
                  <c:v>-17.368333097659182</c:v>
                </c:pt>
                <c:pt idx="153">
                  <c:v>-17.819542106413412</c:v>
                </c:pt>
                <c:pt idx="154">
                  <c:v>-17.819542106413412</c:v>
                </c:pt>
                <c:pt idx="155">
                  <c:v>-18.077926752452157</c:v>
                </c:pt>
                <c:pt idx="156">
                  <c:v>-19.356995025131507</c:v>
                </c:pt>
                <c:pt idx="157">
                  <c:v>-18.986772248717788</c:v>
                </c:pt>
                <c:pt idx="158">
                  <c:v>-18.937923410163204</c:v>
                </c:pt>
                <c:pt idx="159">
                  <c:v>-18.937923410163204</c:v>
                </c:pt>
                <c:pt idx="160">
                  <c:v>-16.239025080022195</c:v>
                </c:pt>
                <c:pt idx="161">
                  <c:v>-16.278875448316732</c:v>
                </c:pt>
                <c:pt idx="162">
                  <c:v>-14.397552416089365</c:v>
                </c:pt>
                <c:pt idx="163">
                  <c:v>-14.953529328585658</c:v>
                </c:pt>
                <c:pt idx="164">
                  <c:v>-16.12461595814435</c:v>
                </c:pt>
                <c:pt idx="165">
                  <c:v>-14.49460734532283</c:v>
                </c:pt>
                <c:pt idx="166">
                  <c:v>-14.495892841074266</c:v>
                </c:pt>
                <c:pt idx="167">
                  <c:v>-14.610944710827834</c:v>
                </c:pt>
                <c:pt idx="168">
                  <c:v>-14.112815107146181</c:v>
                </c:pt>
                <c:pt idx="169">
                  <c:v>-15.338535306140921</c:v>
                </c:pt>
                <c:pt idx="170">
                  <c:v>-15.670835957887274</c:v>
                </c:pt>
                <c:pt idx="171">
                  <c:v>-16.852206553457449</c:v>
                </c:pt>
                <c:pt idx="172">
                  <c:v>-16.852206553457449</c:v>
                </c:pt>
                <c:pt idx="173">
                  <c:v>-18.158270236916984</c:v>
                </c:pt>
                <c:pt idx="174">
                  <c:v>-19.003483693486501</c:v>
                </c:pt>
                <c:pt idx="175">
                  <c:v>-18.175624429561378</c:v>
                </c:pt>
                <c:pt idx="176">
                  <c:v>-20.566646527233345</c:v>
                </c:pt>
                <c:pt idx="177">
                  <c:v>-21.850856782918449</c:v>
                </c:pt>
                <c:pt idx="178">
                  <c:v>-20.83017315627783</c:v>
                </c:pt>
                <c:pt idx="179">
                  <c:v>-20.279338226787281</c:v>
                </c:pt>
                <c:pt idx="180">
                  <c:v>-22.084174261804169</c:v>
                </c:pt>
                <c:pt idx="181">
                  <c:v>-21.061562391536391</c:v>
                </c:pt>
                <c:pt idx="182">
                  <c:v>-20.634777802059467</c:v>
                </c:pt>
                <c:pt idx="183">
                  <c:v>-21.751873610057814</c:v>
                </c:pt>
                <c:pt idx="184">
                  <c:v>-22.160661259014645</c:v>
                </c:pt>
                <c:pt idx="185">
                  <c:v>-22.640151174300481</c:v>
                </c:pt>
                <c:pt idx="186">
                  <c:v>-23.419161599671025</c:v>
                </c:pt>
                <c:pt idx="187">
                  <c:v>-22.837474772146006</c:v>
                </c:pt>
                <c:pt idx="188">
                  <c:v>-23.459654715841292</c:v>
                </c:pt>
                <c:pt idx="189">
                  <c:v>-24.403208597395697</c:v>
                </c:pt>
                <c:pt idx="190">
                  <c:v>-24.513761232019238</c:v>
                </c:pt>
                <c:pt idx="191">
                  <c:v>-22.895322080960646</c:v>
                </c:pt>
                <c:pt idx="192">
                  <c:v>-22.895322080960646</c:v>
                </c:pt>
                <c:pt idx="193">
                  <c:v>-21.38486457302271</c:v>
                </c:pt>
                <c:pt idx="194">
                  <c:v>-21.927986528004627</c:v>
                </c:pt>
                <c:pt idx="195">
                  <c:v>-22.665861089329209</c:v>
                </c:pt>
                <c:pt idx="196">
                  <c:v>-21.642606471185733</c:v>
                </c:pt>
                <c:pt idx="197">
                  <c:v>-23.081718964918927</c:v>
                </c:pt>
                <c:pt idx="198">
                  <c:v>-22.528313043925507</c:v>
                </c:pt>
                <c:pt idx="199">
                  <c:v>-23.514288285277331</c:v>
                </c:pt>
                <c:pt idx="200">
                  <c:v>-22.606085536887409</c:v>
                </c:pt>
                <c:pt idx="201">
                  <c:v>-22.246146726485172</c:v>
                </c:pt>
                <c:pt idx="202">
                  <c:v>-22.831690041264519</c:v>
                </c:pt>
                <c:pt idx="203">
                  <c:v>-24.016274376213275</c:v>
                </c:pt>
                <c:pt idx="204">
                  <c:v>-23.264259361622909</c:v>
                </c:pt>
                <c:pt idx="205">
                  <c:v>-23.974495764291593</c:v>
                </c:pt>
                <c:pt idx="206">
                  <c:v>-23.344602846087692</c:v>
                </c:pt>
                <c:pt idx="207">
                  <c:v>-25.322338059672809</c:v>
                </c:pt>
                <c:pt idx="208">
                  <c:v>-25.945803499119524</c:v>
                </c:pt>
                <c:pt idx="209">
                  <c:v>-25.594863158977365</c:v>
                </c:pt>
                <c:pt idx="210">
                  <c:v>-23.027085395482871</c:v>
                </c:pt>
                <c:pt idx="211">
                  <c:v>-22.899178568214939</c:v>
                </c:pt>
                <c:pt idx="212">
                  <c:v>-20.164929104909433</c:v>
                </c:pt>
                <c:pt idx="213">
                  <c:v>-19.824272730778738</c:v>
                </c:pt>
                <c:pt idx="214">
                  <c:v>-19.118535563240091</c:v>
                </c:pt>
                <c:pt idx="215">
                  <c:v>-18.964276073067708</c:v>
                </c:pt>
                <c:pt idx="216">
                  <c:v>-17.102235477111883</c:v>
                </c:pt>
                <c:pt idx="217">
                  <c:v>-20.022239076499982</c:v>
                </c:pt>
                <c:pt idx="218">
                  <c:v>-19.049761540538235</c:v>
                </c:pt>
                <c:pt idx="219">
                  <c:v>-19.490043835405256</c:v>
                </c:pt>
                <c:pt idx="220">
                  <c:v>-19.61088043604029</c:v>
                </c:pt>
                <c:pt idx="221">
                  <c:v>-20.073658906557444</c:v>
                </c:pt>
                <c:pt idx="222">
                  <c:v>-21.490917972516232</c:v>
                </c:pt>
                <c:pt idx="223">
                  <c:v>-20.537080124950325</c:v>
                </c:pt>
                <c:pt idx="224">
                  <c:v>-18.446864033114519</c:v>
                </c:pt>
                <c:pt idx="225">
                  <c:v>-18.857579925698488</c:v>
                </c:pt>
                <c:pt idx="226">
                  <c:v>-18.634546412824239</c:v>
                </c:pt>
                <c:pt idx="227">
                  <c:v>-18.532349500585042</c:v>
                </c:pt>
                <c:pt idx="228">
                  <c:v>-18.655757092722958</c:v>
                </c:pt>
                <c:pt idx="229">
                  <c:v>-19.785707858235668</c:v>
                </c:pt>
                <c:pt idx="230">
                  <c:v>-19.268295818282454</c:v>
                </c:pt>
                <c:pt idx="231">
                  <c:v>-19.566530832615715</c:v>
                </c:pt>
                <c:pt idx="232">
                  <c:v>-17.996940520111714</c:v>
                </c:pt>
                <c:pt idx="233">
                  <c:v>-17.473743749277038</c:v>
                </c:pt>
                <c:pt idx="234">
                  <c:v>-18.481572418403292</c:v>
                </c:pt>
                <c:pt idx="235">
                  <c:v>-17.214716355362579</c:v>
                </c:pt>
                <c:pt idx="236">
                  <c:v>-17.214716355362579</c:v>
                </c:pt>
                <c:pt idx="237">
                  <c:v>-17.360620123150628</c:v>
                </c:pt>
                <c:pt idx="238">
                  <c:v>-15.566710802020934</c:v>
                </c:pt>
                <c:pt idx="239">
                  <c:v>-14.856474399352237</c:v>
                </c:pt>
                <c:pt idx="240">
                  <c:v>-15.558997827512311</c:v>
                </c:pt>
                <c:pt idx="241">
                  <c:v>-16.727513465568133</c:v>
                </c:pt>
                <c:pt idx="242">
                  <c:v>-15.231196410896008</c:v>
                </c:pt>
                <c:pt idx="243">
                  <c:v>-14.94774459770426</c:v>
                </c:pt>
                <c:pt idx="244">
                  <c:v>-15.024231594914738</c:v>
                </c:pt>
                <c:pt idx="245">
                  <c:v>-15.067938450463569</c:v>
                </c:pt>
                <c:pt idx="246">
                  <c:v>-13.789512925659942</c:v>
                </c:pt>
                <c:pt idx="247">
                  <c:v>-14.113457855021949</c:v>
                </c:pt>
                <c:pt idx="248">
                  <c:v>-13.387152755460308</c:v>
                </c:pt>
                <c:pt idx="249">
                  <c:v>-13.815865588564391</c:v>
                </c:pt>
                <c:pt idx="250">
                  <c:v>-14.680361481405447</c:v>
                </c:pt>
                <c:pt idx="251">
                  <c:v>-13.442429072772056</c:v>
                </c:pt>
                <c:pt idx="252">
                  <c:v>-12.354256919181028</c:v>
                </c:pt>
                <c:pt idx="253">
                  <c:v>-12.603000347083992</c:v>
                </c:pt>
                <c:pt idx="254">
                  <c:v>-12.858814001619868</c:v>
                </c:pt>
                <c:pt idx="255">
                  <c:v>-12.162718052216992</c:v>
                </c:pt>
                <c:pt idx="256">
                  <c:v>-12.372896607576855</c:v>
                </c:pt>
                <c:pt idx="257">
                  <c:v>-14.554382897764651</c:v>
                </c:pt>
                <c:pt idx="258">
                  <c:v>-14.651437826998126</c:v>
                </c:pt>
                <c:pt idx="259">
                  <c:v>-14.300497486855946</c:v>
                </c:pt>
                <c:pt idx="260">
                  <c:v>-13.516345078479652</c:v>
                </c:pt>
                <c:pt idx="261">
                  <c:v>-13.390366494838869</c:v>
                </c:pt>
                <c:pt idx="262">
                  <c:v>-13.390366494838869</c:v>
                </c:pt>
                <c:pt idx="263">
                  <c:v>-11.695440346569796</c:v>
                </c:pt>
                <c:pt idx="264">
                  <c:v>-11.521255672250131</c:v>
                </c:pt>
                <c:pt idx="265">
                  <c:v>-11.846486097363574</c:v>
                </c:pt>
                <c:pt idx="266">
                  <c:v>-10.547492640536948</c:v>
                </c:pt>
                <c:pt idx="267">
                  <c:v>-10.227404198429257</c:v>
                </c:pt>
                <c:pt idx="268">
                  <c:v>-9.8038333483309259</c:v>
                </c:pt>
                <c:pt idx="269">
                  <c:v>-8.4148551889037364</c:v>
                </c:pt>
                <c:pt idx="270">
                  <c:v>-8.0465606561171636</c:v>
                </c:pt>
                <c:pt idx="271">
                  <c:v>-8.2625239423585128</c:v>
                </c:pt>
                <c:pt idx="272">
                  <c:v>-9.3590518183338745</c:v>
                </c:pt>
                <c:pt idx="273">
                  <c:v>-8.5299070586573151</c:v>
                </c:pt>
                <c:pt idx="274">
                  <c:v>-7.3247547916855504</c:v>
                </c:pt>
                <c:pt idx="275">
                  <c:v>-7.2251288709492156</c:v>
                </c:pt>
                <c:pt idx="276">
                  <c:v>-8.1442583332263609</c:v>
                </c:pt>
                <c:pt idx="277">
                  <c:v>-6.0848941394250122</c:v>
                </c:pt>
                <c:pt idx="278">
                  <c:v>-5.9994086719544759</c:v>
                </c:pt>
                <c:pt idx="279">
                  <c:v>-6.1382422131096348</c:v>
                </c:pt>
                <c:pt idx="280">
                  <c:v>-7.5670707408313493</c:v>
                </c:pt>
                <c:pt idx="281">
                  <c:v>-7.4738722988521911</c:v>
                </c:pt>
                <c:pt idx="282">
                  <c:v>-8.7786504865602808</c:v>
                </c:pt>
                <c:pt idx="283">
                  <c:v>-8.610250543122099</c:v>
                </c:pt>
                <c:pt idx="284">
                  <c:v>-9.366764792842508</c:v>
                </c:pt>
                <c:pt idx="285">
                  <c:v>-8.3557223843376711</c:v>
                </c:pt>
                <c:pt idx="286">
                  <c:v>-9.2459281922074759</c:v>
                </c:pt>
                <c:pt idx="287">
                  <c:v>-9.4059724132613205</c:v>
                </c:pt>
                <c:pt idx="288">
                  <c:v>-8.6635986168067234</c:v>
                </c:pt>
                <c:pt idx="289">
                  <c:v>-7.5979226388658283</c:v>
                </c:pt>
                <c:pt idx="290">
                  <c:v>-8.3460811662018912</c:v>
                </c:pt>
                <c:pt idx="291">
                  <c:v>-8.3460811662018912</c:v>
                </c:pt>
                <c:pt idx="292">
                  <c:v>-6.6042344230053951</c:v>
                </c:pt>
                <c:pt idx="293">
                  <c:v>-6.2545795786146492</c:v>
                </c:pt>
                <c:pt idx="294">
                  <c:v>-6.768777879189269</c:v>
                </c:pt>
                <c:pt idx="295">
                  <c:v>-8.0253499762184877</c:v>
                </c:pt>
                <c:pt idx="296">
                  <c:v>-7.1422143949815942</c:v>
                </c:pt>
                <c:pt idx="297">
                  <c:v>-6.608733658135435</c:v>
                </c:pt>
                <c:pt idx="298">
                  <c:v>-6.9288221002431367</c:v>
                </c:pt>
                <c:pt idx="299">
                  <c:v>-7.5182219022768004</c:v>
                </c:pt>
                <c:pt idx="300">
                  <c:v>-8.6584566338010038</c:v>
                </c:pt>
                <c:pt idx="301">
                  <c:v>-7.5799256983457353</c:v>
                </c:pt>
                <c:pt idx="302">
                  <c:v>-8.9303389852298238</c:v>
                </c:pt>
                <c:pt idx="303">
                  <c:v>-8.0645575966373233</c:v>
                </c:pt>
                <c:pt idx="304">
                  <c:v>-8.0163515059584629</c:v>
                </c:pt>
                <c:pt idx="305">
                  <c:v>-8.6680978519367731</c:v>
                </c:pt>
                <c:pt idx="306">
                  <c:v>-7.0779396074097782</c:v>
                </c:pt>
                <c:pt idx="307">
                  <c:v>-7.2784769446338826</c:v>
                </c:pt>
                <c:pt idx="308">
                  <c:v>-7.9385790129965494</c:v>
                </c:pt>
                <c:pt idx="309">
                  <c:v>-8.0928385031689309</c:v>
                </c:pt>
                <c:pt idx="310">
                  <c:v>-7.8087439421014597</c:v>
                </c:pt>
                <c:pt idx="311">
                  <c:v>-8.7529405715315871</c:v>
                </c:pt>
                <c:pt idx="312">
                  <c:v>-8.5041971436286108</c:v>
                </c:pt>
                <c:pt idx="313">
                  <c:v>-10.11685156380574</c:v>
                </c:pt>
                <c:pt idx="314">
                  <c:v>-9.9503798639947068</c:v>
                </c:pt>
                <c:pt idx="315">
                  <c:v>-9.2915632913834756</c:v>
                </c:pt>
                <c:pt idx="316">
                  <c:v>-8.9676183620214687</c:v>
                </c:pt>
                <c:pt idx="317">
                  <c:v>-8.6648841125581697</c:v>
                </c:pt>
                <c:pt idx="318">
                  <c:v>-7.7547531205411024</c:v>
                </c:pt>
                <c:pt idx="319">
                  <c:v>-8.3088017894102588</c:v>
                </c:pt>
                <c:pt idx="320">
                  <c:v>-7.703976038359361</c:v>
                </c:pt>
                <c:pt idx="321">
                  <c:v>-7.6737668882005945</c:v>
                </c:pt>
                <c:pt idx="322">
                  <c:v>-6.8240541965010397</c:v>
                </c:pt>
                <c:pt idx="323">
                  <c:v>-6.5798100037281042</c:v>
                </c:pt>
                <c:pt idx="324">
                  <c:v>-6.7623504004320933</c:v>
                </c:pt>
                <c:pt idx="325">
                  <c:v>-6.4814695787432042</c:v>
                </c:pt>
                <c:pt idx="326">
                  <c:v>-7.4333791826819535</c:v>
                </c:pt>
                <c:pt idx="327">
                  <c:v>-7.3729608823644543</c:v>
                </c:pt>
                <c:pt idx="328">
                  <c:v>-7.0907945649241295</c:v>
                </c:pt>
                <c:pt idx="329">
                  <c:v>-7.0689411371497197</c:v>
                </c:pt>
                <c:pt idx="330">
                  <c:v>-6.4994665192633194</c:v>
                </c:pt>
                <c:pt idx="331">
                  <c:v>-6.0109781337174368</c:v>
                </c:pt>
                <c:pt idx="332">
                  <c:v>-6.0109781337174368</c:v>
                </c:pt>
                <c:pt idx="333">
                  <c:v>-4.705557198133647</c:v>
                </c:pt>
                <c:pt idx="334">
                  <c:v>-4.2787726086567002</c:v>
                </c:pt>
                <c:pt idx="335">
                  <c:v>-4.1168001439756967</c:v>
                </c:pt>
                <c:pt idx="336">
                  <c:v>-4.729338869535205</c:v>
                </c:pt>
                <c:pt idx="337">
                  <c:v>-3.7665025517092499</c:v>
                </c:pt>
                <c:pt idx="338">
                  <c:v>-4.5564396909669957</c:v>
                </c:pt>
                <c:pt idx="339">
                  <c:v>-5.6902469437340342</c:v>
                </c:pt>
                <c:pt idx="340">
                  <c:v>-5.148410484503529</c:v>
                </c:pt>
                <c:pt idx="341">
                  <c:v>-4.9414456685222374</c:v>
                </c:pt>
                <c:pt idx="342">
                  <c:v>-5.295599748043001</c:v>
                </c:pt>
                <c:pt idx="343">
                  <c:v>-3.9413299739046059</c:v>
                </c:pt>
                <c:pt idx="344">
                  <c:v>-4.2498489542493694</c:v>
                </c:pt>
                <c:pt idx="345">
                  <c:v>-2.9791364039543633</c:v>
                </c:pt>
                <c:pt idx="346">
                  <c:v>-3.2831561491691086</c:v>
                </c:pt>
                <c:pt idx="347">
                  <c:v>-4.5416564898254741</c:v>
                </c:pt>
                <c:pt idx="348">
                  <c:v>-3.9612551580518907</c:v>
                </c:pt>
                <c:pt idx="349">
                  <c:v>-5.7950148474761098</c:v>
                </c:pt>
                <c:pt idx="350">
                  <c:v>-6.3458497769666717</c:v>
                </c:pt>
                <c:pt idx="351">
                  <c:v>-6.9281793523674251</c:v>
                </c:pt>
                <c:pt idx="352">
                  <c:v>-6.017405612474624</c:v>
                </c:pt>
                <c:pt idx="353">
                  <c:v>-7.00916558470791</c:v>
                </c:pt>
                <c:pt idx="354">
                  <c:v>-4.9228059801264106</c:v>
                </c:pt>
                <c:pt idx="355">
                  <c:v>-4.7216258950266043</c:v>
                </c:pt>
                <c:pt idx="356">
                  <c:v>-3.8243498605239012</c:v>
                </c:pt>
                <c:pt idx="357">
                  <c:v>-3.4039927498041522</c:v>
                </c:pt>
                <c:pt idx="358">
                  <c:v>-2.9418570271627198</c:v>
                </c:pt>
                <c:pt idx="359">
                  <c:v>-3.4174904551942387</c:v>
                </c:pt>
                <c:pt idx="360">
                  <c:v>-2.9540692368013932</c:v>
                </c:pt>
                <c:pt idx="361">
                  <c:v>-3.009345554113152</c:v>
                </c:pt>
                <c:pt idx="362">
                  <c:v>-2.3280328058517985</c:v>
                </c:pt>
                <c:pt idx="363">
                  <c:v>-1.9423840804208337</c:v>
                </c:pt>
                <c:pt idx="364">
                  <c:v>-2.1769870550579995</c:v>
                </c:pt>
                <c:pt idx="365">
                  <c:v>-1.865254335334654</c:v>
                </c:pt>
                <c:pt idx="366">
                  <c:v>-2.8692265172065801</c:v>
                </c:pt>
                <c:pt idx="367">
                  <c:v>-2.3685259220220356</c:v>
                </c:pt>
                <c:pt idx="368">
                  <c:v>-2.2425473383812622</c:v>
                </c:pt>
                <c:pt idx="369">
                  <c:v>-3.69837127688315</c:v>
                </c:pt>
                <c:pt idx="370">
                  <c:v>-3.3782828347754479</c:v>
                </c:pt>
                <c:pt idx="371">
                  <c:v>-3.8327055829082579</c:v>
                </c:pt>
                <c:pt idx="372">
                  <c:v>-3.6244552711755418</c:v>
                </c:pt>
                <c:pt idx="373">
                  <c:v>-2.1602756102893195</c:v>
                </c:pt>
                <c:pt idx="374">
                  <c:v>-2.0188710776313012</c:v>
                </c:pt>
                <c:pt idx="375">
                  <c:v>-2.1017855535989782</c:v>
                </c:pt>
                <c:pt idx="376">
                  <c:v>-1.7482742219539271</c:v>
                </c:pt>
                <c:pt idx="377">
                  <c:v>-0.9711920402105223</c:v>
                </c:pt>
                <c:pt idx="378">
                  <c:v>-1.5091720121867214</c:v>
                </c:pt>
                <c:pt idx="379">
                  <c:v>-1.624866629816013</c:v>
                </c:pt>
                <c:pt idx="380">
                  <c:v>-1.0328958362794793</c:v>
                </c:pt>
                <c:pt idx="381">
                  <c:v>-1.4654651566378796</c:v>
                </c:pt>
                <c:pt idx="382">
                  <c:v>-2.028512295767082</c:v>
                </c:pt>
                <c:pt idx="383">
                  <c:v>-2.0792893779488231</c:v>
                </c:pt>
                <c:pt idx="384">
                  <c:v>-0.92105770590449332</c:v>
                </c:pt>
                <c:pt idx="385">
                  <c:v>-0.93326991554314453</c:v>
                </c:pt>
                <c:pt idx="386">
                  <c:v>-1.669858981116279</c:v>
                </c:pt>
                <c:pt idx="387">
                  <c:v>-2.2978236556930209</c:v>
                </c:pt>
                <c:pt idx="388">
                  <c:v>-3.1816019848056376</c:v>
                </c:pt>
                <c:pt idx="389">
                  <c:v>-2.3980923243050678</c:v>
                </c:pt>
                <c:pt idx="390">
                  <c:v>-3.2175958658458681</c:v>
                </c:pt>
                <c:pt idx="391">
                  <c:v>-3.0601226362948819</c:v>
                </c:pt>
                <c:pt idx="392">
                  <c:v>-1.4866758365365662</c:v>
                </c:pt>
                <c:pt idx="393">
                  <c:v>-1.3067064313354582</c:v>
                </c:pt>
                <c:pt idx="394">
                  <c:v>-0.86321039708983083</c:v>
                </c:pt>
                <c:pt idx="395">
                  <c:v>-0.86321039708983083</c:v>
                </c:pt>
                <c:pt idx="396">
                  <c:v>-0.88377832911282761</c:v>
                </c:pt>
                <c:pt idx="397">
                  <c:v>0.23653121826410217</c:v>
                </c:pt>
                <c:pt idx="398">
                  <c:v>-8.9984702600776068E-2</c:v>
                </c:pt>
                <c:pt idx="399">
                  <c:v>-0.23974495764313986</c:v>
                </c:pt>
                <c:pt idx="400">
                  <c:v>0.23460297463693269</c:v>
                </c:pt>
                <c:pt idx="401">
                  <c:v>-0.5334807368464034</c:v>
                </c:pt>
                <c:pt idx="402">
                  <c:v>0.2018228329752958</c:v>
                </c:pt>
                <c:pt idx="403">
                  <c:v>-0.65174634597856551</c:v>
                </c:pt>
                <c:pt idx="404">
                  <c:v>-0.73980280495197226</c:v>
                </c:pt>
                <c:pt idx="405">
                  <c:v>0.4120013883351703</c:v>
                </c:pt>
                <c:pt idx="406">
                  <c:v>0.68645473126687229</c:v>
                </c:pt>
                <c:pt idx="407">
                  <c:v>0.11826560913192896</c:v>
                </c:pt>
                <c:pt idx="408">
                  <c:v>0.78415240837603761</c:v>
                </c:pt>
                <c:pt idx="409">
                  <c:v>0.92105770590404923</c:v>
                </c:pt>
                <c:pt idx="410">
                  <c:v>2.1262099728758033</c:v>
                </c:pt>
                <c:pt idx="411">
                  <c:v>2.0805748736998142</c:v>
                </c:pt>
                <c:pt idx="412">
                  <c:v>2.4816495481480239</c:v>
                </c:pt>
                <c:pt idx="413">
                  <c:v>2.7708860922212475</c:v>
                </c:pt>
                <c:pt idx="414">
                  <c:v>2.5857747040143764</c:v>
                </c:pt>
                <c:pt idx="415">
                  <c:v>2.5857747040143764</c:v>
                </c:pt>
                <c:pt idx="416">
                  <c:v>2.7586738825825963</c:v>
                </c:pt>
                <c:pt idx="417">
                  <c:v>4.0711650447993186</c:v>
                </c:pt>
                <c:pt idx="418">
                  <c:v>4.0988032034551924</c:v>
                </c:pt>
                <c:pt idx="419">
                  <c:v>4.31412374182083</c:v>
                </c:pt>
                <c:pt idx="420">
                  <c:v>4.31412374182083</c:v>
                </c:pt>
                <c:pt idx="421">
                  <c:v>3.9998200305945808</c:v>
                </c:pt>
                <c:pt idx="422">
                  <c:v>5.2885295214097239</c:v>
                </c:pt>
                <c:pt idx="423">
                  <c:v>5.4305768019434542</c:v>
                </c:pt>
                <c:pt idx="424">
                  <c:v>5.7063156406266025</c:v>
                </c:pt>
                <c:pt idx="425">
                  <c:v>6.2352971423427217</c:v>
                </c:pt>
                <c:pt idx="426">
                  <c:v>5.2911005129125943</c:v>
                </c:pt>
                <c:pt idx="427">
                  <c:v>5.7982285868543038</c:v>
                </c:pt>
                <c:pt idx="428">
                  <c:v>5.2390379349794181</c:v>
                </c:pt>
                <c:pt idx="429">
                  <c:v>6.1151032895834234</c:v>
                </c:pt>
                <c:pt idx="430">
                  <c:v>6.2597215616200463</c:v>
                </c:pt>
                <c:pt idx="431">
                  <c:v>6.9898831484359825</c:v>
                </c:pt>
                <c:pt idx="432">
                  <c:v>6.9898831484359825</c:v>
                </c:pt>
                <c:pt idx="433">
                  <c:v>6.8908999755753708</c:v>
                </c:pt>
                <c:pt idx="434">
                  <c:v>7.7290432055119984</c:v>
                </c:pt>
                <c:pt idx="435">
                  <c:v>7.3858158398784512</c:v>
                </c:pt>
                <c:pt idx="436">
                  <c:v>7.1627823270042246</c:v>
                </c:pt>
                <c:pt idx="437">
                  <c:v>8.4598475402037021</c:v>
                </c:pt>
                <c:pt idx="438">
                  <c:v>7.3973853016414015</c:v>
                </c:pt>
                <c:pt idx="439">
                  <c:v>5.9531308249024528</c:v>
                </c:pt>
                <c:pt idx="440">
                  <c:v>6.5091077373987449</c:v>
                </c:pt>
                <c:pt idx="441">
                  <c:v>6.2288696635855789</c:v>
                </c:pt>
                <c:pt idx="442">
                  <c:v>6.6183748762708383</c:v>
                </c:pt>
                <c:pt idx="443">
                  <c:v>6.6910053862270003</c:v>
                </c:pt>
                <c:pt idx="444">
                  <c:v>5.8149400316229949</c:v>
                </c:pt>
                <c:pt idx="445">
                  <c:v>6.0116208815927719</c:v>
                </c:pt>
                <c:pt idx="446">
                  <c:v>7.3478937152110735</c:v>
                </c:pt>
                <c:pt idx="447">
                  <c:v>7.0920800606752099</c:v>
                </c:pt>
                <c:pt idx="448">
                  <c:v>7.6313455284028109</c:v>
                </c:pt>
                <c:pt idx="449">
                  <c:v>8.8191436027301719</c:v>
                </c:pt>
                <c:pt idx="450">
                  <c:v>8.2978750755226649</c:v>
                </c:pt>
                <c:pt idx="451">
                  <c:v>7.7155455001219009</c:v>
                </c:pt>
                <c:pt idx="452">
                  <c:v>7.7155455001219009</c:v>
                </c:pt>
                <c:pt idx="453">
                  <c:v>8.7670810247969975</c:v>
                </c:pt>
                <c:pt idx="454">
                  <c:v>8.2959468318955167</c:v>
                </c:pt>
                <c:pt idx="455">
                  <c:v>7.8537362934013366</c:v>
                </c:pt>
                <c:pt idx="456">
                  <c:v>7.5773547068424874</c:v>
                </c:pt>
                <c:pt idx="457">
                  <c:v>7.2874754148935406</c:v>
                </c:pt>
                <c:pt idx="458">
                  <c:v>7.1087915054438566</c:v>
                </c:pt>
                <c:pt idx="459">
                  <c:v>7.5535730354408859</c:v>
                </c:pt>
                <c:pt idx="460">
                  <c:v>7.7007622989803792</c:v>
                </c:pt>
                <c:pt idx="461">
                  <c:v>7.7052615341103969</c:v>
                </c:pt>
                <c:pt idx="462">
                  <c:v>8.7465130927739878</c:v>
                </c:pt>
                <c:pt idx="463">
                  <c:v>8.1024797213042898</c:v>
                </c:pt>
                <c:pt idx="464">
                  <c:v>8.3139437724155876</c:v>
                </c:pt>
                <c:pt idx="465">
                  <c:v>8.6777390700721213</c:v>
                </c:pt>
                <c:pt idx="466">
                  <c:v>8.866064197657586</c:v>
                </c:pt>
                <c:pt idx="467">
                  <c:v>7.9649316759005773</c:v>
                </c:pt>
                <c:pt idx="468">
                  <c:v>7.3433944800810114</c:v>
                </c:pt>
                <c:pt idx="469">
                  <c:v>5.7828026378370589</c:v>
                </c:pt>
                <c:pt idx="470">
                  <c:v>4.2029283593215672</c:v>
                </c:pt>
                <c:pt idx="471">
                  <c:v>5.501921816148192</c:v>
                </c:pt>
                <c:pt idx="472">
                  <c:v>3.9908215603345454</c:v>
                </c:pt>
                <c:pt idx="473">
                  <c:v>4.577007622989604</c:v>
                </c:pt>
                <c:pt idx="474">
                  <c:v>5.8149400316229949</c:v>
                </c:pt>
                <c:pt idx="475">
                  <c:v>5.6812484734735991</c:v>
                </c:pt>
                <c:pt idx="476">
                  <c:v>4.5005206257791253</c:v>
                </c:pt>
                <c:pt idx="477">
                  <c:v>3.1481790952678779</c:v>
                </c:pt>
                <c:pt idx="478">
                  <c:v>3.0112737977398885</c:v>
                </c:pt>
                <c:pt idx="479">
                  <c:v>2.7657441092155066</c:v>
                </c:pt>
                <c:pt idx="480">
                  <c:v>4.4471725520945027</c:v>
                </c:pt>
                <c:pt idx="481">
                  <c:v>4.3411191526009807</c:v>
                </c:pt>
                <c:pt idx="482">
                  <c:v>5.7159568587623832</c:v>
                </c:pt>
                <c:pt idx="483">
                  <c:v>6.1453124397421899</c:v>
                </c:pt>
                <c:pt idx="484">
                  <c:v>6.0803949042946392</c:v>
                </c:pt>
                <c:pt idx="485">
                  <c:v>6.6421565476724176</c:v>
                </c:pt>
                <c:pt idx="486">
                  <c:v>7.5574295226952248</c:v>
                </c:pt>
                <c:pt idx="487">
                  <c:v>8.3827177951174789</c:v>
                </c:pt>
                <c:pt idx="488">
                  <c:v>8.1892506845262716</c:v>
                </c:pt>
                <c:pt idx="489">
                  <c:v>7.4764432903547062</c:v>
                </c:pt>
                <c:pt idx="490">
                  <c:v>7.3620341684768498</c:v>
                </c:pt>
                <c:pt idx="491">
                  <c:v>7.3620341684768498</c:v>
                </c:pt>
                <c:pt idx="492">
                  <c:v>7.918653828848865</c:v>
                </c:pt>
                <c:pt idx="493">
                  <c:v>6.4384054710696859</c:v>
                </c:pt>
                <c:pt idx="494">
                  <c:v>6.321425357688959</c:v>
                </c:pt>
                <c:pt idx="495">
                  <c:v>6.3844146495093401</c:v>
                </c:pt>
                <c:pt idx="496">
                  <c:v>6.9288221002427042</c:v>
                </c:pt>
                <c:pt idx="497">
                  <c:v>7.0425884742448375</c:v>
                </c:pt>
                <c:pt idx="498">
                  <c:v>5.3778714761345103</c:v>
                </c:pt>
                <c:pt idx="499">
                  <c:v>5.9447751025180073</c:v>
                </c:pt>
                <c:pt idx="500">
                  <c:v>7.4436631486930249</c:v>
                </c:pt>
                <c:pt idx="501">
                  <c:v>7.5072951883891292</c:v>
                </c:pt>
                <c:pt idx="502">
                  <c:v>7.0297335167304631</c:v>
                </c:pt>
                <c:pt idx="503">
                  <c:v>7.2733349616276977</c:v>
                </c:pt>
                <c:pt idx="504">
                  <c:v>5.8091553007414864</c:v>
                </c:pt>
                <c:pt idx="505">
                  <c:v>5.0352868583766863</c:v>
                </c:pt>
                <c:pt idx="506">
                  <c:v>4.4150351583085445</c:v>
                </c:pt>
                <c:pt idx="507">
                  <c:v>5.3759432325073409</c:v>
                </c:pt>
                <c:pt idx="508">
                  <c:v>5.5713385867256937</c:v>
                </c:pt>
                <c:pt idx="509">
                  <c:v>5.7738041675769569</c:v>
                </c:pt>
                <c:pt idx="510">
                  <c:v>5.0732089830440419</c:v>
                </c:pt>
                <c:pt idx="511">
                  <c:v>3.6308827499322405</c:v>
                </c:pt>
                <c:pt idx="512">
                  <c:v>2.5427105963412133</c:v>
                </c:pt>
                <c:pt idx="513">
                  <c:v>3.3500019282433513</c:v>
                </c:pt>
                <c:pt idx="514">
                  <c:v>3.5563239963489091</c:v>
                </c:pt>
                <c:pt idx="515">
                  <c:v>3.4856217300198944</c:v>
                </c:pt>
                <c:pt idx="516">
                  <c:v>3.4258461775780846</c:v>
                </c:pt>
                <c:pt idx="517">
                  <c:v>2.3402450154899501</c:v>
                </c:pt>
                <c:pt idx="518">
                  <c:v>3.0414829478985883</c:v>
                </c:pt>
                <c:pt idx="519">
                  <c:v>2.794025015747037</c:v>
                </c:pt>
                <c:pt idx="520">
                  <c:v>2.8435166021773428</c:v>
                </c:pt>
                <c:pt idx="521">
                  <c:v>3.2568034862641815</c:v>
                </c:pt>
                <c:pt idx="522">
                  <c:v>3.4322736563352718</c:v>
                </c:pt>
                <c:pt idx="523">
                  <c:v>5.0982761501970231</c:v>
                </c:pt>
                <c:pt idx="524">
                  <c:v>5.2923860086639296</c:v>
                </c:pt>
                <c:pt idx="525">
                  <c:v>5.9023537427205675</c:v>
                </c:pt>
                <c:pt idx="526">
                  <c:v>5.8477201732844986</c:v>
                </c:pt>
                <c:pt idx="527">
                  <c:v>5.8477201732844986</c:v>
                </c:pt>
                <c:pt idx="528">
                  <c:v>5.8972117597148044</c:v>
                </c:pt>
                <c:pt idx="529">
                  <c:v>6.2886452160272333</c:v>
                </c:pt>
                <c:pt idx="530">
                  <c:v>5.5025645640238041</c:v>
                </c:pt>
                <c:pt idx="531">
                  <c:v>6.0578987286443731</c:v>
                </c:pt>
                <c:pt idx="532">
                  <c:v>7.7553958684163149</c:v>
                </c:pt>
                <c:pt idx="533">
                  <c:v>7.9308660384874052</c:v>
                </c:pt>
                <c:pt idx="534">
                  <c:v>6.9133961512253927</c:v>
                </c:pt>
                <c:pt idx="535">
                  <c:v>7.4038127803984111</c:v>
                </c:pt>
                <c:pt idx="536">
                  <c:v>7.4038127803984111</c:v>
                </c:pt>
                <c:pt idx="537">
                  <c:v>6.3747734313734705</c:v>
                </c:pt>
                <c:pt idx="538">
                  <c:v>7.0123793240860044</c:v>
                </c:pt>
                <c:pt idx="539">
                  <c:v>7.1608540833769219</c:v>
                </c:pt>
                <c:pt idx="540">
                  <c:v>7.0188068028431694</c:v>
                </c:pt>
                <c:pt idx="541">
                  <c:v>7.2996876245320585</c:v>
                </c:pt>
                <c:pt idx="542">
                  <c:v>6.8542633466593061</c:v>
                </c:pt>
                <c:pt idx="543">
                  <c:v>7.245696802971735</c:v>
                </c:pt>
                <c:pt idx="544">
                  <c:v>8.1583987864916718</c:v>
                </c:pt>
                <c:pt idx="545">
                  <c:v>7.8575927806555201</c:v>
                </c:pt>
                <c:pt idx="546">
                  <c:v>7.2701212222490375</c:v>
                </c:pt>
                <c:pt idx="547">
                  <c:v>7.1852785026542243</c:v>
                </c:pt>
                <c:pt idx="548">
                  <c:v>7.4571608540830558</c:v>
                </c:pt>
                <c:pt idx="549">
                  <c:v>7.9064416192101472</c:v>
                </c:pt>
                <c:pt idx="550">
                  <c:v>6.7944877942175408</c:v>
                </c:pt>
                <c:pt idx="551">
                  <c:v>6.460258898844029</c:v>
                </c:pt>
                <c:pt idx="552">
                  <c:v>6.460258898844029</c:v>
                </c:pt>
                <c:pt idx="553">
                  <c:v>5.5931920145000813</c:v>
                </c:pt>
                <c:pt idx="554">
                  <c:v>5.8194392667529238</c:v>
                </c:pt>
                <c:pt idx="555">
                  <c:v>4.9530151302846992</c:v>
                </c:pt>
                <c:pt idx="556">
                  <c:v>5.3090974534326207</c:v>
                </c:pt>
                <c:pt idx="557">
                  <c:v>5.457572212723516</c:v>
                </c:pt>
                <c:pt idx="558">
                  <c:v>5.5366302014368651</c:v>
                </c:pt>
                <c:pt idx="559">
                  <c:v>5.1934028358032958</c:v>
                </c:pt>
                <c:pt idx="560">
                  <c:v>4.740908331297633</c:v>
                </c:pt>
                <c:pt idx="561">
                  <c:v>4.2414932318645349</c:v>
                </c:pt>
                <c:pt idx="562">
                  <c:v>4.1945726369370995</c:v>
                </c:pt>
                <c:pt idx="563">
                  <c:v>4.9298762067587987</c:v>
                </c:pt>
                <c:pt idx="564">
                  <c:v>3.5389698037044726</c:v>
                </c:pt>
                <c:pt idx="565">
                  <c:v>3.8211361211447858</c:v>
                </c:pt>
                <c:pt idx="566">
                  <c:v>2.8152356956457014</c:v>
                </c:pt>
                <c:pt idx="567">
                  <c:v>2.6134128626701836</c:v>
                </c:pt>
                <c:pt idx="568">
                  <c:v>3.6321682456836202</c:v>
                </c:pt>
                <c:pt idx="569">
                  <c:v>3.7073697471426525</c:v>
                </c:pt>
                <c:pt idx="570">
                  <c:v>4.2119268295814916</c:v>
                </c:pt>
                <c:pt idx="571">
                  <c:v>4.3346916738436825</c:v>
                </c:pt>
                <c:pt idx="572">
                  <c:v>4.7987556401122733</c:v>
                </c:pt>
                <c:pt idx="573">
                  <c:v>4.1431528068796464</c:v>
                </c:pt>
                <c:pt idx="574">
                  <c:v>4.0608810787877037</c:v>
                </c:pt>
                <c:pt idx="575">
                  <c:v>2.3665976783943554</c:v>
                </c:pt>
                <c:pt idx="576">
                  <c:v>0.78736614775456459</c:v>
                </c:pt>
                <c:pt idx="577">
                  <c:v>0.9088454962653314</c:v>
                </c:pt>
                <c:pt idx="578">
                  <c:v>2.2194084148548843</c:v>
                </c:pt>
                <c:pt idx="579">
                  <c:v>1.9674512475733374</c:v>
                </c:pt>
                <c:pt idx="580">
                  <c:v>0.77965317324597549</c:v>
                </c:pt>
                <c:pt idx="581">
                  <c:v>0.93969739429982102</c:v>
                </c:pt>
                <c:pt idx="582">
                  <c:v>2.3216053270941117</c:v>
                </c:pt>
                <c:pt idx="583">
                  <c:v>2.5549228059798423</c:v>
                </c:pt>
                <c:pt idx="584">
                  <c:v>3.8500597755521504</c:v>
                </c:pt>
                <c:pt idx="585">
                  <c:v>3.4804797470141313</c:v>
                </c:pt>
                <c:pt idx="586">
                  <c:v>4.1553650165183198</c:v>
                </c:pt>
                <c:pt idx="587">
                  <c:v>3.9117635716211074</c:v>
                </c:pt>
                <c:pt idx="588">
                  <c:v>3.9618979059271364</c:v>
                </c:pt>
                <c:pt idx="589">
                  <c:v>4.7987556401123177</c:v>
                </c:pt>
                <c:pt idx="590">
                  <c:v>4.8116105976266921</c:v>
                </c:pt>
                <c:pt idx="591">
                  <c:v>5.0783509660497606</c:v>
                </c:pt>
                <c:pt idx="592">
                  <c:v>4.2717023820233235</c:v>
                </c:pt>
                <c:pt idx="593">
                  <c:v>4.756977028190601</c:v>
                </c:pt>
                <c:pt idx="594">
                  <c:v>4.9491586430303602</c:v>
                </c:pt>
                <c:pt idx="595">
                  <c:v>6.1266727513462405</c:v>
                </c:pt>
                <c:pt idx="596">
                  <c:v>5.6838194649763363</c:v>
                </c:pt>
                <c:pt idx="597">
                  <c:v>5.6838194649763363</c:v>
                </c:pt>
                <c:pt idx="598">
                  <c:v>6.416552043295165</c:v>
                </c:pt>
                <c:pt idx="599">
                  <c:v>5.9582728079080383</c:v>
                </c:pt>
                <c:pt idx="600">
                  <c:v>6.1594528930078551</c:v>
                </c:pt>
                <c:pt idx="601">
                  <c:v>6.685863403221104</c:v>
                </c:pt>
                <c:pt idx="602">
                  <c:v>6.8953992107052553</c:v>
                </c:pt>
                <c:pt idx="603">
                  <c:v>7.13450142047245</c:v>
                </c:pt>
                <c:pt idx="604">
                  <c:v>6.3812009101306355</c:v>
                </c:pt>
                <c:pt idx="605">
                  <c:v>6.6820069159668094</c:v>
                </c:pt>
                <c:pt idx="606">
                  <c:v>7.162139579128346</c:v>
                </c:pt>
                <c:pt idx="607">
                  <c:v>6.5598848195803416</c:v>
                </c:pt>
                <c:pt idx="608">
                  <c:v>7.2354128369602533</c:v>
                </c:pt>
                <c:pt idx="609">
                  <c:v>5.7429522695424229</c:v>
                </c:pt>
                <c:pt idx="610">
                  <c:v>5.2705325808894754</c:v>
                </c:pt>
                <c:pt idx="611">
                  <c:v>5.436361532824785</c:v>
                </c:pt>
                <c:pt idx="612">
                  <c:v>4.8109678497509023</c:v>
                </c:pt>
                <c:pt idx="613">
                  <c:v>5.4505019860905835</c:v>
                </c:pt>
                <c:pt idx="614">
                  <c:v>5.9113522129805807</c:v>
                </c:pt>
                <c:pt idx="615">
                  <c:v>5.8914270288333181</c:v>
                </c:pt>
                <c:pt idx="616">
                  <c:v>7.498939466004706</c:v>
                </c:pt>
                <c:pt idx="617">
                  <c:v>7.8595210242826452</c:v>
                </c:pt>
                <c:pt idx="618">
                  <c:v>7.7946034888350946</c:v>
                </c:pt>
                <c:pt idx="619">
                  <c:v>8.5491894949283562</c:v>
                </c:pt>
                <c:pt idx="620">
                  <c:v>7.4725868031002562</c:v>
                </c:pt>
                <c:pt idx="621">
                  <c:v>6.6646527233223951</c:v>
                </c:pt>
                <c:pt idx="622">
                  <c:v>6.8786877659365864</c:v>
                </c:pt>
                <c:pt idx="623">
                  <c:v>6.6363718167907981</c:v>
                </c:pt>
                <c:pt idx="624">
                  <c:v>5.8689308531831852</c:v>
                </c:pt>
                <c:pt idx="625">
                  <c:v>4.8842411075827874</c:v>
                </c:pt>
                <c:pt idx="626">
                  <c:v>5.3515188132299718</c:v>
                </c:pt>
                <c:pt idx="627">
                  <c:v>5.9049247342234157</c:v>
                </c:pt>
                <c:pt idx="628">
                  <c:v>4.8797418724527697</c:v>
                </c:pt>
                <c:pt idx="629">
                  <c:v>4.9279479631316514</c:v>
                </c:pt>
                <c:pt idx="630">
                  <c:v>5.2024013060633534</c:v>
                </c:pt>
                <c:pt idx="631">
                  <c:v>4.1797894357955778</c:v>
                </c:pt>
                <c:pt idx="632">
                  <c:v>4.0917329768221711</c:v>
                </c:pt>
                <c:pt idx="633">
                  <c:v>5.6401126094274723</c:v>
                </c:pt>
                <c:pt idx="634">
                  <c:v>7.0181640549674462</c:v>
                </c:pt>
                <c:pt idx="635">
                  <c:v>7.2456968029717128</c:v>
                </c:pt>
                <c:pt idx="636">
                  <c:v>7.5092234320162099</c:v>
                </c:pt>
                <c:pt idx="637">
                  <c:v>7.5381470864235078</c:v>
                </c:pt>
                <c:pt idx="638">
                  <c:v>7.5420035736778246</c:v>
                </c:pt>
                <c:pt idx="639">
                  <c:v>8.7670810247968411</c:v>
                </c:pt>
                <c:pt idx="640">
                  <c:v>10.529495700016334</c:v>
                </c:pt>
                <c:pt idx="641">
                  <c:v>10.960136776747564</c:v>
                </c:pt>
                <c:pt idx="642">
                  <c:v>10.847655898496878</c:v>
                </c:pt>
                <c:pt idx="643">
                  <c:v>10.81487575683524</c:v>
                </c:pt>
                <c:pt idx="644">
                  <c:v>10.724248306358986</c:v>
                </c:pt>
                <c:pt idx="645">
                  <c:v>11.730148731858069</c:v>
                </c:pt>
                <c:pt idx="646">
                  <c:v>12.75918808088301</c:v>
                </c:pt>
                <c:pt idx="647">
                  <c:v>12.737334653108601</c:v>
                </c:pt>
                <c:pt idx="648">
                  <c:v>11.948683009602302</c:v>
                </c:pt>
                <c:pt idx="649">
                  <c:v>12.581789667184795</c:v>
                </c:pt>
                <c:pt idx="650">
                  <c:v>12.736049157357176</c:v>
                </c:pt>
                <c:pt idx="651">
                  <c:v>11.481405303955118</c:v>
                </c:pt>
                <c:pt idx="652">
                  <c:v>12.140864624442059</c:v>
                </c:pt>
                <c:pt idx="653">
                  <c:v>12.115154709413334</c:v>
                </c:pt>
                <c:pt idx="654">
                  <c:v>12.580504171433349</c:v>
                </c:pt>
                <c:pt idx="655">
                  <c:v>12.580504171433349</c:v>
                </c:pt>
                <c:pt idx="656">
                  <c:v>12.67948734429396</c:v>
                </c:pt>
                <c:pt idx="657">
                  <c:v>12.309907315755941</c:v>
                </c:pt>
                <c:pt idx="658">
                  <c:v>11.859341054877447</c:v>
                </c:pt>
                <c:pt idx="659">
                  <c:v>13.567122160660894</c:v>
                </c:pt>
                <c:pt idx="660">
                  <c:v>13.468781735675982</c:v>
                </c:pt>
                <c:pt idx="661">
                  <c:v>13.549767968016502</c:v>
                </c:pt>
                <c:pt idx="662">
                  <c:v>13.466210744173113</c:v>
                </c:pt>
                <c:pt idx="663">
                  <c:v>12.212852386522478</c:v>
                </c:pt>
                <c:pt idx="664">
                  <c:v>12.786183491663184</c:v>
                </c:pt>
                <c:pt idx="665">
                  <c:v>13.40322145235271</c:v>
                </c:pt>
                <c:pt idx="666">
                  <c:v>13.284955843220558</c:v>
                </c:pt>
                <c:pt idx="667">
                  <c:v>14.315280687996946</c:v>
                </c:pt>
                <c:pt idx="668">
                  <c:v>14.76327595737259</c:v>
                </c:pt>
                <c:pt idx="669">
                  <c:v>14.996593436258321</c:v>
                </c:pt>
                <c:pt idx="670">
                  <c:v>14.76327595737259</c:v>
                </c:pt>
                <c:pt idx="671">
                  <c:v>13.90713578691587</c:v>
                </c:pt>
                <c:pt idx="672">
                  <c:v>13.950842642464689</c:v>
                </c:pt>
                <c:pt idx="673">
                  <c:v>14.983095730868246</c:v>
                </c:pt>
                <c:pt idx="674">
                  <c:v>15.415665051226647</c:v>
                </c:pt>
                <c:pt idx="675">
                  <c:v>15.469013124911267</c:v>
                </c:pt>
                <c:pt idx="676">
                  <c:v>15.469013124911267</c:v>
                </c:pt>
                <c:pt idx="677">
                  <c:v>14.972169016981042</c:v>
                </c:pt>
                <c:pt idx="678">
                  <c:v>15.796171793651869</c:v>
                </c:pt>
                <c:pt idx="679">
                  <c:v>15.804527516036227</c:v>
                </c:pt>
                <c:pt idx="680">
                  <c:v>15.821881708680618</c:v>
                </c:pt>
                <c:pt idx="681">
                  <c:v>15.665693974881068</c:v>
                </c:pt>
                <c:pt idx="682">
                  <c:v>14.727924824208127</c:v>
                </c:pt>
                <c:pt idx="683">
                  <c:v>13.400007712974183</c:v>
                </c:pt>
                <c:pt idx="684">
                  <c:v>12.999575786401696</c:v>
                </c:pt>
                <c:pt idx="685">
                  <c:v>13.421218392872891</c:v>
                </c:pt>
                <c:pt idx="686">
                  <c:v>13.2598886760676</c:v>
                </c:pt>
                <c:pt idx="687">
                  <c:v>13.648751140877158</c:v>
                </c:pt>
                <c:pt idx="688">
                  <c:v>12.963581905361487</c:v>
                </c:pt>
                <c:pt idx="689">
                  <c:v>13.427003123754355</c:v>
                </c:pt>
                <c:pt idx="690">
                  <c:v>12.447455361159721</c:v>
                </c:pt>
                <c:pt idx="691">
                  <c:v>13.12234063066391</c:v>
                </c:pt>
                <c:pt idx="692">
                  <c:v>13.12234063066391</c:v>
                </c:pt>
                <c:pt idx="693">
                  <c:v>14.218225758763548</c:v>
                </c:pt>
                <c:pt idx="694">
                  <c:v>13.141623066935448</c:v>
                </c:pt>
                <c:pt idx="695">
                  <c:v>12.262986720828572</c:v>
                </c:pt>
                <c:pt idx="696">
                  <c:v>11.543751847899841</c:v>
                </c:pt>
                <c:pt idx="697">
                  <c:v>11.152318391587412</c:v>
                </c:pt>
                <c:pt idx="698">
                  <c:v>11.597099921584441</c:v>
                </c:pt>
                <c:pt idx="699">
                  <c:v>12.141507372317806</c:v>
                </c:pt>
                <c:pt idx="700">
                  <c:v>12.196783689629576</c:v>
                </c:pt>
                <c:pt idx="701">
                  <c:v>11.89983417104774</c:v>
                </c:pt>
                <c:pt idx="702">
                  <c:v>12.845959044105015</c:v>
                </c:pt>
                <c:pt idx="703">
                  <c:v>13.624326721599832</c:v>
                </c:pt>
                <c:pt idx="704">
                  <c:v>13.999691481019294</c:v>
                </c:pt>
                <c:pt idx="705">
                  <c:v>13.718810659330405</c:v>
                </c:pt>
                <c:pt idx="706">
                  <c:v>14.976025504235334</c:v>
                </c:pt>
                <c:pt idx="707">
                  <c:v>14.853903407848868</c:v>
                </c:pt>
                <c:pt idx="708">
                  <c:v>14.933604144437918</c:v>
                </c:pt>
                <c:pt idx="709">
                  <c:v>13.977195305369117</c:v>
                </c:pt>
                <c:pt idx="710">
                  <c:v>14.460541707909268</c:v>
                </c:pt>
                <c:pt idx="711">
                  <c:v>15.279402501574335</c:v>
                </c:pt>
                <c:pt idx="712">
                  <c:v>15.37195819567776</c:v>
                </c:pt>
                <c:pt idx="713">
                  <c:v>15.762748904114465</c:v>
                </c:pt>
                <c:pt idx="714">
                  <c:v>15.796814541527549</c:v>
                </c:pt>
                <c:pt idx="715">
                  <c:v>14.885398053759058</c:v>
                </c:pt>
                <c:pt idx="716">
                  <c:v>14.965098790348129</c:v>
                </c:pt>
                <c:pt idx="717">
                  <c:v>14.965098790348129</c:v>
                </c:pt>
                <c:pt idx="718">
                  <c:v>13.301024540113527</c:v>
                </c:pt>
                <c:pt idx="719">
                  <c:v>13.943772415831802</c:v>
                </c:pt>
                <c:pt idx="720">
                  <c:v>14.88089881862904</c:v>
                </c:pt>
                <c:pt idx="721">
                  <c:v>15.962643493462902</c:v>
                </c:pt>
                <c:pt idx="722">
                  <c:v>15.220912444884016</c:v>
                </c:pt>
                <c:pt idx="723">
                  <c:v>15.873944286613773</c:v>
                </c:pt>
                <c:pt idx="724">
                  <c:v>15.882300008998129</c:v>
                </c:pt>
                <c:pt idx="725">
                  <c:v>15.920222133665508</c:v>
                </c:pt>
                <c:pt idx="726">
                  <c:v>17.036675193788152</c:v>
                </c:pt>
                <c:pt idx="727">
                  <c:v>17.346479669884364</c:v>
                </c:pt>
                <c:pt idx="728">
                  <c:v>16.795001992518067</c:v>
                </c:pt>
                <c:pt idx="729">
                  <c:v>15.616845136326486</c:v>
                </c:pt>
                <c:pt idx="730">
                  <c:v>15.836022161946417</c:v>
                </c:pt>
                <c:pt idx="731">
                  <c:v>14.988237713874009</c:v>
                </c:pt>
                <c:pt idx="732">
                  <c:v>15.639341311976619</c:v>
                </c:pt>
                <c:pt idx="733">
                  <c:v>14.769703436129799</c:v>
                </c:pt>
                <c:pt idx="734">
                  <c:v>13.853144965355547</c:v>
                </c:pt>
                <c:pt idx="735">
                  <c:v>14.058824285585381</c:v>
                </c:pt>
                <c:pt idx="736">
                  <c:v>14.005476211900758</c:v>
                </c:pt>
                <c:pt idx="737">
                  <c:v>13.44371456852298</c:v>
                </c:pt>
                <c:pt idx="738">
                  <c:v>12.289982131608678</c:v>
                </c:pt>
                <c:pt idx="739">
                  <c:v>12.370325616073474</c:v>
                </c:pt>
                <c:pt idx="740">
                  <c:v>12.263629468704229</c:v>
                </c:pt>
                <c:pt idx="741">
                  <c:v>12.263629468704229</c:v>
                </c:pt>
                <c:pt idx="742">
                  <c:v>12.537440063760229</c:v>
                </c:pt>
                <c:pt idx="743">
                  <c:v>11.70572431258079</c:v>
                </c:pt>
                <c:pt idx="744">
                  <c:v>13.257960432440408</c:v>
                </c:pt>
                <c:pt idx="745">
                  <c:v>13.180830687354227</c:v>
                </c:pt>
                <c:pt idx="746">
                  <c:v>12.445527117532528</c:v>
                </c:pt>
                <c:pt idx="747">
                  <c:v>12.765615559640221</c:v>
                </c:pt>
                <c:pt idx="748">
                  <c:v>13.272743633581928</c:v>
                </c:pt>
                <c:pt idx="749">
                  <c:v>13.553624455270818</c:v>
                </c:pt>
                <c:pt idx="750">
                  <c:v>14.238793690786489</c:v>
                </c:pt>
                <c:pt idx="751">
                  <c:v>13.285598591096303</c:v>
                </c:pt>
                <c:pt idx="752">
                  <c:v>13.288169582599174</c:v>
                </c:pt>
                <c:pt idx="753">
                  <c:v>13.922561735933115</c:v>
                </c:pt>
                <c:pt idx="754">
                  <c:v>12.594644624699169</c:v>
                </c:pt>
                <c:pt idx="755">
                  <c:v>11.468550346440765</c:v>
                </c:pt>
                <c:pt idx="756">
                  <c:v>9.605224254733514</c:v>
                </c:pt>
                <c:pt idx="757">
                  <c:v>9.9272409404683728</c:v>
                </c:pt>
                <c:pt idx="758">
                  <c:v>10.580272782198129</c:v>
                </c:pt>
                <c:pt idx="759">
                  <c:v>9.1218778521933821</c:v>
                </c:pt>
                <c:pt idx="760">
                  <c:v>11.277011479476728</c:v>
                </c:pt>
                <c:pt idx="761">
                  <c:v>10.530781195767824</c:v>
                </c:pt>
                <c:pt idx="762">
                  <c:v>11.488475530588026</c:v>
                </c:pt>
                <c:pt idx="763">
                  <c:v>10.494144566851848</c:v>
                </c:pt>
                <c:pt idx="764">
                  <c:v>10.951781054363273</c:v>
                </c:pt>
                <c:pt idx="765">
                  <c:v>9.7254181074928105</c:v>
                </c:pt>
                <c:pt idx="766">
                  <c:v>11.034052782455195</c:v>
                </c:pt>
                <c:pt idx="767">
                  <c:v>11.544394595775497</c:v>
                </c:pt>
                <c:pt idx="768">
                  <c:v>11.449267910169203</c:v>
                </c:pt>
                <c:pt idx="769">
                  <c:v>12.861384993122238</c:v>
                </c:pt>
                <c:pt idx="770">
                  <c:v>12.575362188427608</c:v>
                </c:pt>
                <c:pt idx="771">
                  <c:v>12.458382075046881</c:v>
                </c:pt>
                <c:pt idx="772">
                  <c:v>13.17954519160276</c:v>
                </c:pt>
                <c:pt idx="773">
                  <c:v>11.970536437376689</c:v>
                </c:pt>
                <c:pt idx="774">
                  <c:v>12.497589695465683</c:v>
                </c:pt>
                <c:pt idx="775">
                  <c:v>11.381136635343058</c:v>
                </c:pt>
                <c:pt idx="776">
                  <c:v>10.883649779537109</c:v>
                </c:pt>
                <c:pt idx="777">
                  <c:v>12.014243292925531</c:v>
                </c:pt>
                <c:pt idx="778">
                  <c:v>12.808679667313294</c:v>
                </c:pt>
                <c:pt idx="779">
                  <c:v>13.959841112724703</c:v>
                </c:pt>
                <c:pt idx="780">
                  <c:v>14.491393605943713</c:v>
                </c:pt>
                <c:pt idx="781">
                  <c:v>14.318494427375494</c:v>
                </c:pt>
                <c:pt idx="782">
                  <c:v>14.760062217993951</c:v>
                </c:pt>
                <c:pt idx="783">
                  <c:v>14.781272897892661</c:v>
                </c:pt>
                <c:pt idx="784">
                  <c:v>14.396909668213143</c:v>
                </c:pt>
                <c:pt idx="785">
                  <c:v>15.142497204046347</c:v>
                </c:pt>
                <c:pt idx="786">
                  <c:v>15.266547544059939</c:v>
                </c:pt>
                <c:pt idx="787">
                  <c:v>15.266547544059939</c:v>
                </c:pt>
                <c:pt idx="788">
                  <c:v>14.567237855278471</c:v>
                </c:pt>
                <c:pt idx="789">
                  <c:v>15.639984059852253</c:v>
                </c:pt>
                <c:pt idx="790">
                  <c:v>15.835379414070605</c:v>
                </c:pt>
                <c:pt idx="791">
                  <c:v>15.040943039682819</c:v>
                </c:pt>
                <c:pt idx="792">
                  <c:v>15.189417798973759</c:v>
                </c:pt>
                <c:pt idx="793">
                  <c:v>15.173349102080813</c:v>
                </c:pt>
                <c:pt idx="794">
                  <c:v>14.942602614697954</c:v>
                </c:pt>
                <c:pt idx="795">
                  <c:v>15.548071113624573</c:v>
                </c:pt>
                <c:pt idx="796">
                  <c:v>15.277474257947187</c:v>
                </c:pt>
                <c:pt idx="797">
                  <c:v>15.570567289274727</c:v>
                </c:pt>
                <c:pt idx="798">
                  <c:v>15.870087799359457</c:v>
                </c:pt>
                <c:pt idx="799">
                  <c:v>16.130400689025358</c:v>
                </c:pt>
                <c:pt idx="800">
                  <c:v>16.552686043372255</c:v>
                </c:pt>
                <c:pt idx="801">
                  <c:v>17.131159131518679</c:v>
                </c:pt>
                <c:pt idx="802">
                  <c:v>17.048244655551017</c:v>
                </c:pt>
                <c:pt idx="803">
                  <c:v>16.810427941535245</c:v>
                </c:pt>
                <c:pt idx="804">
                  <c:v>16.83870884806684</c:v>
                </c:pt>
                <c:pt idx="805">
                  <c:v>15.597562700054857</c:v>
                </c:pt>
                <c:pt idx="806">
                  <c:v>14.715712614569387</c:v>
                </c:pt>
                <c:pt idx="807">
                  <c:v>14.630869894974573</c:v>
                </c:pt>
                <c:pt idx="808">
                  <c:v>15.69911686441834</c:v>
                </c:pt>
                <c:pt idx="809">
                  <c:v>15.548713861500275</c:v>
                </c:pt>
                <c:pt idx="810">
                  <c:v>14.729853067835208</c:v>
                </c:pt>
                <c:pt idx="811">
                  <c:v>15.042228535434287</c:v>
                </c:pt>
                <c:pt idx="812">
                  <c:v>15.042228535434287</c:v>
                </c:pt>
                <c:pt idx="813">
                  <c:v>16.0596984226963</c:v>
                </c:pt>
                <c:pt idx="814">
                  <c:v>15.119358280520467</c:v>
                </c:pt>
                <c:pt idx="815">
                  <c:v>15.408594824593692</c:v>
                </c:pt>
                <c:pt idx="816">
                  <c:v>16.756437119974898</c:v>
                </c:pt>
                <c:pt idx="817">
                  <c:v>17.488526950418027</c:v>
                </c:pt>
                <c:pt idx="818">
                  <c:v>17.761052049722579</c:v>
                </c:pt>
                <c:pt idx="819">
                  <c:v>17.878674910979029</c:v>
                </c:pt>
                <c:pt idx="820">
                  <c:v>18.18847938707524</c:v>
                </c:pt>
                <c:pt idx="821">
                  <c:v>18.32538468460325</c:v>
                </c:pt>
                <c:pt idx="822">
                  <c:v>17.671067347122047</c:v>
                </c:pt>
                <c:pt idx="823">
                  <c:v>18.462932730006965</c:v>
                </c:pt>
                <c:pt idx="824">
                  <c:v>19.038192078774795</c:v>
                </c:pt>
                <c:pt idx="825">
                  <c:v>18.252754174647066</c:v>
                </c:pt>
                <c:pt idx="826">
                  <c:v>18.896144798241043</c:v>
                </c:pt>
                <c:pt idx="827">
                  <c:v>18.4481495288654</c:v>
                </c:pt>
                <c:pt idx="828">
                  <c:v>18.653828849095255</c:v>
                </c:pt>
                <c:pt idx="829">
                  <c:v>19.211734005218716</c:v>
                </c:pt>
                <c:pt idx="830">
                  <c:v>19.913614685503077</c:v>
                </c:pt>
                <c:pt idx="831">
                  <c:v>18.996413466853102</c:v>
                </c:pt>
                <c:pt idx="832">
                  <c:v>19.109537092979533</c:v>
                </c:pt>
                <c:pt idx="833">
                  <c:v>19.95475054954905</c:v>
                </c:pt>
                <c:pt idx="834">
                  <c:v>20.069159671426906</c:v>
                </c:pt>
                <c:pt idx="835">
                  <c:v>19.184738594438567</c:v>
                </c:pt>
                <c:pt idx="836">
                  <c:v>18.277821341800092</c:v>
                </c:pt>
                <c:pt idx="837">
                  <c:v>17.968016865703884</c:v>
                </c:pt>
                <c:pt idx="838">
                  <c:v>18.764381483718839</c:v>
                </c:pt>
                <c:pt idx="839">
                  <c:v>18.597267036032108</c:v>
                </c:pt>
                <c:pt idx="840">
                  <c:v>19.450193467110253</c:v>
                </c:pt>
                <c:pt idx="841">
                  <c:v>18.735457829311542</c:v>
                </c:pt>
                <c:pt idx="842">
                  <c:v>19.087040917329446</c:v>
                </c:pt>
                <c:pt idx="843">
                  <c:v>17.685850548263616</c:v>
                </c:pt>
                <c:pt idx="844">
                  <c:v>17.804116157395768</c:v>
                </c:pt>
                <c:pt idx="845">
                  <c:v>17.692920774896503</c:v>
                </c:pt>
                <c:pt idx="846">
                  <c:v>17.770050519982703</c:v>
                </c:pt>
                <c:pt idx="847">
                  <c:v>17.964803126325357</c:v>
                </c:pt>
                <c:pt idx="848">
                  <c:v>17.565656695504316</c:v>
                </c:pt>
                <c:pt idx="849">
                  <c:v>16.801429471275299</c:v>
                </c:pt>
                <c:pt idx="850">
                  <c:v>17.073311822704127</c:v>
                </c:pt>
                <c:pt idx="851">
                  <c:v>16.370788394544068</c:v>
                </c:pt>
                <c:pt idx="852">
                  <c:v>17.08038204933704</c:v>
                </c:pt>
                <c:pt idx="853">
                  <c:v>16.721085986810525</c:v>
                </c:pt>
                <c:pt idx="854">
                  <c:v>17.910812304765056</c:v>
                </c:pt>
                <c:pt idx="855">
                  <c:v>18.032291653275799</c:v>
                </c:pt>
                <c:pt idx="856">
                  <c:v>17.690992531269401</c:v>
                </c:pt>
                <c:pt idx="857">
                  <c:v>17.690992531269401</c:v>
                </c:pt>
                <c:pt idx="858">
                  <c:v>19.180239359308636</c:v>
                </c:pt>
                <c:pt idx="859">
                  <c:v>19.486830096026253</c:v>
                </c:pt>
                <c:pt idx="860">
                  <c:v>19.036906583023459</c:v>
                </c:pt>
                <c:pt idx="861">
                  <c:v>19.984316951832181</c:v>
                </c:pt>
                <c:pt idx="862">
                  <c:v>19.901402475864536</c:v>
                </c:pt>
                <c:pt idx="863">
                  <c:v>19.028550860639125</c:v>
                </c:pt>
                <c:pt idx="864">
                  <c:v>18.640973891581012</c:v>
                </c:pt>
                <c:pt idx="865">
                  <c:v>18.700106696147103</c:v>
                </c:pt>
                <c:pt idx="866">
                  <c:v>19.686724685374624</c:v>
                </c:pt>
                <c:pt idx="867">
                  <c:v>19.020195138254792</c:v>
                </c:pt>
                <c:pt idx="868">
                  <c:v>18.085639726960444</c:v>
                </c:pt>
                <c:pt idx="869">
                  <c:v>17.011608026635216</c:v>
                </c:pt>
                <c:pt idx="870">
                  <c:v>17.464745279016604</c:v>
                </c:pt>
                <c:pt idx="871">
                  <c:v>17.52902006658843</c:v>
                </c:pt>
                <c:pt idx="872">
                  <c:v>17.561800208250066</c:v>
                </c:pt>
                <c:pt idx="873">
                  <c:v>17.56694219125583</c:v>
                </c:pt>
                <c:pt idx="874">
                  <c:v>17.707703976038136</c:v>
                </c:pt>
                <c:pt idx="875">
                  <c:v>18.755383013458914</c:v>
                </c:pt>
                <c:pt idx="876">
                  <c:v>18.865292900206732</c:v>
                </c:pt>
                <c:pt idx="877">
                  <c:v>18.662184571479767</c:v>
                </c:pt>
                <c:pt idx="878">
                  <c:v>17.491740689796799</c:v>
                </c:pt>
                <c:pt idx="879">
                  <c:v>15.784602331889076</c:v>
                </c:pt>
                <c:pt idx="880">
                  <c:v>15.311539895360426</c:v>
                </c:pt>
                <c:pt idx="881">
                  <c:v>15.74025272846451</c:v>
                </c:pt>
                <c:pt idx="882">
                  <c:v>14.910465220912217</c:v>
                </c:pt>
                <c:pt idx="883">
                  <c:v>14.680361481405079</c:v>
                </c:pt>
                <c:pt idx="884">
                  <c:v>13.997763237392281</c:v>
                </c:pt>
                <c:pt idx="885">
                  <c:v>13.918062500803208</c:v>
                </c:pt>
                <c:pt idx="886">
                  <c:v>14.859688138730487</c:v>
                </c:pt>
                <c:pt idx="887">
                  <c:v>15.201630008612611</c:v>
                </c:pt>
                <c:pt idx="888">
                  <c:v>14.044041084444014</c:v>
                </c:pt>
                <c:pt idx="889">
                  <c:v>15.759535164736093</c:v>
                </c:pt>
                <c:pt idx="890">
                  <c:v>14.024758648172476</c:v>
                </c:pt>
                <c:pt idx="891">
                  <c:v>14.198943322492141</c:v>
                </c:pt>
                <c:pt idx="892">
                  <c:v>16.118188479386887</c:v>
                </c:pt>
                <c:pt idx="893">
                  <c:v>15.842449640703759</c:v>
                </c:pt>
                <c:pt idx="894">
                  <c:v>15.34496278489781</c:v>
                </c:pt>
                <c:pt idx="895">
                  <c:v>14.152022727564706</c:v>
                </c:pt>
                <c:pt idx="896">
                  <c:v>16.05198544818791</c:v>
                </c:pt>
                <c:pt idx="897">
                  <c:v>16.883701199367351</c:v>
                </c:pt>
                <c:pt idx="898">
                  <c:v>16.472985306783382</c:v>
                </c:pt>
                <c:pt idx="899">
                  <c:v>17.650499415099262</c:v>
                </c:pt>
                <c:pt idx="900">
                  <c:v>18.192335874329757</c:v>
                </c:pt>
                <c:pt idx="901">
                  <c:v>18.211618310601317</c:v>
                </c:pt>
                <c:pt idx="902">
                  <c:v>18.475787687521517</c:v>
                </c:pt>
                <c:pt idx="903">
                  <c:v>18.124204599503635</c:v>
                </c:pt>
                <c:pt idx="904">
                  <c:v>18.32988391973349</c:v>
                </c:pt>
                <c:pt idx="905">
                  <c:v>19.351853042125544</c:v>
                </c:pt>
                <c:pt idx="906">
                  <c:v>19.715648339782057</c:v>
                </c:pt>
                <c:pt idx="907">
                  <c:v>19.631448368062966</c:v>
                </c:pt>
                <c:pt idx="908">
                  <c:v>19.18345309868732</c:v>
                </c:pt>
                <c:pt idx="909">
                  <c:v>19.420627064827368</c:v>
                </c:pt>
                <c:pt idx="910">
                  <c:v>20.546721343085771</c:v>
                </c:pt>
                <c:pt idx="911">
                  <c:v>21.093057037446307</c:v>
                </c:pt>
                <c:pt idx="912">
                  <c:v>21.731948425910264</c:v>
                </c:pt>
                <c:pt idx="913">
                  <c:v>22.357342108984145</c:v>
                </c:pt>
                <c:pt idx="914">
                  <c:v>22.789911429342546</c:v>
                </c:pt>
                <c:pt idx="915">
                  <c:v>22.789911429342546</c:v>
                </c:pt>
                <c:pt idx="916">
                  <c:v>23.047653327505579</c:v>
                </c:pt>
                <c:pt idx="917">
                  <c:v>22.017328482729191</c:v>
                </c:pt>
                <c:pt idx="918">
                  <c:v>22.041110154130795</c:v>
                </c:pt>
                <c:pt idx="919">
                  <c:v>21.304521088557649</c:v>
                </c:pt>
                <c:pt idx="920">
                  <c:v>22.779627463331064</c:v>
                </c:pt>
                <c:pt idx="921">
                  <c:v>22.820120579501292</c:v>
                </c:pt>
                <c:pt idx="922">
                  <c:v>22.534740522682384</c:v>
                </c:pt>
                <c:pt idx="923">
                  <c:v>22.693499247984782</c:v>
                </c:pt>
                <c:pt idx="924">
                  <c:v>22.102171202323962</c:v>
                </c:pt>
                <c:pt idx="925">
                  <c:v>21.965908652671672</c:v>
                </c:pt>
                <c:pt idx="926">
                  <c:v>22.309778766180965</c:v>
                </c:pt>
                <c:pt idx="927">
                  <c:v>22.417117661425912</c:v>
                </c:pt>
                <c:pt idx="928">
                  <c:v>23.105500636320198</c:v>
                </c:pt>
                <c:pt idx="929">
                  <c:v>23.628054659279172</c:v>
                </c:pt>
                <c:pt idx="930">
                  <c:v>23.46222570734384</c:v>
                </c:pt>
                <c:pt idx="931">
                  <c:v>23.111928115077408</c:v>
                </c:pt>
                <c:pt idx="932">
                  <c:v>22.392693242148653</c:v>
                </c:pt>
                <c:pt idx="933">
                  <c:v>22.366983327119904</c:v>
                </c:pt>
                <c:pt idx="934">
                  <c:v>22.678073298967561</c:v>
                </c:pt>
                <c:pt idx="935">
                  <c:v>23.225051741203796</c:v>
                </c:pt>
                <c:pt idx="936">
                  <c:v>23.295111259657087</c:v>
                </c:pt>
                <c:pt idx="937">
                  <c:v>23.295111259657087</c:v>
                </c:pt>
                <c:pt idx="938">
                  <c:v>22.117597151341229</c:v>
                </c:pt>
                <c:pt idx="939">
                  <c:v>22.298209304418059</c:v>
                </c:pt>
                <c:pt idx="940">
                  <c:v>21.942126981270139</c:v>
                </c:pt>
                <c:pt idx="941">
                  <c:v>21.346942448355023</c:v>
                </c:pt>
                <c:pt idx="942">
                  <c:v>21.346942448355023</c:v>
                </c:pt>
                <c:pt idx="943">
                  <c:v>23.340746358833098</c:v>
                </c:pt>
                <c:pt idx="944">
                  <c:v>23.818308030491764</c:v>
                </c:pt>
                <c:pt idx="945">
                  <c:v>23.821521769870358</c:v>
                </c:pt>
                <c:pt idx="946">
                  <c:v>25.015104575079185</c:v>
                </c:pt>
                <c:pt idx="947">
                  <c:v>25.472741062590607</c:v>
                </c:pt>
                <c:pt idx="948">
                  <c:v>25.434176190047509</c:v>
                </c:pt>
                <c:pt idx="949">
                  <c:v>25.886027946677448</c:v>
                </c:pt>
                <c:pt idx="950">
                  <c:v>25.096733555295401</c:v>
                </c:pt>
                <c:pt idx="951">
                  <c:v>25.248422053964937</c:v>
                </c:pt>
                <c:pt idx="952">
                  <c:v>25.248422053964937</c:v>
                </c:pt>
                <c:pt idx="953">
                  <c:v>24.793999305832102</c:v>
                </c:pt>
                <c:pt idx="954">
                  <c:v>24.320936869303477</c:v>
                </c:pt>
                <c:pt idx="955">
                  <c:v>25.013176331452058</c:v>
                </c:pt>
                <c:pt idx="956">
                  <c:v>22.723065650267849</c:v>
                </c:pt>
                <c:pt idx="957">
                  <c:v>22.95188389402356</c:v>
                </c:pt>
                <c:pt idx="958">
                  <c:v>23.24947616048112</c:v>
                </c:pt>
                <c:pt idx="959">
                  <c:v>23.039940352996968</c:v>
                </c:pt>
                <c:pt idx="960">
                  <c:v>23.932717152369641</c:v>
                </c:pt>
                <c:pt idx="961">
                  <c:v>24.907765679834238</c:v>
                </c:pt>
                <c:pt idx="962">
                  <c:v>25.056883187000899</c:v>
                </c:pt>
                <c:pt idx="963">
                  <c:v>24.560039079070673</c:v>
                </c:pt>
                <c:pt idx="964">
                  <c:v>24.805568767595055</c:v>
                </c:pt>
                <c:pt idx="965">
                  <c:v>23.707755395868247</c:v>
                </c:pt>
                <c:pt idx="966">
                  <c:v>23.054080806262768</c:v>
                </c:pt>
                <c:pt idx="967">
                  <c:v>23.153063979123377</c:v>
                </c:pt>
                <c:pt idx="968">
                  <c:v>22.159375763262922</c:v>
                </c:pt>
                <c:pt idx="969">
                  <c:v>23.268758596752658</c:v>
                </c:pt>
                <c:pt idx="970">
                  <c:v>23.092645678805866</c:v>
                </c:pt>
                <c:pt idx="971">
                  <c:v>23.407592137907841</c:v>
                </c:pt>
                <c:pt idx="972">
                  <c:v>23.023228908228322</c:v>
                </c:pt>
                <c:pt idx="973">
                  <c:v>24.272730778624641</c:v>
                </c:pt>
                <c:pt idx="974">
                  <c:v>24.736794744893231</c:v>
                </c:pt>
                <c:pt idx="975">
                  <c:v>25.661066190176097</c:v>
                </c:pt>
                <c:pt idx="976">
                  <c:v>25.45345862631909</c:v>
                </c:pt>
                <c:pt idx="977">
                  <c:v>25.45345862631909</c:v>
                </c:pt>
                <c:pt idx="978">
                  <c:v>25.043385481610848</c:v>
                </c:pt>
                <c:pt idx="979">
                  <c:v>25.995295085549607</c:v>
                </c:pt>
                <c:pt idx="980">
                  <c:v>25.552441799179704</c:v>
                </c:pt>
                <c:pt idx="981">
                  <c:v>25.730482960753687</c:v>
                </c:pt>
                <c:pt idx="982">
                  <c:v>26.208687380288076</c:v>
                </c:pt>
                <c:pt idx="983">
                  <c:v>24.898124461698522</c:v>
                </c:pt>
                <c:pt idx="984">
                  <c:v>25.963157691763694</c:v>
                </c:pt>
                <c:pt idx="985">
                  <c:v>25.760049363036728</c:v>
                </c:pt>
                <c:pt idx="986">
                  <c:v>25.576223470581304</c:v>
                </c:pt>
                <c:pt idx="987">
                  <c:v>24.705942846858786</c:v>
                </c:pt>
                <c:pt idx="988">
                  <c:v>24.479695594605964</c:v>
                </c:pt>
                <c:pt idx="989">
                  <c:v>24.768289390803488</c:v>
                </c:pt>
                <c:pt idx="990">
                  <c:v>24.161535396125444</c:v>
                </c:pt>
                <c:pt idx="991">
                  <c:v>25.07359463176968</c:v>
                </c:pt>
                <c:pt idx="992">
                  <c:v>25.360902932215758</c:v>
                </c:pt>
                <c:pt idx="993">
                  <c:v>26.663110128420975</c:v>
                </c:pt>
                <c:pt idx="994">
                  <c:v>27.213302310035825</c:v>
                </c:pt>
                <c:pt idx="995">
                  <c:v>27.441477805915817</c:v>
                </c:pt>
                <c:pt idx="996">
                  <c:v>27.629802933501281</c:v>
                </c:pt>
                <c:pt idx="997">
                  <c:v>27.418338882389982</c:v>
                </c:pt>
                <c:pt idx="998">
                  <c:v>26.653468910285238</c:v>
                </c:pt>
                <c:pt idx="999">
                  <c:v>27.418338882390003</c:v>
                </c:pt>
                <c:pt idx="1000">
                  <c:v>27.089894717897955</c:v>
                </c:pt>
                <c:pt idx="1001">
                  <c:v>27.215230553663016</c:v>
                </c:pt>
                <c:pt idx="1002">
                  <c:v>27.083467239140766</c:v>
                </c:pt>
                <c:pt idx="1003">
                  <c:v>26.265891941227125</c:v>
                </c:pt>
                <c:pt idx="1004">
                  <c:v>27.23258474630741</c:v>
                </c:pt>
                <c:pt idx="1005">
                  <c:v>26.981270326901562</c:v>
                </c:pt>
                <c:pt idx="1006">
                  <c:v>26.452931573061168</c:v>
                </c:pt>
                <c:pt idx="1007">
                  <c:v>26.744739108637262</c:v>
                </c:pt>
                <c:pt idx="1008">
                  <c:v>27.551387692663674</c:v>
                </c:pt>
                <c:pt idx="1009">
                  <c:v>28.113149336041452</c:v>
                </c:pt>
                <c:pt idx="1010">
                  <c:v>27.898471545551541</c:v>
                </c:pt>
                <c:pt idx="1011">
                  <c:v>26.576339165199059</c:v>
                </c:pt>
                <c:pt idx="1012">
                  <c:v>26.68753454769832</c:v>
                </c:pt>
                <c:pt idx="1013">
                  <c:v>25.728554717126674</c:v>
                </c:pt>
                <c:pt idx="1014">
                  <c:v>25.881528711547631</c:v>
                </c:pt>
                <c:pt idx="1015">
                  <c:v>25.979226388656794</c:v>
                </c:pt>
                <c:pt idx="1016">
                  <c:v>25.979226388656794</c:v>
                </c:pt>
                <c:pt idx="1017">
                  <c:v>25.609003612243075</c:v>
                </c:pt>
                <c:pt idx="1018">
                  <c:v>27.78984715455519</c:v>
                </c:pt>
                <c:pt idx="1019">
                  <c:v>28.025092877068069</c:v>
                </c:pt>
                <c:pt idx="1020">
                  <c:v>28.178709619364728</c:v>
                </c:pt>
                <c:pt idx="1021">
                  <c:v>28.163283670347482</c:v>
                </c:pt>
                <c:pt idx="1022">
                  <c:v>27.855407437878444</c:v>
                </c:pt>
                <c:pt idx="1023">
                  <c:v>27.232584746307431</c:v>
                </c:pt>
                <c:pt idx="1024">
                  <c:v>27.603450270596873</c:v>
                </c:pt>
                <c:pt idx="1025">
                  <c:v>28.060444010232576</c:v>
                </c:pt>
                <c:pt idx="1026">
                  <c:v>28.150428712833108</c:v>
                </c:pt>
                <c:pt idx="1027">
                  <c:v>27.620804463241242</c:v>
                </c:pt>
                <c:pt idx="1028">
                  <c:v>28.40495687161755</c:v>
                </c:pt>
                <c:pt idx="1029">
                  <c:v>27.904899024308747</c:v>
                </c:pt>
                <c:pt idx="1030">
                  <c:v>28.340039336169998</c:v>
                </c:pt>
                <c:pt idx="1031">
                  <c:v>29.664099960149628</c:v>
                </c:pt>
                <c:pt idx="1032">
                  <c:v>29.567687778791885</c:v>
                </c:pt>
                <c:pt idx="1033">
                  <c:v>29.615893869470746</c:v>
                </c:pt>
                <c:pt idx="1034">
                  <c:v>29.44877942178401</c:v>
                </c:pt>
                <c:pt idx="1035">
                  <c:v>27.81427157383245</c:v>
                </c:pt>
                <c:pt idx="1036">
                  <c:v>26.38158655885643</c:v>
                </c:pt>
                <c:pt idx="1037">
                  <c:v>26.714529958478515</c:v>
                </c:pt>
                <c:pt idx="1038">
                  <c:v>26.479284235965615</c:v>
                </c:pt>
                <c:pt idx="1039">
                  <c:v>24.383283413248336</c:v>
                </c:pt>
                <c:pt idx="1040">
                  <c:v>23.556709645074612</c:v>
                </c:pt>
                <c:pt idx="1041">
                  <c:v>24.067694206270641</c:v>
                </c:pt>
                <c:pt idx="1042">
                  <c:v>23.582419560103361</c:v>
                </c:pt>
                <c:pt idx="1043">
                  <c:v>23.046367831754331</c:v>
                </c:pt>
                <c:pt idx="1044">
                  <c:v>23.24561967322698</c:v>
                </c:pt>
                <c:pt idx="1045">
                  <c:v>24.662235991310034</c:v>
                </c:pt>
                <c:pt idx="1046">
                  <c:v>25.391754830250267</c:v>
                </c:pt>
                <c:pt idx="1047">
                  <c:v>25.391754830250267</c:v>
                </c:pt>
                <c:pt idx="1048">
                  <c:v>23.413376868789438</c:v>
                </c:pt>
                <c:pt idx="1049">
                  <c:v>24.462341401961663</c:v>
                </c:pt>
                <c:pt idx="1050">
                  <c:v>25.996580581301167</c:v>
                </c:pt>
                <c:pt idx="1051">
                  <c:v>26.242753017701268</c:v>
                </c:pt>
                <c:pt idx="1052">
                  <c:v>24.00084842719594</c:v>
                </c:pt>
                <c:pt idx="1053">
                  <c:v>23.8658713732951</c:v>
                </c:pt>
                <c:pt idx="1054">
                  <c:v>23.135709786479119</c:v>
                </c:pt>
                <c:pt idx="1055">
                  <c:v>23.316964687431675</c:v>
                </c:pt>
                <c:pt idx="1056">
                  <c:v>22.765487010065399</c:v>
                </c:pt>
                <c:pt idx="1057">
                  <c:v>21.210037150827187</c:v>
                </c:pt>
                <c:pt idx="1058">
                  <c:v>19.995886413595375</c:v>
                </c:pt>
                <c:pt idx="1059">
                  <c:v>20.622565592420706</c:v>
                </c:pt>
                <c:pt idx="1060">
                  <c:v>23.186486868660893</c:v>
                </c:pt>
                <c:pt idx="1061">
                  <c:v>22.733992364155231</c:v>
                </c:pt>
                <c:pt idx="1062">
                  <c:v>21.615611060405438</c:v>
                </c:pt>
                <c:pt idx="1063">
                  <c:v>21.616253808281161</c:v>
                </c:pt>
                <c:pt idx="1064">
                  <c:v>22.804694630484224</c:v>
                </c:pt>
                <c:pt idx="1065">
                  <c:v>22.185085678291827</c:v>
                </c:pt>
                <c:pt idx="1066">
                  <c:v>22.078389530922582</c:v>
                </c:pt>
                <c:pt idx="1067">
                  <c:v>22.672288568086273</c:v>
                </c:pt>
                <c:pt idx="1068">
                  <c:v>21.559049247342244</c:v>
                </c:pt>
                <c:pt idx="1069">
                  <c:v>22.249360465863653</c:v>
                </c:pt>
                <c:pt idx="1070">
                  <c:v>24.891054235065745</c:v>
                </c:pt>
                <c:pt idx="1071">
                  <c:v>24.630741345399841</c:v>
                </c:pt>
                <c:pt idx="1072">
                  <c:v>25.6244295612603</c:v>
                </c:pt>
                <c:pt idx="1073">
                  <c:v>25.6244295612603</c:v>
                </c:pt>
                <c:pt idx="1074">
                  <c:v>24.728439022509029</c:v>
                </c:pt>
                <c:pt idx="1075">
                  <c:v>25.072309136018301</c:v>
                </c:pt>
                <c:pt idx="1076">
                  <c:v>24.227095679448762</c:v>
                </c:pt>
                <c:pt idx="1077">
                  <c:v>24.410921571904165</c:v>
                </c:pt>
                <c:pt idx="1078">
                  <c:v>24.928333611857379</c:v>
                </c:pt>
                <c:pt idx="1079">
                  <c:v>23.575992081346129</c:v>
                </c:pt>
                <c:pt idx="1080">
                  <c:v>21.976192618683356</c:v>
                </c:pt>
                <c:pt idx="1081">
                  <c:v>21.378437094265369</c:v>
                </c:pt>
                <c:pt idx="1082">
                  <c:v>21.210679898702889</c:v>
                </c:pt>
                <c:pt idx="1083">
                  <c:v>21.445925621215768</c:v>
                </c:pt>
                <c:pt idx="1084">
                  <c:v>23.712254630998373</c:v>
                </c:pt>
                <c:pt idx="1085">
                  <c:v>22.663290097826149</c:v>
                </c:pt>
                <c:pt idx="1086">
                  <c:v>21.796865961357923</c:v>
                </c:pt>
                <c:pt idx="1087">
                  <c:v>23.825378257124786</c:v>
                </c:pt>
                <c:pt idx="1088">
                  <c:v>24.608245169749644</c:v>
                </c:pt>
                <c:pt idx="1089">
                  <c:v>24.561967322697932</c:v>
                </c:pt>
                <c:pt idx="1090">
                  <c:v>24.070907945649168</c:v>
                </c:pt>
                <c:pt idx="1091">
                  <c:v>25.583936445089961</c:v>
                </c:pt>
                <c:pt idx="1092">
                  <c:v>25.399467804758835</c:v>
                </c:pt>
                <c:pt idx="1093">
                  <c:v>24.835777917753909</c:v>
                </c:pt>
                <c:pt idx="1094">
                  <c:v>25.604504377112967</c:v>
                </c:pt>
                <c:pt idx="1095">
                  <c:v>25.812111940969974</c:v>
                </c:pt>
                <c:pt idx="1096">
                  <c:v>25.724698229872288</c:v>
                </c:pt>
                <c:pt idx="1097">
                  <c:v>25.376328881233</c:v>
                </c:pt>
                <c:pt idx="1098">
                  <c:v>24.964327492897588</c:v>
                </c:pt>
                <c:pt idx="1099">
                  <c:v>24.455271175328708</c:v>
                </c:pt>
                <c:pt idx="1100">
                  <c:v>25.053669447622397</c:v>
                </c:pt>
                <c:pt idx="1101">
                  <c:v>24.572894036585158</c:v>
                </c:pt>
                <c:pt idx="1102">
                  <c:v>24.725225283130392</c:v>
                </c:pt>
                <c:pt idx="1103">
                  <c:v>26.445218598552465</c:v>
                </c:pt>
                <c:pt idx="1104">
                  <c:v>27.444691545294365</c:v>
                </c:pt>
                <c:pt idx="1105">
                  <c:v>27.652299109151347</c:v>
                </c:pt>
                <c:pt idx="1106">
                  <c:v>28.127289789307142</c:v>
                </c:pt>
                <c:pt idx="1107">
                  <c:v>27.656798344281363</c:v>
                </c:pt>
                <c:pt idx="1108">
                  <c:v>27.784705171549295</c:v>
                </c:pt>
                <c:pt idx="1109">
                  <c:v>27.222300780295818</c:v>
                </c:pt>
                <c:pt idx="1110">
                  <c:v>27.526963273386286</c:v>
                </c:pt>
                <c:pt idx="1111">
                  <c:v>27.44469154529434</c:v>
                </c:pt>
                <c:pt idx="1112">
                  <c:v>28.103508117905584</c:v>
                </c:pt>
                <c:pt idx="1113">
                  <c:v>28.369605738452954</c:v>
                </c:pt>
                <c:pt idx="1114">
                  <c:v>28.426167551516169</c:v>
                </c:pt>
                <c:pt idx="1115">
                  <c:v>28.383746191718771</c:v>
                </c:pt>
                <c:pt idx="1116">
                  <c:v>29.093982594387469</c:v>
                </c:pt>
                <c:pt idx="1117">
                  <c:v>29.093982594387469</c:v>
                </c:pt>
                <c:pt idx="1118">
                  <c:v>29.320872594516011</c:v>
                </c:pt>
                <c:pt idx="1119">
                  <c:v>28.062372253859657</c:v>
                </c:pt>
                <c:pt idx="1120">
                  <c:v>27.452404519803018</c:v>
                </c:pt>
                <c:pt idx="1121">
                  <c:v>27.935108174467427</c:v>
                </c:pt>
                <c:pt idx="1122">
                  <c:v>28.002596701417826</c:v>
                </c:pt>
                <c:pt idx="1123">
                  <c:v>29.341440526538975</c:v>
                </c:pt>
                <c:pt idx="1124">
                  <c:v>29.866565541000799</c:v>
                </c:pt>
                <c:pt idx="1125">
                  <c:v>29.697522849686877</c:v>
                </c:pt>
                <c:pt idx="1126">
                  <c:v>30.050391433456202</c:v>
                </c:pt>
                <c:pt idx="1127">
                  <c:v>30.181512000102728</c:v>
                </c:pt>
                <c:pt idx="1128">
                  <c:v>29.899345682662393</c:v>
                </c:pt>
                <c:pt idx="1129">
                  <c:v>30.580015683048025</c:v>
                </c:pt>
                <c:pt idx="1130">
                  <c:v>29.904487665668135</c:v>
                </c:pt>
                <c:pt idx="1131">
                  <c:v>29.583756475684719</c:v>
                </c:pt>
                <c:pt idx="1132">
                  <c:v>30.726562198711793</c:v>
                </c:pt>
                <c:pt idx="1133">
                  <c:v>31.71189469218789</c:v>
                </c:pt>
                <c:pt idx="1134">
                  <c:v>31.761386278618197</c:v>
                </c:pt>
                <c:pt idx="1135">
                  <c:v>32.015914437402614</c:v>
                </c:pt>
                <c:pt idx="1136">
                  <c:v>31.691969508040607</c:v>
                </c:pt>
                <c:pt idx="1137">
                  <c:v>31.248473473795002</c:v>
                </c:pt>
                <c:pt idx="1138">
                  <c:v>31.524212312478149</c:v>
                </c:pt>
                <c:pt idx="1139">
                  <c:v>33.142008715661042</c:v>
                </c:pt>
                <c:pt idx="1140">
                  <c:v>33.474952115283131</c:v>
                </c:pt>
                <c:pt idx="1141">
                  <c:v>33.116298800632336</c:v>
                </c:pt>
                <c:pt idx="1142">
                  <c:v>33.222994948001542</c:v>
                </c:pt>
                <c:pt idx="1143">
                  <c:v>33.499376534560412</c:v>
                </c:pt>
                <c:pt idx="1144">
                  <c:v>33.170932370068364</c:v>
                </c:pt>
                <c:pt idx="1145">
                  <c:v>34.442930416114834</c:v>
                </c:pt>
                <c:pt idx="1146">
                  <c:v>34.718026506922243</c:v>
                </c:pt>
                <c:pt idx="1147">
                  <c:v>35.058040133177215</c:v>
                </c:pt>
                <c:pt idx="1148">
                  <c:v>34.564409764625559</c:v>
                </c:pt>
                <c:pt idx="1149">
                  <c:v>34.765589849725401</c:v>
                </c:pt>
                <c:pt idx="1150">
                  <c:v>34.869072257716049</c:v>
                </c:pt>
                <c:pt idx="1151">
                  <c:v>35.032330218148488</c:v>
                </c:pt>
                <c:pt idx="1152">
                  <c:v>35.865331465079379</c:v>
                </c:pt>
                <c:pt idx="1153">
                  <c:v>35.900039850368159</c:v>
                </c:pt>
                <c:pt idx="1154">
                  <c:v>36.380172513529693</c:v>
                </c:pt>
                <c:pt idx="1155">
                  <c:v>37.058914270288177</c:v>
                </c:pt>
                <c:pt idx="1156">
                  <c:v>35.918679538763996</c:v>
                </c:pt>
                <c:pt idx="1157">
                  <c:v>35.981668830584383</c:v>
                </c:pt>
                <c:pt idx="1158">
                  <c:v>35.9829543263358</c:v>
                </c:pt>
                <c:pt idx="1159">
                  <c:v>35.000192824362571</c:v>
                </c:pt>
                <c:pt idx="1160">
                  <c:v>34.990551606226795</c:v>
                </c:pt>
                <c:pt idx="1161">
                  <c:v>34.699386818526399</c:v>
                </c:pt>
                <c:pt idx="1162">
                  <c:v>36.232340502114504</c:v>
                </c:pt>
                <c:pt idx="1163">
                  <c:v>36.537645743080674</c:v>
                </c:pt>
                <c:pt idx="1164">
                  <c:v>36.85516319368547</c:v>
                </c:pt>
                <c:pt idx="1165">
                  <c:v>36.154568009152577</c:v>
                </c:pt>
                <c:pt idx="1166">
                  <c:v>36.40781067218559</c:v>
                </c:pt>
                <c:pt idx="1167">
                  <c:v>36.787674666735072</c:v>
                </c:pt>
                <c:pt idx="1168">
                  <c:v>37.673381239474836</c:v>
                </c:pt>
                <c:pt idx="1169">
                  <c:v>38.036533789255643</c:v>
                </c:pt>
                <c:pt idx="1170">
                  <c:v>38.355979483487658</c:v>
                </c:pt>
                <c:pt idx="1171">
                  <c:v>38.499312259772836</c:v>
                </c:pt>
                <c:pt idx="1172">
                  <c:v>38.432466480698139</c:v>
                </c:pt>
                <c:pt idx="1173">
                  <c:v>38.667712203210989</c:v>
                </c:pt>
                <c:pt idx="1174">
                  <c:v>39.003869342211651</c:v>
                </c:pt>
                <c:pt idx="1175">
                  <c:v>39.003869342211651</c:v>
                </c:pt>
                <c:pt idx="1176">
                  <c:v>38.509596225784293</c:v>
                </c:pt>
                <c:pt idx="1177">
                  <c:v>36.626987697805482</c:v>
                </c:pt>
                <c:pt idx="1178">
                  <c:v>37.131544780244319</c:v>
                </c:pt>
                <c:pt idx="1179">
                  <c:v>38.453677160596797</c:v>
                </c:pt>
                <c:pt idx="1180">
                  <c:v>38.569371778226078</c:v>
                </c:pt>
                <c:pt idx="1181">
                  <c:v>38.181152061292245</c:v>
                </c:pt>
                <c:pt idx="1182">
                  <c:v>39.412014243292724</c:v>
                </c:pt>
                <c:pt idx="1183">
                  <c:v>39.974418634546204</c:v>
                </c:pt>
                <c:pt idx="1184">
                  <c:v>39.826586623130986</c:v>
                </c:pt>
                <c:pt idx="1185">
                  <c:v>39.275108945764714</c:v>
                </c:pt>
                <c:pt idx="1186">
                  <c:v>39.530279852424897</c:v>
                </c:pt>
                <c:pt idx="1187">
                  <c:v>39.849082798781168</c:v>
                </c:pt>
                <c:pt idx="1188">
                  <c:v>39.706392770371693</c:v>
                </c:pt>
                <c:pt idx="1189">
                  <c:v>39.895360645832881</c:v>
                </c:pt>
                <c:pt idx="1190">
                  <c:v>41.121080844827638</c:v>
                </c:pt>
                <c:pt idx="1191">
                  <c:v>41.28048231800576</c:v>
                </c:pt>
                <c:pt idx="1192">
                  <c:v>40.824131326245784</c:v>
                </c:pt>
                <c:pt idx="1193">
                  <c:v>41.134578550217739</c:v>
                </c:pt>
                <c:pt idx="1194">
                  <c:v>40.939183195999384</c:v>
                </c:pt>
                <c:pt idx="1195">
                  <c:v>40.453908549832086</c:v>
                </c:pt>
                <c:pt idx="1196">
                  <c:v>39.72696070239472</c:v>
                </c:pt>
                <c:pt idx="1197">
                  <c:v>39.72696070239472</c:v>
                </c:pt>
                <c:pt idx="1198">
                  <c:v>40.336285688575657</c:v>
                </c:pt>
                <c:pt idx="1199">
                  <c:v>41.349899088583378</c:v>
                </c:pt>
                <c:pt idx="1200">
                  <c:v>41.14743350773211</c:v>
                </c:pt>
                <c:pt idx="1201">
                  <c:v>40.513041354398197</c:v>
                </c:pt>
                <c:pt idx="1202">
                  <c:v>40.513041354398197</c:v>
                </c:pt>
                <c:pt idx="1203">
                  <c:v>40.513041354398197</c:v>
                </c:pt>
                <c:pt idx="1204">
                  <c:v>40.370994073864438</c:v>
                </c:pt>
                <c:pt idx="1205">
                  <c:v>40.543250504556916</c:v>
                </c:pt>
                <c:pt idx="1206">
                  <c:v>39.687753081975899</c:v>
                </c:pt>
                <c:pt idx="1207">
                  <c:v>40.041907161496667</c:v>
                </c:pt>
                <c:pt idx="1208">
                  <c:v>39.969919399416213</c:v>
                </c:pt>
                <c:pt idx="1209">
                  <c:v>40.257870447737986</c:v>
                </c:pt>
                <c:pt idx="1210">
                  <c:v>41.148719003483514</c:v>
                </c:pt>
                <c:pt idx="1211">
                  <c:v>41.833888238999187</c:v>
                </c:pt>
                <c:pt idx="1212">
                  <c:v>41.833888238999187</c:v>
                </c:pt>
                <c:pt idx="1213">
                  <c:v>41.949582856628489</c:v>
                </c:pt>
                <c:pt idx="1214">
                  <c:v>41.835173734750633</c:v>
                </c:pt>
                <c:pt idx="1215">
                  <c:v>41.417387615533755</c:v>
                </c:pt>
                <c:pt idx="1216">
                  <c:v>41.828746255993465</c:v>
                </c:pt>
                <c:pt idx="1217">
                  <c:v>41.083158720160284</c:v>
                </c:pt>
                <c:pt idx="1218">
                  <c:v>41.582573819593385</c:v>
                </c:pt>
                <c:pt idx="1219">
                  <c:v>42.790297078068008</c:v>
                </c:pt>
                <c:pt idx="1220">
                  <c:v>41.182141893020898</c:v>
                </c:pt>
                <c:pt idx="1221">
                  <c:v>41.011813705955547</c:v>
                </c:pt>
                <c:pt idx="1222">
                  <c:v>40.871694669048964</c:v>
                </c:pt>
                <c:pt idx="1223">
                  <c:v>41.687341723335457</c:v>
                </c:pt>
                <c:pt idx="1224">
                  <c:v>42.63796583152277</c:v>
                </c:pt>
                <c:pt idx="1225">
                  <c:v>43.436258693164852</c:v>
                </c:pt>
                <c:pt idx="1226">
                  <c:v>43.679217390186345</c:v>
                </c:pt>
                <c:pt idx="1227">
                  <c:v>43.553881554421302</c:v>
                </c:pt>
                <c:pt idx="1228">
                  <c:v>43.655435718784787</c:v>
                </c:pt>
                <c:pt idx="1229">
                  <c:v>43.914463112699245</c:v>
                </c:pt>
                <c:pt idx="1230">
                  <c:v>43.747991412888211</c:v>
                </c:pt>
                <c:pt idx="1231">
                  <c:v>42.736306256507639</c:v>
                </c:pt>
                <c:pt idx="1232">
                  <c:v>42.277384273244792</c:v>
                </c:pt>
                <c:pt idx="1233">
                  <c:v>43.384196115231653</c:v>
                </c:pt>
                <c:pt idx="1234">
                  <c:v>44.515432376495824</c:v>
                </c:pt>
                <c:pt idx="1235">
                  <c:v>44.680618580555389</c:v>
                </c:pt>
                <c:pt idx="1236">
                  <c:v>44.557853736293218</c:v>
                </c:pt>
                <c:pt idx="1237">
                  <c:v>44.557853736293218</c:v>
                </c:pt>
                <c:pt idx="1238">
                  <c:v>44.970497872504332</c:v>
                </c:pt>
                <c:pt idx="1239">
                  <c:v>44.77445977041026</c:v>
                </c:pt>
                <c:pt idx="1240">
                  <c:v>44.684475067809728</c:v>
                </c:pt>
                <c:pt idx="1241">
                  <c:v>44.185059968376628</c:v>
                </c:pt>
                <c:pt idx="1242">
                  <c:v>44.02244475581989</c:v>
                </c:pt>
                <c:pt idx="1243">
                  <c:v>39.033435744494696</c:v>
                </c:pt>
                <c:pt idx="1244">
                  <c:v>39.847797303029743</c:v>
                </c:pt>
                <c:pt idx="1245">
                  <c:v>39.487215744751779</c:v>
                </c:pt>
                <c:pt idx="1246">
                  <c:v>37.897057500224761</c:v>
                </c:pt>
                <c:pt idx="1247">
                  <c:v>36.605777017906796</c:v>
                </c:pt>
                <c:pt idx="1248">
                  <c:v>38.728130503528504</c:v>
                </c:pt>
                <c:pt idx="1249">
                  <c:v>38.425396254065205</c:v>
                </c:pt>
                <c:pt idx="1250">
                  <c:v>39.421012713552784</c:v>
                </c:pt>
                <c:pt idx="1251">
                  <c:v>39.516139399159101</c:v>
                </c:pt>
                <c:pt idx="1252">
                  <c:v>39.894075150081434</c:v>
                </c:pt>
                <c:pt idx="1253">
                  <c:v>37.082695941689735</c:v>
                </c:pt>
                <c:pt idx="1254">
                  <c:v>38.009538378475447</c:v>
                </c:pt>
                <c:pt idx="1255">
                  <c:v>38.523736679050067</c:v>
                </c:pt>
                <c:pt idx="1256">
                  <c:v>37.993469681582503</c:v>
                </c:pt>
                <c:pt idx="1257">
                  <c:v>39.497499710763265</c:v>
                </c:pt>
                <c:pt idx="1258">
                  <c:v>40.382563535627305</c:v>
                </c:pt>
                <c:pt idx="1259">
                  <c:v>42.783869599310776</c:v>
                </c:pt>
                <c:pt idx="1260">
                  <c:v>42.733735265004746</c:v>
                </c:pt>
                <c:pt idx="1261">
                  <c:v>42.890565746679997</c:v>
                </c:pt>
                <c:pt idx="1262">
                  <c:v>43.02811379208373</c:v>
                </c:pt>
                <c:pt idx="1263">
                  <c:v>42.144978210846816</c:v>
                </c:pt>
                <c:pt idx="1264">
                  <c:v>41.043308351865718</c:v>
                </c:pt>
                <c:pt idx="1265">
                  <c:v>41.576789088711848</c:v>
                </c:pt>
                <c:pt idx="1266">
                  <c:v>41.41224563252797</c:v>
                </c:pt>
                <c:pt idx="1267">
                  <c:v>41.78054016531452</c:v>
                </c:pt>
                <c:pt idx="1268">
                  <c:v>43.124525973441429</c:v>
                </c:pt>
                <c:pt idx="1269">
                  <c:v>43.284570194495252</c:v>
                </c:pt>
                <c:pt idx="1270">
                  <c:v>43.764060109781092</c:v>
                </c:pt>
                <c:pt idx="1271">
                  <c:v>43.764060109781092</c:v>
                </c:pt>
                <c:pt idx="1272">
                  <c:v>43.848902829375902</c:v>
                </c:pt>
                <c:pt idx="1273">
                  <c:v>44.228124076049681</c:v>
                </c:pt>
                <c:pt idx="1274">
                  <c:v>43.296782404133928</c:v>
                </c:pt>
                <c:pt idx="1275">
                  <c:v>44.187630959879478</c:v>
                </c:pt>
                <c:pt idx="1276">
                  <c:v>44.690259798691145</c:v>
                </c:pt>
                <c:pt idx="1277">
                  <c:v>46.247637901556502</c:v>
                </c:pt>
                <c:pt idx="1278">
                  <c:v>46.547158411641234</c:v>
                </c:pt>
                <c:pt idx="1279">
                  <c:v>46.649998071756137</c:v>
                </c:pt>
                <c:pt idx="1280">
                  <c:v>46.476456145312198</c:v>
                </c:pt>
                <c:pt idx="1281">
                  <c:v>47.837153398207775</c:v>
                </c:pt>
                <c:pt idx="1282">
                  <c:v>47.499068015579972</c:v>
                </c:pt>
                <c:pt idx="1283">
                  <c:v>47.447648185522496</c:v>
                </c:pt>
                <c:pt idx="1284">
                  <c:v>48.956820197708993</c:v>
                </c:pt>
                <c:pt idx="1285">
                  <c:v>48.854623285469771</c:v>
                </c:pt>
                <c:pt idx="1286">
                  <c:v>48.84112558007967</c:v>
                </c:pt>
                <c:pt idx="1287">
                  <c:v>47.675823681402484</c:v>
                </c:pt>
                <c:pt idx="1288">
                  <c:v>48.068542633466336</c:v>
                </c:pt>
                <c:pt idx="1289">
                  <c:v>49.042948413055228</c:v>
                </c:pt>
                <c:pt idx="1290">
                  <c:v>49.730688640073772</c:v>
                </c:pt>
                <c:pt idx="1291">
                  <c:v>50.056561813062949</c:v>
                </c:pt>
                <c:pt idx="1292">
                  <c:v>50.44670977362393</c:v>
                </c:pt>
                <c:pt idx="1293">
                  <c:v>50.28345181319149</c:v>
                </c:pt>
                <c:pt idx="1294">
                  <c:v>50.807934079777617</c:v>
                </c:pt>
                <c:pt idx="1295">
                  <c:v>48.728001953953303</c:v>
                </c:pt>
                <c:pt idx="1296">
                  <c:v>50.17675566582227</c:v>
                </c:pt>
                <c:pt idx="1297">
                  <c:v>49.916442776156345</c:v>
                </c:pt>
                <c:pt idx="1298">
                  <c:v>49.735187875203813</c:v>
                </c:pt>
                <c:pt idx="1299">
                  <c:v>51.071460708822094</c:v>
                </c:pt>
                <c:pt idx="1300">
                  <c:v>50.945482125181307</c:v>
                </c:pt>
                <c:pt idx="1301">
                  <c:v>51.943669576171757</c:v>
                </c:pt>
                <c:pt idx="1302">
                  <c:v>52.178915298684679</c:v>
                </c:pt>
                <c:pt idx="1303">
                  <c:v>52.080574873699767</c:v>
                </c:pt>
                <c:pt idx="1304">
                  <c:v>51.899962720622938</c:v>
                </c:pt>
                <c:pt idx="1305">
                  <c:v>50.444138782121037</c:v>
                </c:pt>
                <c:pt idx="1306">
                  <c:v>51.265570567288975</c:v>
                </c:pt>
                <c:pt idx="1307">
                  <c:v>51.265570567288975</c:v>
                </c:pt>
                <c:pt idx="1308">
                  <c:v>51.520741473949116</c:v>
                </c:pt>
                <c:pt idx="1309">
                  <c:v>52.786954789114105</c:v>
                </c:pt>
                <c:pt idx="1310">
                  <c:v>52.8293761489115</c:v>
                </c:pt>
                <c:pt idx="1311">
                  <c:v>53.400136262549339</c:v>
                </c:pt>
                <c:pt idx="1312">
                  <c:v>53.689372806622536</c:v>
                </c:pt>
                <c:pt idx="1313">
                  <c:v>52.873725752336064</c:v>
                </c:pt>
                <c:pt idx="1314">
                  <c:v>51.5567353549893</c:v>
                </c:pt>
                <c:pt idx="1315">
                  <c:v>48.900901132521433</c:v>
                </c:pt>
                <c:pt idx="1316">
                  <c:v>50.594541785039084</c:v>
                </c:pt>
                <c:pt idx="1317">
                  <c:v>50.741731048578551</c:v>
                </c:pt>
                <c:pt idx="1318">
                  <c:v>49.131647619904271</c:v>
                </c:pt>
                <c:pt idx="1319">
                  <c:v>51.432685014975689</c:v>
                </c:pt>
                <c:pt idx="1320">
                  <c:v>52.171845072051703</c:v>
                </c:pt>
                <c:pt idx="1321">
                  <c:v>53.164890540036438</c:v>
                </c:pt>
                <c:pt idx="1322">
                  <c:v>52.97977915182959</c:v>
                </c:pt>
                <c:pt idx="1323">
                  <c:v>53.247162268128378</c:v>
                </c:pt>
                <c:pt idx="1324">
                  <c:v>51.165944646552617</c:v>
                </c:pt>
                <c:pt idx="1325">
                  <c:v>52.133280199508647</c:v>
                </c:pt>
                <c:pt idx="1326">
                  <c:v>50.172256430692208</c:v>
                </c:pt>
                <c:pt idx="1327">
                  <c:v>49.690195523903505</c:v>
                </c:pt>
                <c:pt idx="1328">
                  <c:v>49.211348356493389</c:v>
                </c:pt>
                <c:pt idx="1329">
                  <c:v>50.585543314779066</c:v>
                </c:pt>
                <c:pt idx="1330">
                  <c:v>50.525125014461558</c:v>
                </c:pt>
                <c:pt idx="1331">
                  <c:v>50.290522039824381</c:v>
                </c:pt>
                <c:pt idx="1332">
                  <c:v>51.899319972747215</c:v>
                </c:pt>
                <c:pt idx="1333">
                  <c:v>52.473936573639321</c:v>
                </c:pt>
                <c:pt idx="1334">
                  <c:v>52.473936573639321</c:v>
                </c:pt>
                <c:pt idx="1335">
                  <c:v>52.528570143075413</c:v>
                </c:pt>
                <c:pt idx="1336">
                  <c:v>53.076191333187374</c:v>
                </c:pt>
                <c:pt idx="1337">
                  <c:v>53.218238613721105</c:v>
                </c:pt>
                <c:pt idx="1338">
                  <c:v>51.044465298041899</c:v>
                </c:pt>
                <c:pt idx="1339">
                  <c:v>51.927600879278792</c:v>
                </c:pt>
                <c:pt idx="1340">
                  <c:v>54.824465555141046</c:v>
                </c:pt>
                <c:pt idx="1341">
                  <c:v>55.305883714054026</c:v>
                </c:pt>
                <c:pt idx="1342">
                  <c:v>55.008291447596449</c:v>
                </c:pt>
                <c:pt idx="1343">
                  <c:v>54.992865498579178</c:v>
                </c:pt>
                <c:pt idx="1344">
                  <c:v>54.689488501240156</c:v>
                </c:pt>
                <c:pt idx="1345">
                  <c:v>55.384298954891605</c:v>
                </c:pt>
                <c:pt idx="1346">
                  <c:v>53.48562173001983</c:v>
                </c:pt>
                <c:pt idx="1347">
                  <c:v>54.236351248858753</c:v>
                </c:pt>
                <c:pt idx="1348">
                  <c:v>51.18201334344554</c:v>
                </c:pt>
                <c:pt idx="1349">
                  <c:v>51.889036006735644</c:v>
                </c:pt>
                <c:pt idx="1350">
                  <c:v>48.344924220025099</c:v>
                </c:pt>
                <c:pt idx="1351">
                  <c:v>45.994395238523381</c:v>
                </c:pt>
                <c:pt idx="1352">
                  <c:v>47.494568780449839</c:v>
                </c:pt>
                <c:pt idx="1353">
                  <c:v>45.630599940866865</c:v>
                </c:pt>
                <c:pt idx="1354">
                  <c:v>46.694347675180595</c:v>
                </c:pt>
                <c:pt idx="1355">
                  <c:v>47.368590196809038</c:v>
                </c:pt>
                <c:pt idx="1356">
                  <c:v>43.460040364566233</c:v>
                </c:pt>
                <c:pt idx="1357">
                  <c:v>46.927665154066275</c:v>
                </c:pt>
                <c:pt idx="1358">
                  <c:v>47.838438893959093</c:v>
                </c:pt>
                <c:pt idx="1359">
                  <c:v>49.96850535408943</c:v>
                </c:pt>
                <c:pt idx="1360">
                  <c:v>45.550256456402074</c:v>
                </c:pt>
                <c:pt idx="1361">
                  <c:v>45.60553277371384</c:v>
                </c:pt>
                <c:pt idx="1362">
                  <c:v>45.555398439407789</c:v>
                </c:pt>
                <c:pt idx="1363">
                  <c:v>42.928487871347222</c:v>
                </c:pt>
                <c:pt idx="1364">
                  <c:v>40.980319060045154</c:v>
                </c:pt>
                <c:pt idx="1365">
                  <c:v>41.443740278438021</c:v>
                </c:pt>
                <c:pt idx="1366">
                  <c:v>44.919078042446699</c:v>
                </c:pt>
                <c:pt idx="1367">
                  <c:v>44.879870422027899</c:v>
                </c:pt>
                <c:pt idx="1368">
                  <c:v>45.03734365157888</c:v>
                </c:pt>
                <c:pt idx="1369">
                  <c:v>46.744482009486596</c:v>
                </c:pt>
                <c:pt idx="1370">
                  <c:v>46.590222519314217</c:v>
                </c:pt>
                <c:pt idx="1371">
                  <c:v>48.296075381470494</c:v>
                </c:pt>
                <c:pt idx="1372">
                  <c:v>47.036289545062694</c:v>
                </c:pt>
                <c:pt idx="1373">
                  <c:v>43.591160931212784</c:v>
                </c:pt>
                <c:pt idx="1374">
                  <c:v>46.776619403272512</c:v>
                </c:pt>
                <c:pt idx="1375">
                  <c:v>46.171150904345915</c:v>
                </c:pt>
                <c:pt idx="1376">
                  <c:v>47.81337172680611</c:v>
                </c:pt>
                <c:pt idx="1377">
                  <c:v>47.81337172680611</c:v>
                </c:pt>
                <c:pt idx="1378">
                  <c:v>49.363679603038555</c:v>
                </c:pt>
                <c:pt idx="1379">
                  <c:v>47.713745806069774</c:v>
                </c:pt>
                <c:pt idx="1380">
                  <c:v>48.3687058914267</c:v>
                </c:pt>
                <c:pt idx="1381">
                  <c:v>45.8600609324983</c:v>
                </c:pt>
                <c:pt idx="1382">
                  <c:v>45.67944877942147</c:v>
                </c:pt>
                <c:pt idx="1383">
                  <c:v>47.665539715390913</c:v>
                </c:pt>
                <c:pt idx="1384">
                  <c:v>47.712460310318328</c:v>
                </c:pt>
                <c:pt idx="1385">
                  <c:v>48.965175920093259</c:v>
                </c:pt>
                <c:pt idx="1386">
                  <c:v>48.99602781812775</c:v>
                </c:pt>
                <c:pt idx="1387">
                  <c:v>48.233728837525881</c:v>
                </c:pt>
                <c:pt idx="1388">
                  <c:v>52.564564024115576</c:v>
                </c:pt>
                <c:pt idx="1389">
                  <c:v>53.49783393965852</c:v>
                </c:pt>
                <c:pt idx="1390">
                  <c:v>52.499003740792325</c:v>
                </c:pt>
                <c:pt idx="1391">
                  <c:v>53.202169916828112</c:v>
                </c:pt>
                <c:pt idx="1392">
                  <c:v>52.397449576428848</c:v>
                </c:pt>
                <c:pt idx="1393">
                  <c:v>52.347957989998541</c:v>
                </c:pt>
                <c:pt idx="1394">
                  <c:v>53.200884421076687</c:v>
                </c:pt>
                <c:pt idx="1395">
                  <c:v>53.804424676376136</c:v>
                </c:pt>
                <c:pt idx="1396">
                  <c:v>53.341646205858972</c:v>
                </c:pt>
                <c:pt idx="1397">
                  <c:v>55.380442467637337</c:v>
                </c:pt>
                <c:pt idx="1398">
                  <c:v>55.341234847218516</c:v>
                </c:pt>
                <c:pt idx="1399">
                  <c:v>54.664421334087201</c:v>
                </c:pt>
                <c:pt idx="1400">
                  <c:v>54.992865498579221</c:v>
                </c:pt>
                <c:pt idx="1401">
                  <c:v>56.519391703410115</c:v>
                </c:pt>
                <c:pt idx="1402">
                  <c:v>56.016120116722725</c:v>
                </c:pt>
                <c:pt idx="1403">
                  <c:v>57.282333431887736</c:v>
                </c:pt>
                <c:pt idx="1404">
                  <c:v>57.024591533724703</c:v>
                </c:pt>
                <c:pt idx="1405">
                  <c:v>56.223084932704047</c:v>
                </c:pt>
                <c:pt idx="1406">
                  <c:v>56.966744224910059</c:v>
                </c:pt>
                <c:pt idx="1407">
                  <c:v>55.652324819066209</c:v>
                </c:pt>
                <c:pt idx="1408">
                  <c:v>54.629712948798456</c:v>
                </c:pt>
                <c:pt idx="1409">
                  <c:v>54.916378501368769</c:v>
                </c:pt>
                <c:pt idx="1410">
                  <c:v>54.803254875242359</c:v>
                </c:pt>
                <c:pt idx="1411">
                  <c:v>50.838785977812087</c:v>
                </c:pt>
                <c:pt idx="1412">
                  <c:v>51.414688074455619</c:v>
                </c:pt>
                <c:pt idx="1413">
                  <c:v>52.747104420819603</c:v>
                </c:pt>
                <c:pt idx="1414">
                  <c:v>52.376881644405906</c:v>
                </c:pt>
                <c:pt idx="1415">
                  <c:v>52.230335128742134</c:v>
                </c:pt>
                <c:pt idx="1416">
                  <c:v>54.328264195086604</c:v>
                </c:pt>
                <c:pt idx="1417">
                  <c:v>54.923448728001702</c:v>
                </c:pt>
                <c:pt idx="1418">
                  <c:v>53.925904024886947</c:v>
                </c:pt>
                <c:pt idx="1419">
                  <c:v>55.780874394209889</c:v>
                </c:pt>
                <c:pt idx="1420">
                  <c:v>51.701996374901761</c:v>
                </c:pt>
                <c:pt idx="1421">
                  <c:v>51.830545950045412</c:v>
                </c:pt>
                <c:pt idx="1422">
                  <c:v>51.090100397217974</c:v>
                </c:pt>
                <c:pt idx="1423">
                  <c:v>52.912933372754999</c:v>
                </c:pt>
                <c:pt idx="1424">
                  <c:v>48.501111953824783</c:v>
                </c:pt>
                <c:pt idx="1425">
                  <c:v>48.422053965111431</c:v>
                </c:pt>
                <c:pt idx="1426">
                  <c:v>46.306127958246911</c:v>
                </c:pt>
                <c:pt idx="1427">
                  <c:v>44.845162036739275</c:v>
                </c:pt>
                <c:pt idx="1428">
                  <c:v>49.108508696378571</c:v>
                </c:pt>
                <c:pt idx="1429">
                  <c:v>48.092967052743688</c:v>
                </c:pt>
                <c:pt idx="1430">
                  <c:v>46.143512745690174</c:v>
                </c:pt>
                <c:pt idx="1431">
                  <c:v>46.910953709297786</c:v>
                </c:pt>
                <c:pt idx="1432">
                  <c:v>44.348960676684769</c:v>
                </c:pt>
                <c:pt idx="1433">
                  <c:v>45.005206257793141</c:v>
                </c:pt>
                <c:pt idx="1434">
                  <c:v>42.703526114846028</c:v>
                </c:pt>
                <c:pt idx="1435">
                  <c:v>42.703526114846028</c:v>
                </c:pt>
                <c:pt idx="1436">
                  <c:v>45.12925659780678</c:v>
                </c:pt>
                <c:pt idx="1437">
                  <c:v>41.757401241788727</c:v>
                </c:pt>
                <c:pt idx="1438">
                  <c:v>43.880397475286181</c:v>
                </c:pt>
                <c:pt idx="1439">
                  <c:v>48.03576249180481</c:v>
                </c:pt>
                <c:pt idx="1440">
                  <c:v>48.116748724145289</c:v>
                </c:pt>
                <c:pt idx="1441">
                  <c:v>49.267910169556714</c:v>
                </c:pt>
                <c:pt idx="1442">
                  <c:v>48.39377305857986</c:v>
                </c:pt>
                <c:pt idx="1443">
                  <c:v>47.423866514121002</c:v>
                </c:pt>
                <c:pt idx="1444">
                  <c:v>49.741615353961066</c:v>
                </c:pt>
                <c:pt idx="1445">
                  <c:v>52.007944363743675</c:v>
                </c:pt>
                <c:pt idx="1446">
                  <c:v>51.739275751693455</c:v>
                </c:pt>
                <c:pt idx="1447">
                  <c:v>52.884009718347698</c:v>
                </c:pt>
                <c:pt idx="1448">
                  <c:v>49.021737733156634</c:v>
                </c:pt>
                <c:pt idx="1449">
                  <c:v>49.943438186936604</c:v>
                </c:pt>
                <c:pt idx="1450">
                  <c:v>50.13240606239777</c:v>
                </c:pt>
                <c:pt idx="1451">
                  <c:v>48.075612860099312</c:v>
                </c:pt>
                <c:pt idx="1452">
                  <c:v>45.854918949492671</c:v>
                </c:pt>
                <c:pt idx="1453">
                  <c:v>46.771477420266947</c:v>
                </c:pt>
                <c:pt idx="1454">
                  <c:v>46.576724813924301</c:v>
                </c:pt>
                <c:pt idx="1455">
                  <c:v>47.332596315768981</c:v>
                </c:pt>
                <c:pt idx="1456">
                  <c:v>49.812317620290081</c:v>
                </c:pt>
                <c:pt idx="1457">
                  <c:v>51.023897366019</c:v>
                </c:pt>
                <c:pt idx="1458">
                  <c:v>51.023897366019</c:v>
                </c:pt>
                <c:pt idx="1459">
                  <c:v>51.148590453908362</c:v>
                </c:pt>
                <c:pt idx="1460">
                  <c:v>49.035235438546685</c:v>
                </c:pt>
                <c:pt idx="1461">
                  <c:v>49.253126968415195</c:v>
                </c:pt>
                <c:pt idx="1462">
                  <c:v>48.232443341774591</c:v>
                </c:pt>
                <c:pt idx="1463">
                  <c:v>48.232443341774591</c:v>
                </c:pt>
                <c:pt idx="1464">
                  <c:v>46.12294481366721</c:v>
                </c:pt>
                <c:pt idx="1465">
                  <c:v>46.12294481366721</c:v>
                </c:pt>
                <c:pt idx="1466">
                  <c:v>42.535126171407846</c:v>
                </c:pt>
                <c:pt idx="1467">
                  <c:v>42.995976398297842</c:v>
                </c:pt>
                <c:pt idx="1468">
                  <c:v>40.419200164543277</c:v>
                </c:pt>
                <c:pt idx="1469">
                  <c:v>42.342944556568042</c:v>
                </c:pt>
                <c:pt idx="1470">
                  <c:v>43.476751809335056</c:v>
                </c:pt>
                <c:pt idx="1471">
                  <c:v>41.535010476790205</c:v>
                </c:pt>
                <c:pt idx="1472">
                  <c:v>43.074391639135442</c:v>
                </c:pt>
                <c:pt idx="1473">
                  <c:v>39.50906917252621</c:v>
                </c:pt>
                <c:pt idx="1474">
                  <c:v>38.7422709567943</c:v>
                </c:pt>
                <c:pt idx="1475">
                  <c:v>34.710956280289331</c:v>
                </c:pt>
                <c:pt idx="1476">
                  <c:v>33.899808461132849</c:v>
                </c:pt>
                <c:pt idx="1477">
                  <c:v>33.899808461132849</c:v>
                </c:pt>
                <c:pt idx="1478">
                  <c:v>32.415703616099378</c:v>
                </c:pt>
                <c:pt idx="1479">
                  <c:v>35.25793472252554</c:v>
                </c:pt>
                <c:pt idx="1480">
                  <c:v>36.622488462675442</c:v>
                </c:pt>
                <c:pt idx="1481">
                  <c:v>34.455142625753446</c:v>
                </c:pt>
                <c:pt idx="1482">
                  <c:v>36.81788381689379</c:v>
                </c:pt>
                <c:pt idx="1483">
                  <c:v>37.666953760717625</c:v>
                </c:pt>
                <c:pt idx="1484">
                  <c:v>37.019706649869356</c:v>
                </c:pt>
                <c:pt idx="1485">
                  <c:v>39.341311976963731</c:v>
                </c:pt>
                <c:pt idx="1486">
                  <c:v>41.046522091244285</c:v>
                </c:pt>
                <c:pt idx="1487">
                  <c:v>39.573343960098043</c:v>
                </c:pt>
                <c:pt idx="1488">
                  <c:v>35.12038667712185</c:v>
                </c:pt>
                <c:pt idx="1489">
                  <c:v>34.144695401781533</c:v>
                </c:pt>
                <c:pt idx="1490">
                  <c:v>35.235438546875429</c:v>
                </c:pt>
                <c:pt idx="1491">
                  <c:v>34.669177668367638</c:v>
                </c:pt>
                <c:pt idx="1492">
                  <c:v>35.468756025761159</c:v>
                </c:pt>
                <c:pt idx="1493">
                  <c:v>36.459230502243024</c:v>
                </c:pt>
                <c:pt idx="1494">
                  <c:v>38.368191693126306</c:v>
                </c:pt>
                <c:pt idx="1495">
                  <c:v>36.515792315306243</c:v>
                </c:pt>
                <c:pt idx="1496">
                  <c:v>36.638557159568428</c:v>
                </c:pt>
                <c:pt idx="1497">
                  <c:v>36.638557159568428</c:v>
                </c:pt>
                <c:pt idx="1498">
                  <c:v>36.527361777069167</c:v>
                </c:pt>
                <c:pt idx="1499">
                  <c:v>37.673381239474836</c:v>
                </c:pt>
                <c:pt idx="1500">
                  <c:v>35.949531436798445</c:v>
                </c:pt>
                <c:pt idx="1501">
                  <c:v>37.035132598886598</c:v>
                </c:pt>
                <c:pt idx="1502">
                  <c:v>38.930596084379786</c:v>
                </c:pt>
                <c:pt idx="1503">
                  <c:v>39.892789654330031</c:v>
                </c:pt>
                <c:pt idx="1504">
                  <c:v>39.797662968723714</c:v>
                </c:pt>
                <c:pt idx="1505">
                  <c:v>38.564229795220342</c:v>
                </c:pt>
                <c:pt idx="1506">
                  <c:v>34.815081436155658</c:v>
                </c:pt>
                <c:pt idx="1507">
                  <c:v>34.889640189738948</c:v>
                </c:pt>
                <c:pt idx="1508">
                  <c:v>34.425576223470379</c:v>
                </c:pt>
                <c:pt idx="1509">
                  <c:v>35.196873674332309</c:v>
                </c:pt>
                <c:pt idx="1510">
                  <c:v>32.241518941779709</c:v>
                </c:pt>
                <c:pt idx="1511">
                  <c:v>31.131493360414275</c:v>
                </c:pt>
                <c:pt idx="1512">
                  <c:v>29.109408543404601</c:v>
                </c:pt>
                <c:pt idx="1513">
                  <c:v>33.907521435641485</c:v>
                </c:pt>
                <c:pt idx="1514">
                  <c:v>32.74093404121281</c:v>
                </c:pt>
                <c:pt idx="1515">
                  <c:v>33.426746024604206</c:v>
                </c:pt>
                <c:pt idx="1516">
                  <c:v>30.657145428134157</c:v>
                </c:pt>
                <c:pt idx="1517">
                  <c:v>29.50598398272275</c:v>
                </c:pt>
                <c:pt idx="1518">
                  <c:v>35.001478320113954</c:v>
                </c:pt>
                <c:pt idx="1519">
                  <c:v>31.724749649702222</c:v>
                </c:pt>
                <c:pt idx="1520">
                  <c:v>34.878070727976066</c:v>
                </c:pt>
                <c:pt idx="1521">
                  <c:v>34.878070727976066</c:v>
                </c:pt>
                <c:pt idx="1522">
                  <c:v>36.945147896286002</c:v>
                </c:pt>
                <c:pt idx="1523">
                  <c:v>37.261379851139374</c:v>
                </c:pt>
                <c:pt idx="1524">
                  <c:v>36.065226054427683</c:v>
                </c:pt>
                <c:pt idx="1525">
                  <c:v>34.534200614466769</c:v>
                </c:pt>
                <c:pt idx="1526">
                  <c:v>33.470452880153026</c:v>
                </c:pt>
                <c:pt idx="1527">
                  <c:v>34.232751860754895</c:v>
                </c:pt>
                <c:pt idx="1528">
                  <c:v>39.050789937139065</c:v>
                </c:pt>
                <c:pt idx="1529">
                  <c:v>38.809759483744699</c:v>
                </c:pt>
                <c:pt idx="1530">
                  <c:v>38.991657132572975</c:v>
                </c:pt>
                <c:pt idx="1531">
                  <c:v>39.104138010823689</c:v>
                </c:pt>
                <c:pt idx="1532">
                  <c:v>39.322672288567894</c:v>
                </c:pt>
                <c:pt idx="1533">
                  <c:v>38.658713732950915</c:v>
                </c:pt>
                <c:pt idx="1534">
                  <c:v>37.547402655833984</c:v>
                </c:pt>
                <c:pt idx="1535">
                  <c:v>38.169582599529271</c:v>
                </c:pt>
                <c:pt idx="1536">
                  <c:v>35.363345374143321</c:v>
                </c:pt>
                <c:pt idx="1537">
                  <c:v>34.907637130259062</c:v>
                </c:pt>
                <c:pt idx="1538">
                  <c:v>35.529174326078646</c:v>
                </c:pt>
                <c:pt idx="1539">
                  <c:v>38.619506112532065</c:v>
                </c:pt>
                <c:pt idx="1540">
                  <c:v>38.71013356300832</c:v>
                </c:pt>
                <c:pt idx="1541">
                  <c:v>41.22713424432105</c:v>
                </c:pt>
                <c:pt idx="1542">
                  <c:v>41.010528210203987</c:v>
                </c:pt>
                <c:pt idx="1543">
                  <c:v>39.771310305819171</c:v>
                </c:pt>
                <c:pt idx="1544">
                  <c:v>40.177526963273102</c:v>
                </c:pt>
                <c:pt idx="1545">
                  <c:v>41.080587728657278</c:v>
                </c:pt>
                <c:pt idx="1546">
                  <c:v>41.999074443058682</c:v>
                </c:pt>
                <c:pt idx="1547">
                  <c:v>41.855741666773504</c:v>
                </c:pt>
                <c:pt idx="1548">
                  <c:v>41.30812047666155</c:v>
                </c:pt>
                <c:pt idx="1549">
                  <c:v>40.770140504685372</c:v>
                </c:pt>
                <c:pt idx="1550">
                  <c:v>43.21001144091192</c:v>
                </c:pt>
                <c:pt idx="1551">
                  <c:v>43.673432659304787</c:v>
                </c:pt>
                <c:pt idx="1552">
                  <c:v>43.035184018716535</c:v>
                </c:pt>
                <c:pt idx="1553">
                  <c:v>44.134282886194768</c:v>
                </c:pt>
                <c:pt idx="1554">
                  <c:v>41.58257381959325</c:v>
                </c:pt>
                <c:pt idx="1555">
                  <c:v>42.108341581930773</c:v>
                </c:pt>
                <c:pt idx="1556">
                  <c:v>41.182141893020741</c:v>
                </c:pt>
                <c:pt idx="1557">
                  <c:v>42.742090987388991</c:v>
                </c:pt>
                <c:pt idx="1558">
                  <c:v>42.719594811738858</c:v>
                </c:pt>
                <c:pt idx="1559">
                  <c:v>43.316064840405403</c:v>
                </c:pt>
                <c:pt idx="1560">
                  <c:v>44.859945237880709</c:v>
                </c:pt>
                <c:pt idx="1561">
                  <c:v>45.044413878211856</c:v>
                </c:pt>
                <c:pt idx="1562">
                  <c:v>45.180033679988398</c:v>
                </c:pt>
                <c:pt idx="1563">
                  <c:v>43.833476880358631</c:v>
                </c:pt>
                <c:pt idx="1564">
                  <c:v>41.53436772891439</c:v>
                </c:pt>
                <c:pt idx="1565">
                  <c:v>41.931585916108261</c:v>
                </c:pt>
                <c:pt idx="1566">
                  <c:v>40.057975858389526</c:v>
                </c:pt>
                <c:pt idx="1567">
                  <c:v>40.057975858389526</c:v>
                </c:pt>
                <c:pt idx="1568">
                  <c:v>41.017598436836899</c:v>
                </c:pt>
                <c:pt idx="1569">
                  <c:v>41.603784499491958</c:v>
                </c:pt>
                <c:pt idx="1570">
                  <c:v>42.376367446105334</c:v>
                </c:pt>
                <c:pt idx="1571">
                  <c:v>42.593616228098121</c:v>
                </c:pt>
                <c:pt idx="1572">
                  <c:v>41.100512912804589</c:v>
                </c:pt>
                <c:pt idx="1573">
                  <c:v>40.289365093648129</c:v>
                </c:pt>
                <c:pt idx="1574">
                  <c:v>40.312504017173993</c:v>
                </c:pt>
                <c:pt idx="1575">
                  <c:v>43.058965690118114</c:v>
                </c:pt>
                <c:pt idx="1576">
                  <c:v>38.656142741447951</c:v>
                </c:pt>
                <c:pt idx="1577">
                  <c:v>38.771194611201551</c:v>
                </c:pt>
                <c:pt idx="1578">
                  <c:v>38.433109228573727</c:v>
                </c:pt>
                <c:pt idx="1579">
                  <c:v>36.123716111117979</c:v>
                </c:pt>
                <c:pt idx="1580">
                  <c:v>36.580067102877933</c:v>
                </c:pt>
                <c:pt idx="1581">
                  <c:v>38.638145800927816</c:v>
                </c:pt>
                <c:pt idx="1582">
                  <c:v>38.649715262690741</c:v>
                </c:pt>
                <c:pt idx="1583">
                  <c:v>37.711946112017799</c:v>
                </c:pt>
                <c:pt idx="1584">
                  <c:v>36.376958774150971</c:v>
                </c:pt>
                <c:pt idx="1585">
                  <c:v>36.924579964262925</c:v>
                </c:pt>
                <c:pt idx="1586">
                  <c:v>34.386368603051466</c:v>
                </c:pt>
                <c:pt idx="1587">
                  <c:v>34.394724325435803</c:v>
                </c:pt>
                <c:pt idx="1588">
                  <c:v>34.018074070264895</c:v>
                </c:pt>
                <c:pt idx="1589">
                  <c:v>34.807368461646938</c:v>
                </c:pt>
                <c:pt idx="1590">
                  <c:v>30.889177411268353</c:v>
                </c:pt>
                <c:pt idx="1591">
                  <c:v>30.406473756603923</c:v>
                </c:pt>
                <c:pt idx="1592">
                  <c:v>30.572302708539212</c:v>
                </c:pt>
                <c:pt idx="1593">
                  <c:v>31.098713218752483</c:v>
                </c:pt>
                <c:pt idx="1594">
                  <c:v>28.719260582843464</c:v>
                </c:pt>
                <c:pt idx="1595">
                  <c:v>28.862593359128617</c:v>
                </c:pt>
                <c:pt idx="1596">
                  <c:v>28.862593359128617</c:v>
                </c:pt>
                <c:pt idx="1597">
                  <c:v>27.784062423673372</c:v>
                </c:pt>
                <c:pt idx="1598">
                  <c:v>30.016968543918644</c:v>
                </c:pt>
                <c:pt idx="1599">
                  <c:v>27.069326785874658</c:v>
                </c:pt>
                <c:pt idx="1600">
                  <c:v>27.956961602241591</c:v>
                </c:pt>
                <c:pt idx="1601">
                  <c:v>26.548058258667151</c:v>
                </c:pt>
                <c:pt idx="1602">
                  <c:v>25.405252535640077</c:v>
                </c:pt>
                <c:pt idx="1603">
                  <c:v>24.040698795490201</c:v>
                </c:pt>
                <c:pt idx="1604">
                  <c:v>27.165738967232443</c:v>
                </c:pt>
                <c:pt idx="1605">
                  <c:v>28.697407155069055</c:v>
                </c:pt>
                <c:pt idx="1606">
                  <c:v>28.734686531860731</c:v>
                </c:pt>
                <c:pt idx="1607">
                  <c:v>28.669126248537459</c:v>
                </c:pt>
                <c:pt idx="1608">
                  <c:v>30.407759252355369</c:v>
                </c:pt>
                <c:pt idx="1609">
                  <c:v>30.937383501947235</c:v>
                </c:pt>
                <c:pt idx="1610">
                  <c:v>27.912611998817049</c:v>
                </c:pt>
                <c:pt idx="1611">
                  <c:v>28.447378231414653</c:v>
                </c:pt>
                <c:pt idx="1612">
                  <c:v>26.057641629494132</c:v>
                </c:pt>
                <c:pt idx="1613">
                  <c:v>29.012996362046728</c:v>
                </c:pt>
                <c:pt idx="1614">
                  <c:v>31.172629224460092</c:v>
                </c:pt>
                <c:pt idx="1615">
                  <c:v>29.474489336812425</c:v>
                </c:pt>
                <c:pt idx="1616">
                  <c:v>28.752683472380802</c:v>
                </c:pt>
                <c:pt idx="1617">
                  <c:v>27.600236531217949</c:v>
                </c:pt>
                <c:pt idx="1618">
                  <c:v>31.277397128202189</c:v>
                </c:pt>
                <c:pt idx="1619">
                  <c:v>31.778097723386711</c:v>
                </c:pt>
                <c:pt idx="1620">
                  <c:v>29.42756874188499</c:v>
                </c:pt>
                <c:pt idx="1621">
                  <c:v>32.519828771965578</c:v>
                </c:pt>
                <c:pt idx="1622">
                  <c:v>33.472381123780082</c:v>
                </c:pt>
                <c:pt idx="1623">
                  <c:v>31.870010669614413</c:v>
                </c:pt>
                <c:pt idx="1624">
                  <c:v>31.528711547608012</c:v>
                </c:pt>
                <c:pt idx="1625">
                  <c:v>32.259515882299674</c:v>
                </c:pt>
                <c:pt idx="1626">
                  <c:v>32.814850046920263</c:v>
                </c:pt>
                <c:pt idx="1627">
                  <c:v>30.818475144939317</c:v>
                </c:pt>
                <c:pt idx="1628">
                  <c:v>29.611394634340392</c:v>
                </c:pt>
                <c:pt idx="1629">
                  <c:v>30.423185201372572</c:v>
                </c:pt>
                <c:pt idx="1630">
                  <c:v>30.757414096746061</c:v>
                </c:pt>
                <c:pt idx="1631">
                  <c:v>32.25437389929391</c:v>
                </c:pt>
                <c:pt idx="1632">
                  <c:v>29.659600725019274</c:v>
                </c:pt>
                <c:pt idx="1633">
                  <c:v>30.138447892429387</c:v>
                </c:pt>
                <c:pt idx="1634">
                  <c:v>31.200267383115964</c:v>
                </c:pt>
                <c:pt idx="1635">
                  <c:v>33.168361378565294</c:v>
                </c:pt>
                <c:pt idx="1636">
                  <c:v>31.347456646655438</c:v>
                </c:pt>
                <c:pt idx="1637">
                  <c:v>31.347456646655438</c:v>
                </c:pt>
                <c:pt idx="1638">
                  <c:v>30.814618657684999</c:v>
                </c:pt>
                <c:pt idx="1639">
                  <c:v>30.614724068336628</c:v>
                </c:pt>
                <c:pt idx="1640">
                  <c:v>26.709387975472399</c:v>
                </c:pt>
                <c:pt idx="1641">
                  <c:v>27.275648853980215</c:v>
                </c:pt>
                <c:pt idx="1642">
                  <c:v>29.907701405046549</c:v>
                </c:pt>
                <c:pt idx="1643">
                  <c:v>25.47338381046622</c:v>
                </c:pt>
                <c:pt idx="1644">
                  <c:v>26.251751487961062</c:v>
                </c:pt>
                <c:pt idx="1645">
                  <c:v>28.035376843079263</c:v>
                </c:pt>
                <c:pt idx="1646">
                  <c:v>28.308544690259541</c:v>
                </c:pt>
                <c:pt idx="1647">
                  <c:v>22.261572675502062</c:v>
                </c:pt>
                <c:pt idx="1648">
                  <c:v>24.403208597395331</c:v>
                </c:pt>
                <c:pt idx="1649">
                  <c:v>18.542633466596147</c:v>
                </c:pt>
                <c:pt idx="1650">
                  <c:v>23.719324857631086</c:v>
                </c:pt>
                <c:pt idx="1651">
                  <c:v>28.698692650820501</c:v>
                </c:pt>
                <c:pt idx="1652">
                  <c:v>23.783599645202891</c:v>
                </c:pt>
                <c:pt idx="1653">
                  <c:v>21.850856782918072</c:v>
                </c:pt>
                <c:pt idx="1654">
                  <c:v>21.611111825275152</c:v>
                </c:pt>
                <c:pt idx="1655">
                  <c:v>24.001491175071401</c:v>
                </c:pt>
                <c:pt idx="1656">
                  <c:v>24.422491033666873</c:v>
                </c:pt>
                <c:pt idx="1657">
                  <c:v>13.491277911326272</c:v>
                </c:pt>
                <c:pt idx="1658">
                  <c:v>19.643660577701549</c:v>
                </c:pt>
                <c:pt idx="1659">
                  <c:v>19.117892815364002</c:v>
                </c:pt>
                <c:pt idx="1660">
                  <c:v>14.338419611522957</c:v>
                </c:pt>
                <c:pt idx="1661">
                  <c:v>12.796467457674821</c:v>
                </c:pt>
                <c:pt idx="1662">
                  <c:v>8.4534200614464705</c:v>
                </c:pt>
                <c:pt idx="1663">
                  <c:v>2.229692380866477</c:v>
                </c:pt>
                <c:pt idx="1664">
                  <c:v>1.1260942782582051</c:v>
                </c:pt>
                <c:pt idx="1665">
                  <c:v>-6.5753107685980972</c:v>
                </c:pt>
                <c:pt idx="1666">
                  <c:v>-7.6654111658162822</c:v>
                </c:pt>
                <c:pt idx="1667">
                  <c:v>3.0279852425085574</c:v>
                </c:pt>
                <c:pt idx="1668">
                  <c:v>2.4803640523965997</c:v>
                </c:pt>
                <c:pt idx="1669">
                  <c:v>-6.7694206270650259</c:v>
                </c:pt>
                <c:pt idx="1670">
                  <c:v>-2.803023486007572</c:v>
                </c:pt>
                <c:pt idx="1671">
                  <c:v>-3.4052782455555985</c:v>
                </c:pt>
                <c:pt idx="1672">
                  <c:v>1.2006530318415365</c:v>
                </c:pt>
                <c:pt idx="1673">
                  <c:v>-1.9153886696406386</c:v>
                </c:pt>
                <c:pt idx="1674">
                  <c:v>-7.8800889563061745</c:v>
                </c:pt>
                <c:pt idx="1675">
                  <c:v>-6.7135015618775213</c:v>
                </c:pt>
                <c:pt idx="1676">
                  <c:v>-9.9323829234746146</c:v>
                </c:pt>
                <c:pt idx="1677">
                  <c:v>-12.793253718296626</c:v>
                </c:pt>
                <c:pt idx="1678">
                  <c:v>-3.3847103135325796</c:v>
                </c:pt>
                <c:pt idx="1679">
                  <c:v>-4.4407450733377036</c:v>
                </c:pt>
                <c:pt idx="1680">
                  <c:v>-1.9571672815623109</c:v>
                </c:pt>
                <c:pt idx="1681">
                  <c:v>-0.45056626087868201</c:v>
                </c:pt>
                <c:pt idx="1682">
                  <c:v>-0.70123793240879362</c:v>
                </c:pt>
                <c:pt idx="1683">
                  <c:v>3.3538584154977569</c:v>
                </c:pt>
                <c:pt idx="1684">
                  <c:v>-2.0317260351456201</c:v>
                </c:pt>
                <c:pt idx="1685">
                  <c:v>-6.9294648481188386</c:v>
                </c:pt>
                <c:pt idx="1686">
                  <c:v>-4.2106413338305559</c:v>
                </c:pt>
                <c:pt idx="1687">
                  <c:v>-5.4106516177965585</c:v>
                </c:pt>
                <c:pt idx="1688">
                  <c:v>-7.4944402308751883</c:v>
                </c:pt>
                <c:pt idx="1689">
                  <c:v>-12.255273746320405</c:v>
                </c:pt>
                <c:pt idx="1690">
                  <c:v>-6.1703796068955485</c:v>
                </c:pt>
                <c:pt idx="1691">
                  <c:v>-10.066717229499689</c:v>
                </c:pt>
                <c:pt idx="1692">
                  <c:v>-12.384466069339773</c:v>
                </c:pt>
                <c:pt idx="1693">
                  <c:v>-11.505829723232907</c:v>
                </c:pt>
                <c:pt idx="1694">
                  <c:v>-16.908125618644966</c:v>
                </c:pt>
                <c:pt idx="1695">
                  <c:v>-22.482035196873806</c:v>
                </c:pt>
                <c:pt idx="1696">
                  <c:v>-17.561800208250457</c:v>
                </c:pt>
                <c:pt idx="1697">
                  <c:v>-12.224421848285926</c:v>
                </c:pt>
                <c:pt idx="1698">
                  <c:v>-11.635664794127997</c:v>
                </c:pt>
                <c:pt idx="1699">
                  <c:v>-8.4791299764755745</c:v>
                </c:pt>
                <c:pt idx="1700">
                  <c:v>-8.4791299764755745</c:v>
                </c:pt>
                <c:pt idx="1701">
                  <c:v>-7.5934234037358106</c:v>
                </c:pt>
                <c:pt idx="1702">
                  <c:v>-15.839235901325488</c:v>
                </c:pt>
                <c:pt idx="1703">
                  <c:v>-12.471237032561767</c:v>
                </c:pt>
                <c:pt idx="1704">
                  <c:v>-10.161843915106017</c:v>
                </c:pt>
                <c:pt idx="1705">
                  <c:v>-12.791325474669456</c:v>
                </c:pt>
                <c:pt idx="1706">
                  <c:v>-9.6065097504854364</c:v>
                </c:pt>
                <c:pt idx="1707">
                  <c:v>-6.1202452725895418</c:v>
                </c:pt>
                <c:pt idx="1708">
                  <c:v>-8.2875911095115384</c:v>
                </c:pt>
                <c:pt idx="1709">
                  <c:v>-7.1872067462818716</c:v>
                </c:pt>
                <c:pt idx="1710">
                  <c:v>-9.8096180792124006</c:v>
                </c:pt>
                <c:pt idx="1711">
                  <c:v>-9.1752259258784612</c:v>
                </c:pt>
                <c:pt idx="1712">
                  <c:v>-10.323173631911287</c:v>
                </c:pt>
                <c:pt idx="1713">
                  <c:v>-5.7172423545141848</c:v>
                </c:pt>
                <c:pt idx="1714">
                  <c:v>-6.6164466326440348</c:v>
                </c:pt>
                <c:pt idx="1715">
                  <c:v>-8.5890398632234017</c:v>
                </c:pt>
                <c:pt idx="1716">
                  <c:v>-8.3190857554217281</c:v>
                </c:pt>
                <c:pt idx="1717">
                  <c:v>-9.988301988662073</c:v>
                </c:pt>
                <c:pt idx="1718">
                  <c:v>-10.845727654870252</c:v>
                </c:pt>
                <c:pt idx="1719">
                  <c:v>-10.287822498746779</c:v>
                </c:pt>
                <c:pt idx="1720">
                  <c:v>-10.287822498746779</c:v>
                </c:pt>
                <c:pt idx="1721">
                  <c:v>-9.8083325834609543</c:v>
                </c:pt>
                <c:pt idx="1722">
                  <c:v>-10.127778277692933</c:v>
                </c:pt>
                <c:pt idx="1723">
                  <c:v>-7.916725585222073</c:v>
                </c:pt>
                <c:pt idx="1724">
                  <c:v>-6.6100191538868263</c:v>
                </c:pt>
                <c:pt idx="1725">
                  <c:v>-6.6100191538868263</c:v>
                </c:pt>
                <c:pt idx="1726">
                  <c:v>-3.641166715944133</c:v>
                </c:pt>
                <c:pt idx="1727">
                  <c:v>-4.0885192374440438</c:v>
                </c:pt>
                <c:pt idx="1728">
                  <c:v>-3.3390752143565461</c:v>
                </c:pt>
                <c:pt idx="1729">
                  <c:v>-6.1858055559127596</c:v>
                </c:pt>
                <c:pt idx="1730">
                  <c:v>-5.8631461223021759</c:v>
                </c:pt>
                <c:pt idx="1731">
                  <c:v>-7.867876746667446</c:v>
                </c:pt>
                <c:pt idx="1732">
                  <c:v>-9.9465233767403465</c:v>
                </c:pt>
                <c:pt idx="1733">
                  <c:v>-9.7819799205564486</c:v>
                </c:pt>
                <c:pt idx="1734">
                  <c:v>-12.792610970420837</c:v>
                </c:pt>
                <c:pt idx="1735">
                  <c:v>-12.673702613412951</c:v>
                </c:pt>
                <c:pt idx="1736">
                  <c:v>-12.012957797174572</c:v>
                </c:pt>
                <c:pt idx="1737">
                  <c:v>-12.012957797174572</c:v>
                </c:pt>
                <c:pt idx="1738">
                  <c:v>-16.659382190741944</c:v>
                </c:pt>
                <c:pt idx="1739">
                  <c:v>-13.015001735419363</c:v>
                </c:pt>
                <c:pt idx="1740">
                  <c:v>-14.331992132766104</c:v>
                </c:pt>
                <c:pt idx="1741">
                  <c:v>-13.870499158000371</c:v>
                </c:pt>
                <c:pt idx="1742">
                  <c:v>-13.391651990590258</c:v>
                </c:pt>
                <c:pt idx="1743">
                  <c:v>-12.446169865408685</c:v>
                </c:pt>
                <c:pt idx="1744">
                  <c:v>-9.4965998637375542</c:v>
                </c:pt>
                <c:pt idx="1745">
                  <c:v>-12.487305729454656</c:v>
                </c:pt>
                <c:pt idx="1746">
                  <c:v>-14.481752387808445</c:v>
                </c:pt>
                <c:pt idx="1747">
                  <c:v>-14.526744739108732</c:v>
                </c:pt>
                <c:pt idx="1748">
                  <c:v>-13.172474964970327</c:v>
                </c:pt>
                <c:pt idx="1749">
                  <c:v>-13.758018279749685</c:v>
                </c:pt>
                <c:pt idx="1750">
                  <c:v>-12.340759213790896</c:v>
                </c:pt>
                <c:pt idx="1751">
                  <c:v>-9.9471661246160572</c:v>
                </c:pt>
                <c:pt idx="1752">
                  <c:v>-9.8102608270880687</c:v>
                </c:pt>
                <c:pt idx="1753">
                  <c:v>-14.238150942911243</c:v>
                </c:pt>
                <c:pt idx="1754">
                  <c:v>-13.518273322106777</c:v>
                </c:pt>
                <c:pt idx="1755">
                  <c:v>-13.347945135041428</c:v>
                </c:pt>
                <c:pt idx="1756">
                  <c:v>-14.204085305498172</c:v>
                </c:pt>
                <c:pt idx="1757">
                  <c:v>-14.204085305498172</c:v>
                </c:pt>
                <c:pt idx="1758">
                  <c:v>-18.097209188723728</c:v>
                </c:pt>
                <c:pt idx="1759">
                  <c:v>-18.159555732668398</c:v>
                </c:pt>
                <c:pt idx="1760">
                  <c:v>-19.089611908832737</c:v>
                </c:pt>
                <c:pt idx="1761">
                  <c:v>-19.995886413595485</c:v>
                </c:pt>
                <c:pt idx="1762">
                  <c:v>-22.76998624519555</c:v>
                </c:pt>
                <c:pt idx="1763">
                  <c:v>-19.671941484233479</c:v>
                </c:pt>
                <c:pt idx="1764">
                  <c:v>-20.508799218418659</c:v>
                </c:pt>
                <c:pt idx="1765">
                  <c:v>-21.746088879176327</c:v>
                </c:pt>
                <c:pt idx="1766">
                  <c:v>-23.587561543109171</c:v>
                </c:pt>
                <c:pt idx="1767">
                  <c:v>-27.149027522464099</c:v>
                </c:pt>
                <c:pt idx="1768">
                  <c:v>-27.615019732359848</c:v>
                </c:pt>
                <c:pt idx="1769">
                  <c:v>-25.868673754033324</c:v>
                </c:pt>
                <c:pt idx="1770">
                  <c:v>-29.016210101425678</c:v>
                </c:pt>
                <c:pt idx="1771">
                  <c:v>-28.912084945559325</c:v>
                </c:pt>
                <c:pt idx="1772">
                  <c:v>-29.616536617346554</c:v>
                </c:pt>
                <c:pt idx="1773">
                  <c:v>-25.130799192708754</c:v>
                </c:pt>
                <c:pt idx="1774">
                  <c:v>-24.922548880976038</c:v>
                </c:pt>
                <c:pt idx="1775">
                  <c:v>-21.850214035042704</c:v>
                </c:pt>
                <c:pt idx="1776">
                  <c:v>-21.242817292488937</c:v>
                </c:pt>
                <c:pt idx="1777">
                  <c:v>-21.518556131172062</c:v>
                </c:pt>
                <c:pt idx="1778">
                  <c:v>-18.995127971102132</c:v>
                </c:pt>
                <c:pt idx="1779">
                  <c:v>-17.302772814335942</c:v>
                </c:pt>
                <c:pt idx="1780">
                  <c:v>-18.375519018909724</c:v>
                </c:pt>
                <c:pt idx="1781">
                  <c:v>-19.987530691211152</c:v>
                </c:pt>
                <c:pt idx="1782">
                  <c:v>-14.308210461364512</c:v>
                </c:pt>
                <c:pt idx="1783">
                  <c:v>-16.055199187566782</c:v>
                </c:pt>
                <c:pt idx="1784">
                  <c:v>-15.246622359913209</c:v>
                </c:pt>
                <c:pt idx="1785">
                  <c:v>-13.269529894203803</c:v>
                </c:pt>
                <c:pt idx="1786">
                  <c:v>-15.01651862040605</c:v>
                </c:pt>
                <c:pt idx="1787">
                  <c:v>-17.971230605082933</c:v>
                </c:pt>
                <c:pt idx="1788">
                  <c:v>-16.893985165379121</c:v>
                </c:pt>
                <c:pt idx="1789">
                  <c:v>-15.502436014449062</c:v>
                </c:pt>
                <c:pt idx="1790">
                  <c:v>-13.070278052731133</c:v>
                </c:pt>
                <c:pt idx="1791">
                  <c:v>-12.222493604658736</c:v>
                </c:pt>
                <c:pt idx="1792">
                  <c:v>-12.948798704220387</c:v>
                </c:pt>
                <c:pt idx="1793">
                  <c:v>-14.970240773354337</c:v>
                </c:pt>
                <c:pt idx="1794">
                  <c:v>-13.9662685914824</c:v>
                </c:pt>
                <c:pt idx="1795">
                  <c:v>-10.690825416822081</c:v>
                </c:pt>
                <c:pt idx="1796">
                  <c:v>-10.690825416822081</c:v>
                </c:pt>
                <c:pt idx="1797">
                  <c:v>-10.456865190060627</c:v>
                </c:pt>
                <c:pt idx="1798">
                  <c:v>-12.252060006941756</c:v>
                </c:pt>
                <c:pt idx="1799">
                  <c:v>-11.149104652209207</c:v>
                </c:pt>
                <c:pt idx="1800">
                  <c:v>-9.7652684757877584</c:v>
                </c:pt>
                <c:pt idx="1801">
                  <c:v>-9.3179159542878587</c:v>
                </c:pt>
                <c:pt idx="1802">
                  <c:v>-13.195613888496172</c:v>
                </c:pt>
                <c:pt idx="1803">
                  <c:v>-11.350927485184725</c:v>
                </c:pt>
                <c:pt idx="1804">
                  <c:v>-12.01295779717454</c:v>
                </c:pt>
                <c:pt idx="1805">
                  <c:v>-11.138820686197704</c:v>
                </c:pt>
                <c:pt idx="1806">
                  <c:v>-9.6463601187798726</c:v>
                </c:pt>
                <c:pt idx="1807">
                  <c:v>-10.556491110796951</c:v>
                </c:pt>
                <c:pt idx="1808">
                  <c:v>-10.798164312067026</c:v>
                </c:pt>
                <c:pt idx="1809">
                  <c:v>-8.8589939710249972</c:v>
                </c:pt>
                <c:pt idx="1810">
                  <c:v>-8.9399802033654936</c:v>
                </c:pt>
                <c:pt idx="1811">
                  <c:v>-8.4463498348138479</c:v>
                </c:pt>
                <c:pt idx="1812">
                  <c:v>-5.3463768302246306</c:v>
                </c:pt>
                <c:pt idx="1813">
                  <c:v>-5.692817935236782</c:v>
                </c:pt>
                <c:pt idx="1814">
                  <c:v>-4.0178169711149625</c:v>
                </c:pt>
                <c:pt idx="1815">
                  <c:v>-5.2808165469013568</c:v>
                </c:pt>
                <c:pt idx="1816">
                  <c:v>-3.0003470838529278</c:v>
                </c:pt>
                <c:pt idx="1817">
                  <c:v>-5.0532837988970787</c:v>
                </c:pt>
                <c:pt idx="1818">
                  <c:v>-5.141340257870497</c:v>
                </c:pt>
                <c:pt idx="1819">
                  <c:v>-7.6538417040532103</c:v>
                </c:pt>
                <c:pt idx="1820">
                  <c:v>-6.6865061510972268</c:v>
                </c:pt>
                <c:pt idx="1821">
                  <c:v>-7.7348279363937174</c:v>
                </c:pt>
                <c:pt idx="1822">
                  <c:v>-4.9221632322505648</c:v>
                </c:pt>
                <c:pt idx="1823">
                  <c:v>-5.0699952436657592</c:v>
                </c:pt>
                <c:pt idx="1824">
                  <c:v>-5.5501279068273179</c:v>
                </c:pt>
                <c:pt idx="1825">
                  <c:v>-7.104935018189817</c:v>
                </c:pt>
                <c:pt idx="1826">
                  <c:v>-7.2424830635935189</c:v>
                </c:pt>
                <c:pt idx="1827">
                  <c:v>-7.2424830635935189</c:v>
                </c:pt>
                <c:pt idx="1828">
                  <c:v>-4.8026121273669675</c:v>
                </c:pt>
                <c:pt idx="1829">
                  <c:v>-6.5907367176151972</c:v>
                </c:pt>
                <c:pt idx="1830">
                  <c:v>-5.1342700312375866</c:v>
                </c:pt>
                <c:pt idx="1831">
                  <c:v>-3.8468460361738788</c:v>
                </c:pt>
                <c:pt idx="1832">
                  <c:v>-1.3606972528956152</c:v>
                </c:pt>
                <c:pt idx="1833">
                  <c:v>-1.1653018986772734</c:v>
                </c:pt>
                <c:pt idx="1834">
                  <c:v>-2.502860228046988</c:v>
                </c:pt>
                <c:pt idx="1835">
                  <c:v>-1.3645537401499319</c:v>
                </c:pt>
                <c:pt idx="1836">
                  <c:v>-1.6068696892957202</c:v>
                </c:pt>
                <c:pt idx="1837">
                  <c:v>-1.6859276780090693</c:v>
                </c:pt>
                <c:pt idx="1838">
                  <c:v>-1.3362728336183238</c:v>
                </c:pt>
                <c:pt idx="1839">
                  <c:v>-1.6750009641218533</c:v>
                </c:pt>
                <c:pt idx="1840">
                  <c:v>-1.0489645331722475</c:v>
                </c:pt>
                <c:pt idx="1841">
                  <c:v>-0.90756000051421815</c:v>
                </c:pt>
                <c:pt idx="1842">
                  <c:v>-3.2625882171459675</c:v>
                </c:pt>
                <c:pt idx="1843">
                  <c:v>-4.4928076512707253</c:v>
                </c:pt>
                <c:pt idx="1844">
                  <c:v>-4.6226427221658151</c:v>
                </c:pt>
                <c:pt idx="1845">
                  <c:v>-3.8069956678793315</c:v>
                </c:pt>
                <c:pt idx="1846">
                  <c:v>-3.5074751577946151</c:v>
                </c:pt>
                <c:pt idx="1847">
                  <c:v>-6.4454756977028405</c:v>
                </c:pt>
                <c:pt idx="1848">
                  <c:v>-6.2282269157100671</c:v>
                </c:pt>
                <c:pt idx="1849">
                  <c:v>-5.6137599465234107</c:v>
                </c:pt>
                <c:pt idx="1850">
                  <c:v>-3.5891041380108568</c:v>
                </c:pt>
                <c:pt idx="1851">
                  <c:v>-3.7112262343973357</c:v>
                </c:pt>
                <c:pt idx="1852">
                  <c:v>-2.8358036276690424</c:v>
                </c:pt>
                <c:pt idx="1853">
                  <c:v>-3.6559499170855547</c:v>
                </c:pt>
                <c:pt idx="1854">
                  <c:v>-3.2253088403543018</c:v>
                </c:pt>
                <c:pt idx="1855">
                  <c:v>-6.0431155275032067</c:v>
                </c:pt>
                <c:pt idx="1856">
                  <c:v>-6.0431155275032067</c:v>
                </c:pt>
                <c:pt idx="1857">
                  <c:v>-5.8001568304817059</c:v>
                </c:pt>
                <c:pt idx="1858">
                  <c:v>-7.6538417040531996</c:v>
                </c:pt>
                <c:pt idx="1859">
                  <c:v>-7.7528248769138113</c:v>
                </c:pt>
                <c:pt idx="1860">
                  <c:v>-7.4250234602974974</c:v>
                </c:pt>
                <c:pt idx="1861">
                  <c:v>-7.7978172282140985</c:v>
                </c:pt>
                <c:pt idx="1862">
                  <c:v>-5.4884241107583502</c:v>
                </c:pt>
                <c:pt idx="1863">
                  <c:v>-4.9864380198223817</c:v>
                </c:pt>
                <c:pt idx="1864">
                  <c:v>-2.1679885847977753</c:v>
                </c:pt>
                <c:pt idx="1865">
                  <c:v>-1.3189186409739317</c:v>
                </c:pt>
                <c:pt idx="1866">
                  <c:v>-1.3574835135170216</c:v>
                </c:pt>
                <c:pt idx="1867">
                  <c:v>-0.22881824375574622</c:v>
                </c:pt>
                <c:pt idx="1868">
                  <c:v>0.13433430602507457</c:v>
                </c:pt>
                <c:pt idx="1869">
                  <c:v>9.9625920736268192E-2</c:v>
                </c:pt>
                <c:pt idx="1870">
                  <c:v>2.4315152138421725</c:v>
                </c:pt>
                <c:pt idx="1871">
                  <c:v>2.7432479335655291</c:v>
                </c:pt>
                <c:pt idx="1872">
                  <c:v>3.0491959224074439</c:v>
                </c:pt>
                <c:pt idx="1873">
                  <c:v>2.7811700582329069</c:v>
                </c:pt>
                <c:pt idx="1874">
                  <c:v>2.3254618143486505</c:v>
                </c:pt>
                <c:pt idx="1875">
                  <c:v>3.5556812484734301</c:v>
                </c:pt>
                <c:pt idx="1876">
                  <c:v>3.6308827499324625</c:v>
                </c:pt>
                <c:pt idx="1877">
                  <c:v>5.2216837423351814</c:v>
                </c:pt>
                <c:pt idx="1878">
                  <c:v>5.5411294365671715</c:v>
                </c:pt>
                <c:pt idx="1879">
                  <c:v>5.2698898330140631</c:v>
                </c:pt>
                <c:pt idx="1880">
                  <c:v>4.692059492743339</c:v>
                </c:pt>
                <c:pt idx="1881">
                  <c:v>6.1003200884420572</c:v>
                </c:pt>
                <c:pt idx="1882">
                  <c:v>5.7487370004241534</c:v>
                </c:pt>
                <c:pt idx="1883">
                  <c:v>4.4407450733374709</c:v>
                </c:pt>
                <c:pt idx="1884">
                  <c:v>5.6825339692251786</c:v>
                </c:pt>
                <c:pt idx="1885">
                  <c:v>6.4171947911711769</c:v>
                </c:pt>
                <c:pt idx="1886">
                  <c:v>5.5096347906569809</c:v>
                </c:pt>
                <c:pt idx="1887">
                  <c:v>2.972066177321242</c:v>
                </c:pt>
                <c:pt idx="1888">
                  <c:v>4.0351711637592658</c:v>
                </c:pt>
                <c:pt idx="1889">
                  <c:v>4.7627617590723537</c:v>
                </c:pt>
                <c:pt idx="1890">
                  <c:v>5.9152087002352083</c:v>
                </c:pt>
                <c:pt idx="1891">
                  <c:v>7.9070843670861368</c:v>
                </c:pt>
                <c:pt idx="1892">
                  <c:v>7.8492370582714965</c:v>
                </c:pt>
                <c:pt idx="1893">
                  <c:v>8.1050507128073601</c:v>
                </c:pt>
                <c:pt idx="1894">
                  <c:v>8.1288323842089163</c:v>
                </c:pt>
                <c:pt idx="1895">
                  <c:v>8.4418505996837201</c:v>
                </c:pt>
                <c:pt idx="1896">
                  <c:v>8.2419560103353273</c:v>
                </c:pt>
                <c:pt idx="1897">
                  <c:v>7.3723181344885091</c:v>
                </c:pt>
                <c:pt idx="1898">
                  <c:v>5.0012212209638252</c:v>
                </c:pt>
                <c:pt idx="1899">
                  <c:v>4.6817755267318573</c:v>
                </c:pt>
                <c:pt idx="1900">
                  <c:v>5.582908048488866</c:v>
                </c:pt>
                <c:pt idx="1901">
                  <c:v>6.9750999472946384</c:v>
                </c:pt>
                <c:pt idx="1902">
                  <c:v>6.9750999472946384</c:v>
                </c:pt>
                <c:pt idx="1903">
                  <c:v>7.9379362651206042</c:v>
                </c:pt>
                <c:pt idx="1904">
                  <c:v>8.7837924695658423</c:v>
                </c:pt>
                <c:pt idx="1905">
                  <c:v>9.9188852180843057</c:v>
                </c:pt>
                <c:pt idx="1906">
                  <c:v>9.7935493823192452</c:v>
                </c:pt>
                <c:pt idx="1907">
                  <c:v>10.490930827473544</c:v>
                </c:pt>
                <c:pt idx="1908">
                  <c:v>10.838657428237131</c:v>
                </c:pt>
                <c:pt idx="1909">
                  <c:v>12.539368307387665</c:v>
                </c:pt>
                <c:pt idx="1910">
                  <c:v>12.210924142895617</c:v>
                </c:pt>
                <c:pt idx="1911">
                  <c:v>12.508516409353199</c:v>
                </c:pt>
                <c:pt idx="1912">
                  <c:v>12.125438675425105</c:v>
                </c:pt>
                <c:pt idx="1913">
                  <c:v>12.865884228252543</c:v>
                </c:pt>
                <c:pt idx="1914">
                  <c:v>11.730148731858359</c:v>
                </c:pt>
                <c:pt idx="1915">
                  <c:v>10.682469694437579</c:v>
                </c:pt>
                <c:pt idx="1916">
                  <c:v>10.008227172809114</c:v>
                </c:pt>
                <c:pt idx="1917">
                  <c:v>11.987247882145668</c:v>
                </c:pt>
                <c:pt idx="1918">
                  <c:v>11.740432697869863</c:v>
                </c:pt>
                <c:pt idx="1919">
                  <c:v>11.379208391716178</c:v>
                </c:pt>
                <c:pt idx="1920">
                  <c:v>8.5112673702612653</c:v>
                </c:pt>
                <c:pt idx="1921">
                  <c:v>8.0266354719696906</c:v>
                </c:pt>
                <c:pt idx="1922">
                  <c:v>9.6354334048925026</c:v>
                </c:pt>
                <c:pt idx="1923">
                  <c:v>11.140106181948983</c:v>
                </c:pt>
                <c:pt idx="1924">
                  <c:v>11.500044992351221</c:v>
                </c:pt>
                <c:pt idx="1925">
                  <c:v>12.333046239282108</c:v>
                </c:pt>
                <c:pt idx="1926">
                  <c:v>12.969366636243196</c:v>
                </c:pt>
                <c:pt idx="1927">
                  <c:v>13.464925248421999</c:v>
                </c:pt>
                <c:pt idx="1928">
                  <c:v>13.156406268077237</c:v>
                </c:pt>
                <c:pt idx="1929">
                  <c:v>15.146353691300995</c:v>
                </c:pt>
                <c:pt idx="1930">
                  <c:v>15.624558110835407</c:v>
                </c:pt>
                <c:pt idx="1931">
                  <c:v>14.688717203789592</c:v>
                </c:pt>
                <c:pt idx="1932">
                  <c:v>15.766605391369136</c:v>
                </c:pt>
                <c:pt idx="1933">
                  <c:v>15.047370518440406</c:v>
                </c:pt>
                <c:pt idx="1934">
                  <c:v>14.044683832319894</c:v>
                </c:pt>
                <c:pt idx="1935">
                  <c:v>15.266547544060337</c:v>
                </c:pt>
                <c:pt idx="1936">
                  <c:v>13.862786183491638</c:v>
                </c:pt>
                <c:pt idx="1937">
                  <c:v>12.52908434137623</c:v>
                </c:pt>
                <c:pt idx="1938">
                  <c:v>12.156290573459639</c:v>
                </c:pt>
                <c:pt idx="1939">
                  <c:v>9.9799462662775618</c:v>
                </c:pt>
                <c:pt idx="1940">
                  <c:v>12.465452301680102</c:v>
                </c:pt>
                <c:pt idx="1941">
                  <c:v>9.3102029797791133</c:v>
                </c:pt>
                <c:pt idx="1942">
                  <c:v>10.015940147317771</c:v>
                </c:pt>
                <c:pt idx="1943">
                  <c:v>10.283323263616563</c:v>
                </c:pt>
                <c:pt idx="1944">
                  <c:v>10.437582753788943</c:v>
                </c:pt>
                <c:pt idx="1945">
                  <c:v>12.574076692676472</c:v>
                </c:pt>
                <c:pt idx="1946">
                  <c:v>12.871026211258307</c:v>
                </c:pt>
                <c:pt idx="1947">
                  <c:v>15.409237572469747</c:v>
                </c:pt>
                <c:pt idx="1948">
                  <c:v>15.43109100024418</c:v>
                </c:pt>
                <c:pt idx="1949">
                  <c:v>16.011492332017774</c:v>
                </c:pt>
                <c:pt idx="1950">
                  <c:v>14.837191963080487</c:v>
                </c:pt>
                <c:pt idx="1951">
                  <c:v>15.497294031443154</c:v>
                </c:pt>
                <c:pt idx="1952">
                  <c:v>17.191577431836503</c:v>
                </c:pt>
                <c:pt idx="1953">
                  <c:v>17.313056780347267</c:v>
                </c:pt>
                <c:pt idx="1954">
                  <c:v>17.276420151431317</c:v>
                </c:pt>
                <c:pt idx="1955">
                  <c:v>15.702330603797265</c:v>
                </c:pt>
                <c:pt idx="1956">
                  <c:v>15.350747515779384</c:v>
                </c:pt>
                <c:pt idx="1957">
                  <c:v>16.926765307040583</c:v>
                </c:pt>
                <c:pt idx="1958">
                  <c:v>16.87148898972881</c:v>
                </c:pt>
                <c:pt idx="1959">
                  <c:v>17.413325448959327</c:v>
                </c:pt>
                <c:pt idx="1960">
                  <c:v>17.413325448959327</c:v>
                </c:pt>
                <c:pt idx="1961">
                  <c:v>15.418236042729827</c:v>
                </c:pt>
                <c:pt idx="1962">
                  <c:v>15.866874059981173</c:v>
                </c:pt>
                <c:pt idx="1963">
                  <c:v>17.271920916301298</c:v>
                </c:pt>
                <c:pt idx="1964">
                  <c:v>17.327197233613067</c:v>
                </c:pt>
                <c:pt idx="1965">
                  <c:v>16.345721227391262</c:v>
                </c:pt>
                <c:pt idx="1966">
                  <c:v>16.98718360735807</c:v>
                </c:pt>
                <c:pt idx="1967">
                  <c:v>16.703731794166309</c:v>
                </c:pt>
                <c:pt idx="1968">
                  <c:v>15.521718450720389</c:v>
                </c:pt>
                <c:pt idx="1969">
                  <c:v>15.958144258333107</c:v>
                </c:pt>
                <c:pt idx="1970">
                  <c:v>16.646527233227371</c:v>
                </c:pt>
                <c:pt idx="1971">
                  <c:v>17.095807998354438</c:v>
                </c:pt>
                <c:pt idx="1972">
                  <c:v>17.915311539895228</c:v>
                </c:pt>
                <c:pt idx="1973">
                  <c:v>17.260994202414025</c:v>
                </c:pt>
                <c:pt idx="1974">
                  <c:v>17.394685760563423</c:v>
                </c:pt>
                <c:pt idx="1975">
                  <c:v>16.013420575644854</c:v>
                </c:pt>
                <c:pt idx="1976">
                  <c:v>16.690876836651913</c:v>
                </c:pt>
                <c:pt idx="1977">
                  <c:v>17.917882531398078</c:v>
                </c:pt>
                <c:pt idx="1978">
                  <c:v>18.340810633620698</c:v>
                </c:pt>
                <c:pt idx="1979">
                  <c:v>18.638402900078255</c:v>
                </c:pt>
                <c:pt idx="1980">
                  <c:v>19.261868339524966</c:v>
                </c:pt>
                <c:pt idx="1981">
                  <c:v>19.261868339524966</c:v>
                </c:pt>
                <c:pt idx="1982">
                  <c:v>19.41548508182165</c:v>
                </c:pt>
                <c:pt idx="1983">
                  <c:v>19.268938566157857</c:v>
                </c:pt>
                <c:pt idx="1984">
                  <c:v>19.303004203570939</c:v>
                </c:pt>
                <c:pt idx="1985">
                  <c:v>18.104922163232075</c:v>
                </c:pt>
                <c:pt idx="1986">
                  <c:v>18.104922163232075</c:v>
                </c:pt>
                <c:pt idx="1987">
                  <c:v>20.004884883855279</c:v>
                </c:pt>
                <c:pt idx="1988">
                  <c:v>20.380249643274762</c:v>
                </c:pt>
                <c:pt idx="1989">
                  <c:v>20.497872504531188</c:v>
                </c:pt>
                <c:pt idx="1990">
                  <c:v>20.987003637952807</c:v>
                </c:pt>
                <c:pt idx="1991">
                  <c:v>21.336015734467839</c:v>
                </c:pt>
                <c:pt idx="1992">
                  <c:v>21.54747978557916</c:v>
                </c:pt>
                <c:pt idx="1993">
                  <c:v>20.407245054054957</c:v>
                </c:pt>
                <c:pt idx="1994">
                  <c:v>21.421501201938398</c:v>
                </c:pt>
                <c:pt idx="1995">
                  <c:v>21.718450720520231</c:v>
                </c:pt>
                <c:pt idx="1996">
                  <c:v>20.405959558303532</c:v>
                </c:pt>
                <c:pt idx="1997">
                  <c:v>20.405959558303532</c:v>
                </c:pt>
                <c:pt idx="1998">
                  <c:v>21.911275083235715</c:v>
                </c:pt>
                <c:pt idx="1999">
                  <c:v>20.637348793562115</c:v>
                </c:pt>
                <c:pt idx="2000">
                  <c:v>18.35495108688654</c:v>
                </c:pt>
                <c:pt idx="2001">
                  <c:v>15.733825249707433</c:v>
                </c:pt>
                <c:pt idx="2002">
                  <c:v>16.268591482305062</c:v>
                </c:pt>
                <c:pt idx="2003">
                  <c:v>15.780745844634868</c:v>
                </c:pt>
                <c:pt idx="2004">
                  <c:v>16.35086321039698</c:v>
                </c:pt>
                <c:pt idx="2005">
                  <c:v>14.985666722371382</c:v>
                </c:pt>
                <c:pt idx="2006">
                  <c:v>13.856358704734383</c:v>
                </c:pt>
                <c:pt idx="2007">
                  <c:v>15.480582586674441</c:v>
                </c:pt>
                <c:pt idx="2008">
                  <c:v>16.979470632849434</c:v>
                </c:pt>
                <c:pt idx="2009">
                  <c:v>16.378501369052856</c:v>
                </c:pt>
                <c:pt idx="2010">
                  <c:v>12.757259837256107</c:v>
                </c:pt>
                <c:pt idx="2011">
                  <c:v>13.083775758120986</c:v>
                </c:pt>
                <c:pt idx="2012">
                  <c:v>12.11901119666785</c:v>
                </c:pt>
                <c:pt idx="2013">
                  <c:v>13.585119101181231</c:v>
                </c:pt>
                <c:pt idx="2014">
                  <c:v>13.360800092555557</c:v>
                </c:pt>
                <c:pt idx="2015">
                  <c:v>14.47403941329959</c:v>
                </c:pt>
                <c:pt idx="2016">
                  <c:v>14.184160121350642</c:v>
                </c:pt>
                <c:pt idx="2017">
                  <c:v>14.184160121350642</c:v>
                </c:pt>
                <c:pt idx="2018">
                  <c:v>16.255093776914919</c:v>
                </c:pt>
                <c:pt idx="2019">
                  <c:v>16.768006581738113</c:v>
                </c:pt>
                <c:pt idx="2020">
                  <c:v>17.546374259232913</c:v>
                </c:pt>
                <c:pt idx="2021">
                  <c:v>17.821470350040315</c:v>
                </c:pt>
                <c:pt idx="2022">
                  <c:v>17.700633749405291</c:v>
                </c:pt>
                <c:pt idx="2023">
                  <c:v>16.276304456813605</c:v>
                </c:pt>
                <c:pt idx="2024">
                  <c:v>17.429394145852186</c:v>
                </c:pt>
                <c:pt idx="2025">
                  <c:v>17.214073607486569</c:v>
                </c:pt>
                <c:pt idx="2026">
                  <c:v>17.383116298800473</c:v>
                </c:pt>
                <c:pt idx="2027">
                  <c:v>18.578627347636445</c:v>
                </c:pt>
                <c:pt idx="2028">
                  <c:v>18.855008934195318</c:v>
                </c:pt>
                <c:pt idx="2029">
                  <c:v>18.923782956897163</c:v>
                </c:pt>
                <c:pt idx="2030">
                  <c:v>19.371135478397083</c:v>
                </c:pt>
                <c:pt idx="2031">
                  <c:v>21.047421938270318</c:v>
                </c:pt>
                <c:pt idx="2032">
                  <c:v>21.048064686146041</c:v>
                </c:pt>
                <c:pt idx="2033">
                  <c:v>21.260814233008784</c:v>
                </c:pt>
                <c:pt idx="2034">
                  <c:v>21.825146867889433</c:v>
                </c:pt>
                <c:pt idx="2035">
                  <c:v>22.358627604735592</c:v>
                </c:pt>
                <c:pt idx="2036">
                  <c:v>22.333560437582566</c:v>
                </c:pt>
                <c:pt idx="2037">
                  <c:v>22.391407746397228</c:v>
                </c:pt>
                <c:pt idx="2038">
                  <c:v>23.344602846087437</c:v>
                </c:pt>
                <c:pt idx="2039">
                  <c:v>24.06448046689189</c:v>
                </c:pt>
                <c:pt idx="2040">
                  <c:v>24.026558342224511</c:v>
                </c:pt>
                <c:pt idx="2041">
                  <c:v>23.394737180393442</c:v>
                </c:pt>
                <c:pt idx="2042">
                  <c:v>24.027201090100235</c:v>
                </c:pt>
                <c:pt idx="2043">
                  <c:v>24.930904603360137</c:v>
                </c:pt>
                <c:pt idx="2044">
                  <c:v>24.245735367844468</c:v>
                </c:pt>
                <c:pt idx="2045">
                  <c:v>24.034271316733168</c:v>
                </c:pt>
                <c:pt idx="2046">
                  <c:v>24.126184262960891</c:v>
                </c:pt>
                <c:pt idx="2047">
                  <c:v>24.854417606149681</c:v>
                </c:pt>
                <c:pt idx="2048">
                  <c:v>24.87370004242122</c:v>
                </c:pt>
                <c:pt idx="2049">
                  <c:v>24.466840637091568</c:v>
                </c:pt>
                <c:pt idx="2050">
                  <c:v>25.394325821753029</c:v>
                </c:pt>
                <c:pt idx="2051">
                  <c:v>25.394325821753029</c:v>
                </c:pt>
                <c:pt idx="2052">
                  <c:v>26.3925132727435</c:v>
                </c:pt>
                <c:pt idx="2053">
                  <c:v>26.605905567481969</c:v>
                </c:pt>
                <c:pt idx="2054">
                  <c:v>25.916879844711982</c:v>
                </c:pt>
                <c:pt idx="2055">
                  <c:v>26.346235425691809</c:v>
                </c:pt>
                <c:pt idx="2056">
                  <c:v>27.190806134385625</c:v>
                </c:pt>
                <c:pt idx="2057">
                  <c:v>27.418338882389914</c:v>
                </c:pt>
                <c:pt idx="2058">
                  <c:v>27.515393811623355</c:v>
                </c:pt>
                <c:pt idx="2059">
                  <c:v>28.939080356339296</c:v>
                </c:pt>
                <c:pt idx="2060">
                  <c:v>29.047061999459967</c:v>
                </c:pt>
                <c:pt idx="2061">
                  <c:v>26.965844377884206</c:v>
                </c:pt>
                <c:pt idx="2062">
                  <c:v>27.541746474527784</c:v>
                </c:pt>
                <c:pt idx="2063">
                  <c:v>28.570785823552725</c:v>
                </c:pt>
                <c:pt idx="2064">
                  <c:v>28.440950752657624</c:v>
                </c:pt>
                <c:pt idx="2065">
                  <c:v>28.737900271239482</c:v>
                </c:pt>
                <c:pt idx="2066">
                  <c:v>29.654458742013734</c:v>
                </c:pt>
                <c:pt idx="2067">
                  <c:v>29.099124577393141</c:v>
                </c:pt>
                <c:pt idx="2068">
                  <c:v>26.081423300895867</c:v>
                </c:pt>
                <c:pt idx="2069">
                  <c:v>26.918923782956796</c:v>
                </c:pt>
                <c:pt idx="2070">
                  <c:v>28.571428571428449</c:v>
                </c:pt>
                <c:pt idx="2071">
                  <c:v>26.431720893162325</c:v>
                </c:pt>
                <c:pt idx="2072">
                  <c:v>28.09129590826689</c:v>
                </c:pt>
                <c:pt idx="2073">
                  <c:v>25.038243498605105</c:v>
                </c:pt>
                <c:pt idx="2074">
                  <c:v>24.259233073234565</c:v>
                </c:pt>
                <c:pt idx="2075">
                  <c:v>20.254913807509745</c:v>
                </c:pt>
                <c:pt idx="2076">
                  <c:v>18.414726639328329</c:v>
                </c:pt>
                <c:pt idx="2077">
                  <c:v>23.625483667776347</c:v>
                </c:pt>
                <c:pt idx="2078">
                  <c:v>23.230836472085326</c:v>
                </c:pt>
                <c:pt idx="2079">
                  <c:v>24.966255736524644</c:v>
                </c:pt>
                <c:pt idx="2080">
                  <c:v>23.456440976462424</c:v>
                </c:pt>
                <c:pt idx="2081">
                  <c:v>21.136763892995191</c:v>
                </c:pt>
                <c:pt idx="2082">
                  <c:v>21.29359437467042</c:v>
                </c:pt>
                <c:pt idx="2083">
                  <c:v>19.592883495519885</c:v>
                </c:pt>
                <c:pt idx="2084">
                  <c:v>18.99062873597186</c:v>
                </c:pt>
                <c:pt idx="2085">
                  <c:v>14.36412952655175</c:v>
                </c:pt>
                <c:pt idx="2086">
                  <c:v>16.083480094098125</c:v>
                </c:pt>
                <c:pt idx="2087">
                  <c:v>14.587163039425999</c:v>
                </c:pt>
                <c:pt idx="2088">
                  <c:v>14.627656155596247</c:v>
                </c:pt>
                <c:pt idx="2089">
                  <c:v>14.000976976770939</c:v>
                </c:pt>
                <c:pt idx="2090">
                  <c:v>17.790618452005845</c:v>
                </c:pt>
                <c:pt idx="2091">
                  <c:v>16.336080009255415</c:v>
                </c:pt>
                <c:pt idx="2092">
                  <c:v>16.336080009255415</c:v>
                </c:pt>
                <c:pt idx="2093">
                  <c:v>14.344204342404488</c:v>
                </c:pt>
                <c:pt idx="2094">
                  <c:v>17.317556015477219</c:v>
                </c:pt>
                <c:pt idx="2095">
                  <c:v>17.797688678638778</c:v>
                </c:pt>
                <c:pt idx="2096">
                  <c:v>13.74837706161367</c:v>
                </c:pt>
                <c:pt idx="2097">
                  <c:v>12.215423378025591</c:v>
                </c:pt>
                <c:pt idx="2098">
                  <c:v>13.463639752670487</c:v>
                </c:pt>
                <c:pt idx="2099">
                  <c:v>12.796467457674932</c:v>
                </c:pt>
                <c:pt idx="2100">
                  <c:v>16.124615958144119</c:v>
                </c:pt>
                <c:pt idx="2101">
                  <c:v>16.675450887634668</c:v>
                </c:pt>
                <c:pt idx="2102">
                  <c:v>16.467200575901941</c:v>
                </c:pt>
                <c:pt idx="2103">
                  <c:v>19.204663778586028</c:v>
                </c:pt>
                <c:pt idx="2104">
                  <c:v>19.141031738889925</c:v>
                </c:pt>
                <c:pt idx="2105">
                  <c:v>19.310074430203827</c:v>
                </c:pt>
                <c:pt idx="2106">
                  <c:v>19.467547659754803</c:v>
                </c:pt>
                <c:pt idx="2107">
                  <c:v>19.007982928616229</c:v>
                </c:pt>
                <c:pt idx="2108">
                  <c:v>17.111876695247339</c:v>
                </c:pt>
                <c:pt idx="2109">
                  <c:v>16.764792842359476</c:v>
                </c:pt>
                <c:pt idx="2110">
                  <c:v>14.803126325667314</c:v>
                </c:pt>
                <c:pt idx="2111">
                  <c:v>15.131570490159341</c:v>
                </c:pt>
                <c:pt idx="2112">
                  <c:v>14.919463691172318</c:v>
                </c:pt>
                <c:pt idx="2113">
                  <c:v>11.359283207568804</c:v>
                </c:pt>
                <c:pt idx="2114">
                  <c:v>10.246043886824774</c:v>
                </c:pt>
                <c:pt idx="2115">
                  <c:v>9.8951035466825932</c:v>
                </c:pt>
                <c:pt idx="2116">
                  <c:v>9.3866899769894374</c:v>
                </c:pt>
                <c:pt idx="2117">
                  <c:v>9.3866899769894374</c:v>
                </c:pt>
                <c:pt idx="2118">
                  <c:v>9.972233291768795</c:v>
                </c:pt>
                <c:pt idx="2119">
                  <c:v>13.471995475054776</c:v>
                </c:pt>
                <c:pt idx="2120">
                  <c:v>14.544098931752835</c:v>
                </c:pt>
                <c:pt idx="2121">
                  <c:v>15.369387204175089</c:v>
                </c:pt>
                <c:pt idx="2122">
                  <c:v>15.456800915272773</c:v>
                </c:pt>
                <c:pt idx="2123">
                  <c:v>17.241711766142419</c:v>
                </c:pt>
                <c:pt idx="2124">
                  <c:v>17.225643069249475</c:v>
                </c:pt>
                <c:pt idx="2125">
                  <c:v>17.365762106156058</c:v>
                </c:pt>
                <c:pt idx="2126">
                  <c:v>13.986836523505119</c:v>
                </c:pt>
                <c:pt idx="2127">
                  <c:v>14.67007751539362</c:v>
                </c:pt>
                <c:pt idx="2128">
                  <c:v>15.982568677610342</c:v>
                </c:pt>
                <c:pt idx="2129">
                  <c:v>14.511961537966943</c:v>
                </c:pt>
                <c:pt idx="2130">
                  <c:v>17.093237006851524</c:v>
                </c:pt>
                <c:pt idx="2131">
                  <c:v>18.056716072553215</c:v>
                </c:pt>
                <c:pt idx="2132">
                  <c:v>19.380133948657118</c:v>
                </c:pt>
                <c:pt idx="2133">
                  <c:v>19.254798112892058</c:v>
                </c:pt>
                <c:pt idx="2134">
                  <c:v>18.436580067102692</c:v>
                </c:pt>
                <c:pt idx="2135">
                  <c:v>17.962874882698323</c:v>
                </c:pt>
                <c:pt idx="2136">
                  <c:v>17.969945109331231</c:v>
                </c:pt>
                <c:pt idx="2137">
                  <c:v>20.569860266611627</c:v>
                </c:pt>
                <c:pt idx="2138">
                  <c:v>19.992672674216628</c:v>
                </c:pt>
                <c:pt idx="2139">
                  <c:v>20.76011363782424</c:v>
                </c:pt>
                <c:pt idx="2140">
                  <c:v>20.612281626409047</c:v>
                </c:pt>
                <c:pt idx="2141">
                  <c:v>20.179069558174923</c:v>
                </c:pt>
                <c:pt idx="2142">
                  <c:v>20.840457122289013</c:v>
                </c:pt>
                <c:pt idx="2143">
                  <c:v>20.121864997236006</c:v>
                </c:pt>
                <c:pt idx="2144">
                  <c:v>16.795644740393946</c:v>
                </c:pt>
                <c:pt idx="2145">
                  <c:v>16.183748762710138</c:v>
                </c:pt>
                <c:pt idx="2146">
                  <c:v>15.719684796441546</c:v>
                </c:pt>
                <c:pt idx="2147">
                  <c:v>15.73960998058881</c:v>
                </c:pt>
                <c:pt idx="2148">
                  <c:v>17.184507205203481</c:v>
                </c:pt>
                <c:pt idx="2149">
                  <c:v>17.374760576416094</c:v>
                </c:pt>
                <c:pt idx="2150">
                  <c:v>15.388669640446629</c:v>
                </c:pt>
                <c:pt idx="2151">
                  <c:v>14.966384286099732</c:v>
                </c:pt>
                <c:pt idx="2152">
                  <c:v>14.503605815582565</c:v>
                </c:pt>
                <c:pt idx="2153">
                  <c:v>12.844030800478002</c:v>
                </c:pt>
                <c:pt idx="2154">
                  <c:v>13.227751282281798</c:v>
                </c:pt>
                <c:pt idx="2155">
                  <c:v>12.361327145813572</c:v>
                </c:pt>
                <c:pt idx="2156">
                  <c:v>14.254862387679591</c:v>
                </c:pt>
                <c:pt idx="2157">
                  <c:v>12.595930120450728</c:v>
                </c:pt>
                <c:pt idx="2158">
                  <c:v>12.644778959005309</c:v>
                </c:pt>
                <c:pt idx="2159">
                  <c:v>15.981283181858853</c:v>
                </c:pt>
                <c:pt idx="2160">
                  <c:v>17.04310267254543</c:v>
                </c:pt>
                <c:pt idx="2161">
                  <c:v>18.593410548777879</c:v>
                </c:pt>
                <c:pt idx="2162">
                  <c:v>18.593410548777879</c:v>
                </c:pt>
                <c:pt idx="2163">
                  <c:v>17.24042627039093</c:v>
                </c:pt>
                <c:pt idx="2164">
                  <c:v>18.022007687264342</c:v>
                </c:pt>
                <c:pt idx="2165">
                  <c:v>18.592767800902156</c:v>
                </c:pt>
                <c:pt idx="2166">
                  <c:v>19.171883636924303</c:v>
                </c:pt>
                <c:pt idx="2167">
                  <c:v>20.541579360079943</c:v>
                </c:pt>
                <c:pt idx="2168">
                  <c:v>20.455451144733683</c:v>
                </c:pt>
                <c:pt idx="2169">
                  <c:v>20.884163977837765</c:v>
                </c:pt>
                <c:pt idx="2170">
                  <c:v>20.860382306436186</c:v>
                </c:pt>
                <c:pt idx="2171">
                  <c:v>20.960650975048267</c:v>
                </c:pt>
                <c:pt idx="2172">
                  <c:v>22.803409134732554</c:v>
                </c:pt>
                <c:pt idx="2173">
                  <c:v>22.491033667133475</c:v>
                </c:pt>
                <c:pt idx="2174">
                  <c:v>21.914488822614196</c:v>
                </c:pt>
                <c:pt idx="2175">
                  <c:v>20.898947178979334</c:v>
                </c:pt>
                <c:pt idx="2176">
                  <c:v>23.461582959468053</c:v>
                </c:pt>
                <c:pt idx="2177">
                  <c:v>22.763558766438031</c:v>
                </c:pt>
                <c:pt idx="2178">
                  <c:v>23.38123947500328</c:v>
                </c:pt>
                <c:pt idx="2179">
                  <c:v>23.07593423403711</c:v>
                </c:pt>
                <c:pt idx="2180">
                  <c:v>22.697355735239057</c:v>
                </c:pt>
                <c:pt idx="2181">
                  <c:v>23.241763185972442</c:v>
                </c:pt>
                <c:pt idx="2182">
                  <c:v>22.260287179750637</c:v>
                </c:pt>
                <c:pt idx="2183">
                  <c:v>24.810068002725004</c:v>
                </c:pt>
                <c:pt idx="2184">
                  <c:v>24.789500070702019</c:v>
                </c:pt>
                <c:pt idx="2185">
                  <c:v>24.584463498347887</c:v>
                </c:pt>
                <c:pt idx="2186">
                  <c:v>25.347405226825458</c:v>
                </c:pt>
                <c:pt idx="2187">
                  <c:v>25.366044915221298</c:v>
                </c:pt>
                <c:pt idx="2188">
                  <c:v>25.844892082631411</c:v>
                </c:pt>
                <c:pt idx="2189">
                  <c:v>26.755023074648456</c:v>
                </c:pt>
                <c:pt idx="2190">
                  <c:v>26.293530099882734</c:v>
                </c:pt>
                <c:pt idx="2191">
                  <c:v>26.548701006542853</c:v>
                </c:pt>
                <c:pt idx="2192">
                  <c:v>27.467830468819997</c:v>
                </c:pt>
                <c:pt idx="2193">
                  <c:v>25.443174660307456</c:v>
                </c:pt>
                <c:pt idx="2194">
                  <c:v>26.782661233304307</c:v>
                </c:pt>
                <c:pt idx="2195">
                  <c:v>27.014693216438591</c:v>
                </c:pt>
                <c:pt idx="2196">
                  <c:v>27.31742746590189</c:v>
                </c:pt>
                <c:pt idx="2197">
                  <c:v>27.592523556709313</c:v>
                </c:pt>
                <c:pt idx="2198">
                  <c:v>27.59380905246076</c:v>
                </c:pt>
                <c:pt idx="2199">
                  <c:v>27.267293131595881</c:v>
                </c:pt>
                <c:pt idx="2200">
                  <c:v>27.421552621768285</c:v>
                </c:pt>
                <c:pt idx="2201">
                  <c:v>27.366276304456495</c:v>
                </c:pt>
                <c:pt idx="2202">
                  <c:v>27.487112905091536</c:v>
                </c:pt>
                <c:pt idx="2203">
                  <c:v>28.476301885821954</c:v>
                </c:pt>
                <c:pt idx="2204">
                  <c:v>28.972503245876457</c:v>
                </c:pt>
                <c:pt idx="2205">
                  <c:v>31.481790952680576</c:v>
                </c:pt>
                <c:pt idx="2206">
                  <c:v>32.005630471390958</c:v>
                </c:pt>
                <c:pt idx="2207">
                  <c:v>31.743389338097906</c:v>
                </c:pt>
                <c:pt idx="2208">
                  <c:v>30.725276702960148</c:v>
                </c:pt>
                <c:pt idx="2209">
                  <c:v>31.323674975253859</c:v>
                </c:pt>
                <c:pt idx="2210">
                  <c:v>30.765769819130394</c:v>
                </c:pt>
                <c:pt idx="2211">
                  <c:v>29.228959648288022</c:v>
                </c:pt>
                <c:pt idx="2212">
                  <c:v>29.079842141121382</c:v>
                </c:pt>
                <c:pt idx="2213">
                  <c:v>27.023691686698626</c:v>
                </c:pt>
                <c:pt idx="2214">
                  <c:v>27.071255029501785</c:v>
                </c:pt>
                <c:pt idx="2215">
                  <c:v>29.023923075933912</c:v>
                </c:pt>
                <c:pt idx="2216">
                  <c:v>29.358794719183123</c:v>
                </c:pt>
                <c:pt idx="2217">
                  <c:v>29.161471121337623</c:v>
                </c:pt>
                <c:pt idx="2218">
                  <c:v>27.321283953156229</c:v>
                </c:pt>
                <c:pt idx="2219">
                  <c:v>29.22831690041232</c:v>
                </c:pt>
                <c:pt idx="2220">
                  <c:v>29.22831690041232</c:v>
                </c:pt>
                <c:pt idx="2221">
                  <c:v>28.294404236993675</c:v>
                </c:pt>
                <c:pt idx="2222">
                  <c:v>28.15299970433567</c:v>
                </c:pt>
                <c:pt idx="2223">
                  <c:v>27.382345001349464</c:v>
                </c:pt>
                <c:pt idx="2224">
                  <c:v>30.154516589322355</c:v>
                </c:pt>
                <c:pt idx="2225">
                  <c:v>31.825018318314125</c:v>
                </c:pt>
                <c:pt idx="2226">
                  <c:v>32.174673162704877</c:v>
                </c:pt>
                <c:pt idx="2227">
                  <c:v>32.007558715018128</c:v>
                </c:pt>
                <c:pt idx="2228">
                  <c:v>32.077618233471398</c:v>
                </c:pt>
                <c:pt idx="2229">
                  <c:v>32.600815004306071</c:v>
                </c:pt>
                <c:pt idx="2230">
                  <c:v>33.120798035762135</c:v>
                </c:pt>
                <c:pt idx="2231">
                  <c:v>33.921019141031408</c:v>
                </c:pt>
                <c:pt idx="2232">
                  <c:v>33.948657299687298</c:v>
                </c:pt>
                <c:pt idx="2233">
                  <c:v>34.072707639700916</c:v>
                </c:pt>
                <c:pt idx="2234">
                  <c:v>33.388823899936668</c:v>
                </c:pt>
                <c:pt idx="2235">
                  <c:v>34.217968659613241</c:v>
                </c:pt>
                <c:pt idx="2236">
                  <c:v>34.331092285739651</c:v>
                </c:pt>
                <c:pt idx="2237">
                  <c:v>34.676247895000387</c:v>
                </c:pt>
                <c:pt idx="2238">
                  <c:v>35.507963646179832</c:v>
                </c:pt>
                <c:pt idx="2239">
                  <c:v>35.985525317838494</c:v>
                </c:pt>
                <c:pt idx="2240">
                  <c:v>35.772133023100025</c:v>
                </c:pt>
                <c:pt idx="2241">
                  <c:v>35.772133023100025</c:v>
                </c:pt>
                <c:pt idx="2242">
                  <c:v>35.855690246943418</c:v>
                </c:pt>
                <c:pt idx="2243">
                  <c:v>35.961743646436936</c:v>
                </c:pt>
                <c:pt idx="2244">
                  <c:v>36.123073363242206</c:v>
                </c:pt>
                <c:pt idx="2245">
                  <c:v>35.921893278142392</c:v>
                </c:pt>
                <c:pt idx="2246">
                  <c:v>35.895540615237962</c:v>
                </c:pt>
                <c:pt idx="2247">
                  <c:v>37.438778264837545</c:v>
                </c:pt>
                <c:pt idx="2248">
                  <c:v>37.260737103263587</c:v>
                </c:pt>
                <c:pt idx="2249">
                  <c:v>37.965831522926521</c:v>
                </c:pt>
                <c:pt idx="2250">
                  <c:v>37.7254438174079</c:v>
                </c:pt>
                <c:pt idx="2251">
                  <c:v>37.471558406499163</c:v>
                </c:pt>
                <c:pt idx="2252">
                  <c:v>37.281947783162273</c:v>
                </c:pt>
                <c:pt idx="2253">
                  <c:v>37.793575092234022</c:v>
                </c:pt>
                <c:pt idx="2254">
                  <c:v>39.049504441387505</c:v>
                </c:pt>
                <c:pt idx="2255">
                  <c:v>38.811687727371734</c:v>
                </c:pt>
                <c:pt idx="2256">
                  <c:v>39.841369824272398</c:v>
                </c:pt>
                <c:pt idx="2257">
                  <c:v>39.841369824272398</c:v>
                </c:pt>
                <c:pt idx="2258">
                  <c:v>40.036765178490754</c:v>
                </c:pt>
                <c:pt idx="2259">
                  <c:v>38.638788548803518</c:v>
                </c:pt>
                <c:pt idx="2260">
                  <c:v>38.459461891478128</c:v>
                </c:pt>
                <c:pt idx="2261">
                  <c:v>38.796904526230236</c:v>
                </c:pt>
                <c:pt idx="2262">
                  <c:v>39.606766849635292</c:v>
                </c:pt>
                <c:pt idx="2263">
                  <c:v>39.647902713681241</c:v>
                </c:pt>
                <c:pt idx="2264">
                  <c:v>40.24244449872063</c:v>
                </c:pt>
                <c:pt idx="2265">
                  <c:v>40.564461184455467</c:v>
                </c:pt>
                <c:pt idx="2266">
                  <c:v>38.059029964905669</c:v>
                </c:pt>
                <c:pt idx="2267">
                  <c:v>39.116350220462223</c:v>
                </c:pt>
                <c:pt idx="2268">
                  <c:v>41.439241043308051</c:v>
                </c:pt>
                <c:pt idx="2269">
                  <c:v>41.07930223290581</c:v>
                </c:pt>
                <c:pt idx="2270">
                  <c:v>41.431528068799416</c:v>
                </c:pt>
                <c:pt idx="2271">
                  <c:v>41.841601213507658</c:v>
                </c:pt>
                <c:pt idx="2272">
                  <c:v>42.728593281998869</c:v>
                </c:pt>
                <c:pt idx="2273">
                  <c:v>43.370698409841445</c:v>
                </c:pt>
                <c:pt idx="2274">
                  <c:v>42.98826342378905</c:v>
                </c:pt>
                <c:pt idx="2275">
                  <c:v>43.108457276548393</c:v>
                </c:pt>
                <c:pt idx="2276">
                  <c:v>43.916391356326258</c:v>
                </c:pt>
                <c:pt idx="2277">
                  <c:v>44.289827872118551</c:v>
                </c:pt>
                <c:pt idx="2278">
                  <c:v>43.84054710699148</c:v>
                </c:pt>
                <c:pt idx="2279">
                  <c:v>44.766104048025809</c:v>
                </c:pt>
                <c:pt idx="2280">
                  <c:v>45.223740535537196</c:v>
                </c:pt>
                <c:pt idx="2281">
                  <c:v>45.504621357226057</c:v>
                </c:pt>
                <c:pt idx="2282">
                  <c:v>45.504621357226057</c:v>
                </c:pt>
                <c:pt idx="2283">
                  <c:v>42.519700222390398</c:v>
                </c:pt>
                <c:pt idx="2284">
                  <c:v>41.654561581673597</c:v>
                </c:pt>
                <c:pt idx="2285">
                  <c:v>41.547865434304377</c:v>
                </c:pt>
                <c:pt idx="2286">
                  <c:v>43.078890874265284</c:v>
                </c:pt>
                <c:pt idx="2287">
                  <c:v>43.882325718913108</c:v>
                </c:pt>
                <c:pt idx="2288">
                  <c:v>41.617924952757647</c:v>
                </c:pt>
                <c:pt idx="2289">
                  <c:v>41.869882120039172</c:v>
                </c:pt>
                <c:pt idx="2290">
                  <c:v>44.318108778650057</c:v>
                </c:pt>
                <c:pt idx="2291">
                  <c:v>43.254361044336335</c:v>
                </c:pt>
                <c:pt idx="2292">
                  <c:v>42.063991978506095</c:v>
                </c:pt>
                <c:pt idx="2293">
                  <c:v>43.358486200202684</c:v>
                </c:pt>
                <c:pt idx="2294">
                  <c:v>43.184944273758738</c:v>
                </c:pt>
                <c:pt idx="2295">
                  <c:v>40.482189456363436</c:v>
                </c:pt>
                <c:pt idx="2296">
                  <c:v>41.520870023524161</c:v>
                </c:pt>
                <c:pt idx="2297">
                  <c:v>40.669229088197454</c:v>
                </c:pt>
                <c:pt idx="2298">
                  <c:v>39.094496792687686</c:v>
                </c:pt>
                <c:pt idx="2299">
                  <c:v>36.387242740162343</c:v>
                </c:pt>
                <c:pt idx="2300">
                  <c:v>38.218431438083677</c:v>
                </c:pt>
                <c:pt idx="2301">
                  <c:v>38.813615970998818</c:v>
                </c:pt>
                <c:pt idx="2302">
                  <c:v>40.896119088326024</c:v>
                </c:pt>
                <c:pt idx="2303">
                  <c:v>40.412772685785889</c:v>
                </c:pt>
                <c:pt idx="2304">
                  <c:v>40.823488578369862</c:v>
                </c:pt>
                <c:pt idx="2305">
                  <c:v>42.138550732089456</c:v>
                </c:pt>
                <c:pt idx="2306">
                  <c:v>42.588474245092243</c:v>
                </c:pt>
                <c:pt idx="2307">
                  <c:v>42.196398040904093</c:v>
                </c:pt>
                <c:pt idx="2308">
                  <c:v>43.230579372934756</c:v>
                </c:pt>
                <c:pt idx="2309">
                  <c:v>44.203699656772223</c:v>
                </c:pt>
                <c:pt idx="2310">
                  <c:v>43.939530279852001</c:v>
                </c:pt>
                <c:pt idx="2311">
                  <c:v>44.655551413402165</c:v>
                </c:pt>
                <c:pt idx="2312">
                  <c:v>44.72368268822828</c:v>
                </c:pt>
                <c:pt idx="2313">
                  <c:v>44.699258268951006</c:v>
                </c:pt>
                <c:pt idx="2314">
                  <c:v>45.075265776246162</c:v>
                </c:pt>
                <c:pt idx="2315">
                  <c:v>44.859945237880552</c:v>
                </c:pt>
                <c:pt idx="2316">
                  <c:v>44.280186653982653</c:v>
                </c:pt>
                <c:pt idx="2317">
                  <c:v>43.879754727410194</c:v>
                </c:pt>
                <c:pt idx="2318">
                  <c:v>42.762016171536096</c:v>
                </c:pt>
                <c:pt idx="2319">
                  <c:v>42.803794783457775</c:v>
                </c:pt>
                <c:pt idx="2320">
                  <c:v>42.817935236723571</c:v>
                </c:pt>
                <c:pt idx="2321">
                  <c:v>43.37776863647418</c:v>
                </c:pt>
                <c:pt idx="2322">
                  <c:v>41.799822601585859</c:v>
                </c:pt>
                <c:pt idx="2323">
                  <c:v>42.616755151623778</c:v>
                </c:pt>
                <c:pt idx="2324">
                  <c:v>44.547569770281449</c:v>
                </c:pt>
                <c:pt idx="2325">
                  <c:v>45.315010733889061</c:v>
                </c:pt>
                <c:pt idx="2326">
                  <c:v>45.315010733889061</c:v>
                </c:pt>
                <c:pt idx="2327">
                  <c:v>45.083621498630457</c:v>
                </c:pt>
                <c:pt idx="2328">
                  <c:v>46.386471442711418</c:v>
                </c:pt>
                <c:pt idx="2329">
                  <c:v>47.326168837011508</c:v>
                </c:pt>
                <c:pt idx="2330">
                  <c:v>47.861577817484836</c:v>
                </c:pt>
                <c:pt idx="2331">
                  <c:v>48.202234191615531</c:v>
                </c:pt>
                <c:pt idx="2332">
                  <c:v>47.942564049825329</c:v>
                </c:pt>
                <c:pt idx="2333">
                  <c:v>47.443148950392235</c:v>
                </c:pt>
                <c:pt idx="2334">
                  <c:v>46.458459204791879</c:v>
                </c:pt>
                <c:pt idx="2335">
                  <c:v>45.137612320190826</c:v>
                </c:pt>
                <c:pt idx="2336">
                  <c:v>45.709015181704359</c:v>
                </c:pt>
                <c:pt idx="2337">
                  <c:v>46.372973737321367</c:v>
                </c:pt>
                <c:pt idx="2338">
                  <c:v>47.556915324394389</c:v>
                </c:pt>
                <c:pt idx="2339">
                  <c:v>45.998251725777585</c:v>
                </c:pt>
                <c:pt idx="2340">
                  <c:v>46.72905606046929</c:v>
                </c:pt>
                <c:pt idx="2341">
                  <c:v>45.551541952153407</c:v>
                </c:pt>
                <c:pt idx="2342">
                  <c:v>44.657479657029306</c:v>
                </c:pt>
                <c:pt idx="2343">
                  <c:v>44.640768212260618</c:v>
                </c:pt>
                <c:pt idx="2344">
                  <c:v>45.940404416962991</c:v>
                </c:pt>
                <c:pt idx="2345">
                  <c:v>46.270776825082159</c:v>
                </c:pt>
                <c:pt idx="2346">
                  <c:v>45.145968042575177</c:v>
                </c:pt>
                <c:pt idx="2347">
                  <c:v>43.416976256893022</c:v>
                </c:pt>
                <c:pt idx="2348">
                  <c:v>43.299996143512296</c:v>
                </c:pt>
                <c:pt idx="2349">
                  <c:v>43.766631101283778</c:v>
                </c:pt>
                <c:pt idx="2350">
                  <c:v>44.369528608707512</c:v>
                </c:pt>
                <c:pt idx="2351">
                  <c:v>44.987209317272736</c:v>
                </c:pt>
                <c:pt idx="2352">
                  <c:v>44.987209317272736</c:v>
                </c:pt>
                <c:pt idx="2353">
                  <c:v>46.524662235990832</c:v>
                </c:pt>
                <c:pt idx="2354">
                  <c:v>43.201655718527412</c:v>
                </c:pt>
                <c:pt idx="2355">
                  <c:v>43.034541270840656</c:v>
                </c:pt>
                <c:pt idx="2356">
                  <c:v>41.64941959866777</c:v>
                </c:pt>
                <c:pt idx="2357">
                  <c:v>40.128035376842618</c:v>
                </c:pt>
                <c:pt idx="2358">
                  <c:v>40.000128549574711</c:v>
                </c:pt>
                <c:pt idx="2359">
                  <c:v>39.444151637078392</c:v>
                </c:pt>
                <c:pt idx="2360">
                  <c:v>40.473833733979077</c:v>
                </c:pt>
                <c:pt idx="2361">
                  <c:v>38.512167217286944</c:v>
                </c:pt>
                <c:pt idx="2362">
                  <c:v>38.650358010566379</c:v>
                </c:pt>
                <c:pt idx="2363">
                  <c:v>40.406987954904409</c:v>
                </c:pt>
                <c:pt idx="2364">
                  <c:v>37.962617783547813</c:v>
                </c:pt>
                <c:pt idx="2365">
                  <c:v>38.22807265621946</c:v>
                </c:pt>
                <c:pt idx="2366">
                  <c:v>38.649715262690634</c:v>
                </c:pt>
                <c:pt idx="2367">
                  <c:v>39.399159285778154</c:v>
                </c:pt>
                <c:pt idx="2368">
                  <c:v>41.285624301011261</c:v>
                </c:pt>
                <c:pt idx="2369">
                  <c:v>40.378064300497066</c:v>
                </c:pt>
                <c:pt idx="2370">
                  <c:v>39.980846113303144</c:v>
                </c:pt>
                <c:pt idx="2371">
                  <c:v>38.3392680387187</c:v>
                </c:pt>
                <c:pt idx="2372">
                  <c:v>39.609980589013702</c:v>
                </c:pt>
                <c:pt idx="2373">
                  <c:v>41.448239513567955</c:v>
                </c:pt>
                <c:pt idx="2374">
                  <c:v>42.638608579398188</c:v>
                </c:pt>
                <c:pt idx="2375">
                  <c:v>44.082220308261412</c:v>
                </c:pt>
                <c:pt idx="2376">
                  <c:v>46.17757838310299</c:v>
                </c:pt>
                <c:pt idx="2377">
                  <c:v>46.17757838310299</c:v>
                </c:pt>
                <c:pt idx="2378">
                  <c:v>45.986682264014654</c:v>
                </c:pt>
                <c:pt idx="2379">
                  <c:v>46.187862349114496</c:v>
                </c:pt>
                <c:pt idx="2380">
                  <c:v>47.723387024205444</c:v>
                </c:pt>
                <c:pt idx="2381">
                  <c:v>46.695633170931949</c:v>
                </c:pt>
                <c:pt idx="2382">
                  <c:v>44.044298183594101</c:v>
                </c:pt>
                <c:pt idx="2383">
                  <c:v>43.406692290881566</c:v>
                </c:pt>
                <c:pt idx="2384">
                  <c:v>43.865614274144413</c:v>
                </c:pt>
                <c:pt idx="2385">
                  <c:v>42.901492460567027</c:v>
                </c:pt>
                <c:pt idx="2386">
                  <c:v>43.695928834954813</c:v>
                </c:pt>
                <c:pt idx="2387">
                  <c:v>42.532555179904755</c:v>
                </c:pt>
                <c:pt idx="2388">
                  <c:v>44.856731498502</c:v>
                </c:pt>
                <c:pt idx="2389">
                  <c:v>44.78024450129152</c:v>
                </c:pt>
                <c:pt idx="2390">
                  <c:v>46.754123227622316</c:v>
                </c:pt>
                <c:pt idx="2391">
                  <c:v>46.889743029398858</c:v>
                </c:pt>
                <c:pt idx="2392">
                  <c:v>46.062526513349411</c:v>
                </c:pt>
                <c:pt idx="2393">
                  <c:v>45.463485493180002</c:v>
                </c:pt>
                <c:pt idx="2394">
                  <c:v>42.515843735136016</c:v>
                </c:pt>
                <c:pt idx="2395">
                  <c:v>42.068491213636094</c:v>
                </c:pt>
                <c:pt idx="2396">
                  <c:v>41.152575490737561</c:v>
                </c:pt>
                <c:pt idx="2397">
                  <c:v>40.568960419585373</c:v>
                </c:pt>
                <c:pt idx="2398">
                  <c:v>36.975999794320245</c:v>
                </c:pt>
                <c:pt idx="2399">
                  <c:v>37.712588859893394</c:v>
                </c:pt>
                <c:pt idx="2400">
                  <c:v>31.1334216040412</c:v>
                </c:pt>
                <c:pt idx="2401">
                  <c:v>31.058862850457871</c:v>
                </c:pt>
                <c:pt idx="2402">
                  <c:v>22.345129899345295</c:v>
                </c:pt>
                <c:pt idx="2403">
                  <c:v>28.14850046920554</c:v>
                </c:pt>
                <c:pt idx="2404">
                  <c:v>22.541810749315093</c:v>
                </c:pt>
                <c:pt idx="2405">
                  <c:v>28.237199676054693</c:v>
                </c:pt>
                <c:pt idx="2406">
                  <c:v>28.914013189186051</c:v>
                </c:pt>
                <c:pt idx="2407">
                  <c:v>31.731819876334953</c:v>
                </c:pt>
                <c:pt idx="2408">
                  <c:v>30.472676787802854</c:v>
                </c:pt>
                <c:pt idx="2409">
                  <c:v>30.632721008856699</c:v>
                </c:pt>
                <c:pt idx="2410">
                  <c:v>24.816495481482082</c:v>
                </c:pt>
                <c:pt idx="2411">
                  <c:v>22.942885423763325</c:v>
                </c:pt>
                <c:pt idx="2412">
                  <c:v>22.975022817549238</c:v>
                </c:pt>
                <c:pt idx="2413">
                  <c:v>27.192734378012528</c:v>
                </c:pt>
                <c:pt idx="2414">
                  <c:v>28.879304803897266</c:v>
                </c:pt>
                <c:pt idx="2415">
                  <c:v>26.875859675283408</c:v>
                </c:pt>
                <c:pt idx="2416">
                  <c:v>28.81374452057397</c:v>
                </c:pt>
                <c:pt idx="2417">
                  <c:v>32.473550924913816</c:v>
                </c:pt>
                <c:pt idx="2418">
                  <c:v>32.815492794795922</c:v>
                </c:pt>
                <c:pt idx="2419">
                  <c:v>33.484593333418665</c:v>
                </c:pt>
                <c:pt idx="2420">
                  <c:v>31.911146533660339</c:v>
                </c:pt>
                <c:pt idx="2421">
                  <c:v>28.581712537439707</c:v>
                </c:pt>
                <c:pt idx="2422">
                  <c:v>28.581712537439707</c:v>
                </c:pt>
                <c:pt idx="2423">
                  <c:v>27.628517437749522</c:v>
                </c:pt>
                <c:pt idx="2424">
                  <c:v>31.316604748620946</c:v>
                </c:pt>
                <c:pt idx="2425">
                  <c:v>29.926341093442343</c:v>
                </c:pt>
                <c:pt idx="2426">
                  <c:v>26.458716303942275</c:v>
                </c:pt>
                <c:pt idx="2427">
                  <c:v>27.347636616060633</c:v>
                </c:pt>
                <c:pt idx="2428">
                  <c:v>28.554717126659533</c:v>
                </c:pt>
                <c:pt idx="2429">
                  <c:v>30.287565399595984</c:v>
                </c:pt>
                <c:pt idx="2430">
                  <c:v>32.55068067000002</c:v>
                </c:pt>
                <c:pt idx="2431">
                  <c:v>33.309765911223302</c:v>
                </c:pt>
                <c:pt idx="2432">
                  <c:v>32.003702227763767</c:v>
                </c:pt>
                <c:pt idx="2433">
                  <c:v>31.78838168939815</c:v>
                </c:pt>
                <c:pt idx="2434">
                  <c:v>27.919682225449893</c:v>
                </c:pt>
                <c:pt idx="2435">
                  <c:v>23.842089701893187</c:v>
                </c:pt>
                <c:pt idx="2436">
                  <c:v>24.611458909127968</c:v>
                </c:pt>
                <c:pt idx="2437">
                  <c:v>27.519250298877431</c:v>
                </c:pt>
                <c:pt idx="2438">
                  <c:v>28.883161291151605</c:v>
                </c:pt>
                <c:pt idx="2439">
                  <c:v>26.248537748582422</c:v>
                </c:pt>
                <c:pt idx="2440">
                  <c:v>27.278862593358809</c:v>
                </c:pt>
                <c:pt idx="2441">
                  <c:v>24.101117095807687</c:v>
                </c:pt>
                <c:pt idx="2442">
                  <c:v>20.576287745368703</c:v>
                </c:pt>
                <c:pt idx="2443">
                  <c:v>23.304109729917055</c:v>
                </c:pt>
                <c:pt idx="2444">
                  <c:v>25.571724235451111</c:v>
                </c:pt>
                <c:pt idx="2445">
                  <c:v>27.881760100782561</c:v>
                </c:pt>
                <c:pt idx="2446">
                  <c:v>26.841151289994691</c:v>
                </c:pt>
                <c:pt idx="2447">
                  <c:v>31.169415485081519</c:v>
                </c:pt>
                <c:pt idx="2448">
                  <c:v>31.242688742913426</c:v>
                </c:pt>
                <c:pt idx="2449">
                  <c:v>32.548752426372914</c:v>
                </c:pt>
                <c:pt idx="2450">
                  <c:v>32.165674692444867</c:v>
                </c:pt>
                <c:pt idx="2451">
                  <c:v>34.462212852386223</c:v>
                </c:pt>
                <c:pt idx="2452">
                  <c:v>31.862297695105823</c:v>
                </c:pt>
                <c:pt idx="2453">
                  <c:v>34.554768546489647</c:v>
                </c:pt>
                <c:pt idx="2454">
                  <c:v>32.873982851486396</c:v>
                </c:pt>
                <c:pt idx="2455">
                  <c:v>33.482665089791588</c:v>
                </c:pt>
                <c:pt idx="2456">
                  <c:v>35.996452031725724</c:v>
                </c:pt>
                <c:pt idx="2457">
                  <c:v>37.749225488809437</c:v>
                </c:pt>
                <c:pt idx="2458">
                  <c:v>34.987980614723746</c:v>
                </c:pt>
                <c:pt idx="2459">
                  <c:v>36.41166715943973</c:v>
                </c:pt>
                <c:pt idx="2460">
                  <c:v>41.097299173425903</c:v>
                </c:pt>
                <c:pt idx="2461">
                  <c:v>41.15578923011627</c:v>
                </c:pt>
                <c:pt idx="2462">
                  <c:v>37.664382769214619</c:v>
                </c:pt>
                <c:pt idx="2463">
                  <c:v>33.818179480916498</c:v>
                </c:pt>
                <c:pt idx="2464">
                  <c:v>35.986168065714217</c:v>
                </c:pt>
                <c:pt idx="2465">
                  <c:v>38.568086282474525</c:v>
                </c:pt>
                <c:pt idx="2466">
                  <c:v>37.698448406627726</c:v>
                </c:pt>
                <c:pt idx="2467">
                  <c:v>38.576442004858876</c:v>
                </c:pt>
                <c:pt idx="2468">
                  <c:v>40.286794102145194</c:v>
                </c:pt>
                <c:pt idx="2469">
                  <c:v>35.15188132303193</c:v>
                </c:pt>
                <c:pt idx="2470">
                  <c:v>36.335822910104994</c:v>
                </c:pt>
                <c:pt idx="2471">
                  <c:v>38.992942628324336</c:v>
                </c:pt>
                <c:pt idx="2472">
                  <c:v>37.682379709734782</c:v>
                </c:pt>
                <c:pt idx="2473">
                  <c:v>38.370762684629042</c:v>
                </c:pt>
                <c:pt idx="2474">
                  <c:v>36.110861153603601</c:v>
                </c:pt>
                <c:pt idx="2475">
                  <c:v>33.826535203300878</c:v>
                </c:pt>
                <c:pt idx="2476">
                  <c:v>33.782828347752037</c:v>
                </c:pt>
                <c:pt idx="2477">
                  <c:v>31.294751320846604</c:v>
                </c:pt>
                <c:pt idx="2478">
                  <c:v>30.761270584000442</c:v>
                </c:pt>
                <c:pt idx="2479">
                  <c:v>27.877260865652566</c:v>
                </c:pt>
                <c:pt idx="2480">
                  <c:v>27.877260865652566</c:v>
                </c:pt>
                <c:pt idx="2481">
                  <c:v>27.553315936290556</c:v>
                </c:pt>
                <c:pt idx="2482">
                  <c:v>31.300536051728066</c:v>
                </c:pt>
                <c:pt idx="2483">
                  <c:v>31.638621434355898</c:v>
                </c:pt>
                <c:pt idx="2484">
                  <c:v>37.360363023999923</c:v>
                </c:pt>
                <c:pt idx="2485">
                  <c:v>37.102621125836912</c:v>
                </c:pt>
                <c:pt idx="2486">
                  <c:v>37.074982967181015</c:v>
                </c:pt>
                <c:pt idx="2487">
                  <c:v>38.491599285264087</c:v>
                </c:pt>
                <c:pt idx="2488">
                  <c:v>38.647144271187919</c:v>
                </c:pt>
                <c:pt idx="2489">
                  <c:v>38.966589965419928</c:v>
                </c:pt>
                <c:pt idx="2490">
                  <c:v>36.031803164890299</c:v>
                </c:pt>
                <c:pt idx="2491">
                  <c:v>38.328984072707392</c:v>
                </c:pt>
                <c:pt idx="2492">
                  <c:v>36.272190870408934</c:v>
                </c:pt>
                <c:pt idx="2493">
                  <c:v>35.115244694116043</c:v>
                </c:pt>
                <c:pt idx="2494">
                  <c:v>33.595788715918061</c:v>
                </c:pt>
                <c:pt idx="2495">
                  <c:v>34.041212993790815</c:v>
                </c:pt>
                <c:pt idx="2496">
                  <c:v>34.474425062024913</c:v>
                </c:pt>
                <c:pt idx="2497">
                  <c:v>32.899050018639443</c:v>
                </c:pt>
                <c:pt idx="2498">
                  <c:v>36.884086848092721</c:v>
                </c:pt>
                <c:pt idx="2499">
                  <c:v>37.153398208018665</c:v>
                </c:pt>
                <c:pt idx="2500">
                  <c:v>38.321913846074466</c:v>
                </c:pt>
                <c:pt idx="2501">
                  <c:v>39.572701212222206</c:v>
                </c:pt>
                <c:pt idx="2502">
                  <c:v>39.572701212222206</c:v>
                </c:pt>
                <c:pt idx="2503">
                  <c:v>39.5861989176123</c:v>
                </c:pt>
                <c:pt idx="2504">
                  <c:v>37.875204072450288</c:v>
                </c:pt>
                <c:pt idx="2505">
                  <c:v>39.355452430229441</c:v>
                </c:pt>
                <c:pt idx="2506">
                  <c:v>38.765409880320092</c:v>
                </c:pt>
                <c:pt idx="2507">
                  <c:v>38.765409880320092</c:v>
                </c:pt>
                <c:pt idx="2508">
                  <c:v>40.916044272473414</c:v>
                </c:pt>
                <c:pt idx="2509">
                  <c:v>40.972606085536633</c:v>
                </c:pt>
                <c:pt idx="2510">
                  <c:v>41.387178465374895</c:v>
                </c:pt>
                <c:pt idx="2511">
                  <c:v>41.081873224408703</c:v>
                </c:pt>
                <c:pt idx="2512">
                  <c:v>41.404532658019292</c:v>
                </c:pt>
                <c:pt idx="2513">
                  <c:v>42.663032998675646</c:v>
                </c:pt>
                <c:pt idx="2514">
                  <c:v>42.720880307490305</c:v>
                </c:pt>
                <c:pt idx="2515">
                  <c:v>43.058965690118086</c:v>
                </c:pt>
                <c:pt idx="2516">
                  <c:v>42.351300278952287</c:v>
                </c:pt>
                <c:pt idx="2517">
                  <c:v>42.351300278952287</c:v>
                </c:pt>
                <c:pt idx="2518">
                  <c:v>42.856500109266847</c:v>
                </c:pt>
                <c:pt idx="2519">
                  <c:v>44.466583537941084</c:v>
                </c:pt>
                <c:pt idx="2520">
                  <c:v>45.183890167242716</c:v>
                </c:pt>
                <c:pt idx="2521">
                  <c:v>45.284801583730449</c:v>
                </c:pt>
                <c:pt idx="2522">
                  <c:v>45.355503850059442</c:v>
                </c:pt>
                <c:pt idx="2523">
                  <c:v>45.21088557802284</c:v>
                </c:pt>
                <c:pt idx="2524">
                  <c:v>46.471314162306385</c:v>
                </c:pt>
                <c:pt idx="2525">
                  <c:v>45.636384671748353</c:v>
                </c:pt>
                <c:pt idx="2526">
                  <c:v>45.412065663122661</c:v>
                </c:pt>
                <c:pt idx="2527">
                  <c:v>45.050198609093272</c:v>
                </c:pt>
                <c:pt idx="2528">
                  <c:v>44.983995577894319</c:v>
                </c:pt>
                <c:pt idx="2529">
                  <c:v>46.30484246249533</c:v>
                </c:pt>
                <c:pt idx="2530">
                  <c:v>46.477098893187851</c:v>
                </c:pt>
                <c:pt idx="2531">
                  <c:v>48.634803511974042</c:v>
                </c:pt>
                <c:pt idx="2532">
                  <c:v>48.574385211656555</c:v>
                </c:pt>
                <c:pt idx="2533">
                  <c:v>48.877762208995577</c:v>
                </c:pt>
                <c:pt idx="2534">
                  <c:v>49.25312696841506</c:v>
                </c:pt>
                <c:pt idx="2535">
                  <c:v>49.474874985537845</c:v>
                </c:pt>
                <c:pt idx="2536">
                  <c:v>48.449049375891498</c:v>
                </c:pt>
                <c:pt idx="2537">
                  <c:v>49.490943682430832</c:v>
                </c:pt>
                <c:pt idx="2538">
                  <c:v>49.374606316925828</c:v>
                </c:pt>
                <c:pt idx="2539">
                  <c:v>48.621305806584033</c:v>
                </c:pt>
                <c:pt idx="2540">
                  <c:v>50.282166317440023</c:v>
                </c:pt>
                <c:pt idx="2541">
                  <c:v>50.638891388463669</c:v>
                </c:pt>
                <c:pt idx="2542">
                  <c:v>50.638891388463669</c:v>
                </c:pt>
                <c:pt idx="2543">
                  <c:v>50.750729518838654</c:v>
                </c:pt>
                <c:pt idx="2544">
                  <c:v>50.253242663032729</c:v>
                </c:pt>
                <c:pt idx="2545">
                  <c:v>50.924271445282599</c:v>
                </c:pt>
                <c:pt idx="2546">
                  <c:v>51.196153796711428</c:v>
                </c:pt>
                <c:pt idx="2547">
                  <c:v>51.414688074455619</c:v>
                </c:pt>
                <c:pt idx="2548">
                  <c:v>51.947526063426075</c:v>
                </c:pt>
                <c:pt idx="2549">
                  <c:v>51.253358357650349</c:v>
                </c:pt>
                <c:pt idx="2550">
                  <c:v>52.194341247701878</c:v>
                </c:pt>
                <c:pt idx="2551">
                  <c:v>51.70649561003173</c:v>
                </c:pt>
                <c:pt idx="2552">
                  <c:v>51.128022521885306</c:v>
                </c:pt>
                <c:pt idx="2553">
                  <c:v>48.809630934169505</c:v>
                </c:pt>
                <c:pt idx="2554">
                  <c:v>49.881734390867585</c:v>
                </c:pt>
                <c:pt idx="2555">
                  <c:v>51.367767479528247</c:v>
                </c:pt>
                <c:pt idx="2556">
                  <c:v>51.917316913267356</c:v>
                </c:pt>
                <c:pt idx="2557">
                  <c:v>51.952025298556137</c:v>
                </c:pt>
                <c:pt idx="2558">
                  <c:v>54.760190767569263</c:v>
                </c:pt>
                <c:pt idx="2559">
                  <c:v>54.579578614492434</c:v>
                </c:pt>
                <c:pt idx="2560">
                  <c:v>55.504492807651019</c:v>
                </c:pt>
                <c:pt idx="2561">
                  <c:v>55.679320229846432</c:v>
                </c:pt>
                <c:pt idx="2562">
                  <c:v>56.298929182038847</c:v>
                </c:pt>
                <c:pt idx="2563">
                  <c:v>55.831651476391663</c:v>
                </c:pt>
                <c:pt idx="2564">
                  <c:v>55.546271419572754</c:v>
                </c:pt>
                <c:pt idx="2565">
                  <c:v>54.433674846704449</c:v>
                </c:pt>
                <c:pt idx="2566">
                  <c:v>54.912522014114543</c:v>
                </c:pt>
                <c:pt idx="2567">
                  <c:v>57.06444190201929</c:v>
                </c:pt>
                <c:pt idx="2568">
                  <c:v>56.638300060418103</c:v>
                </c:pt>
                <c:pt idx="2569">
                  <c:v>55.901710994844954</c:v>
                </c:pt>
                <c:pt idx="2570">
                  <c:v>55.654253062693407</c:v>
                </c:pt>
                <c:pt idx="2571">
                  <c:v>56.230797907212704</c:v>
                </c:pt>
                <c:pt idx="2572">
                  <c:v>57.414096746410024</c:v>
                </c:pt>
                <c:pt idx="2573">
                  <c:v>56.823411448624924</c:v>
                </c:pt>
                <c:pt idx="2574">
                  <c:v>55.226825725340767</c:v>
                </c:pt>
                <c:pt idx="2575">
                  <c:v>55.185047113419074</c:v>
                </c:pt>
                <c:pt idx="2576">
                  <c:v>55.185047113419074</c:v>
                </c:pt>
                <c:pt idx="2577">
                  <c:v>53.425846177578173</c:v>
                </c:pt>
                <c:pt idx="2578">
                  <c:v>50.80600583615049</c:v>
                </c:pt>
                <c:pt idx="2579">
                  <c:v>51.951382550680435</c:v>
                </c:pt>
                <c:pt idx="2580">
                  <c:v>54.046740625521991</c:v>
                </c:pt>
                <c:pt idx="2581">
                  <c:v>52.128138216502975</c:v>
                </c:pt>
                <c:pt idx="2582">
                  <c:v>52.051651219292495</c:v>
                </c:pt>
                <c:pt idx="2583">
                  <c:v>54.406679435924232</c:v>
                </c:pt>
                <c:pt idx="2584">
                  <c:v>53.781928500726075</c:v>
                </c:pt>
                <c:pt idx="2585">
                  <c:v>52.876296743839021</c:v>
                </c:pt>
                <c:pt idx="2586">
                  <c:v>53.058837140543027</c:v>
                </c:pt>
                <c:pt idx="2587">
                  <c:v>51.775269632733625</c:v>
                </c:pt>
                <c:pt idx="2588">
                  <c:v>52.333817536732809</c:v>
                </c:pt>
                <c:pt idx="2589">
                  <c:v>54.433674846704406</c:v>
                </c:pt>
                <c:pt idx="2590">
                  <c:v>55.473640909616549</c:v>
                </c:pt>
                <c:pt idx="2591">
                  <c:v>55.852219408414648</c:v>
                </c:pt>
                <c:pt idx="2592">
                  <c:v>55.250607396742346</c:v>
                </c:pt>
                <c:pt idx="2593">
                  <c:v>56.129886490724921</c:v>
                </c:pt>
                <c:pt idx="2594">
                  <c:v>55.756449974932607</c:v>
                </c:pt>
                <c:pt idx="2595">
                  <c:v>54.591790824131124</c:v>
                </c:pt>
                <c:pt idx="2596">
                  <c:v>52.099214562095653</c:v>
                </c:pt>
                <c:pt idx="2597">
                  <c:v>52.15513362728317</c:v>
                </c:pt>
                <c:pt idx="2598">
                  <c:v>51.524597961203526</c:v>
                </c:pt>
                <c:pt idx="2599">
                  <c:v>50.551477677366073</c:v>
                </c:pt>
                <c:pt idx="2600">
                  <c:v>50.976976771091564</c:v>
                </c:pt>
                <c:pt idx="2601">
                  <c:v>50.482060906788504</c:v>
                </c:pt>
                <c:pt idx="2602">
                  <c:v>48.825056883186789</c:v>
                </c:pt>
                <c:pt idx="2603">
                  <c:v>47.996554871385946</c:v>
                </c:pt>
                <c:pt idx="2604">
                  <c:v>47.395585607589361</c:v>
                </c:pt>
                <c:pt idx="2605">
                  <c:v>45.192245889627138</c:v>
                </c:pt>
                <c:pt idx="2606">
                  <c:v>44.120142432929057</c:v>
                </c:pt>
                <c:pt idx="2607">
                  <c:v>46.433392037639074</c:v>
                </c:pt>
                <c:pt idx="2608">
                  <c:v>46.507950791222406</c:v>
                </c:pt>
                <c:pt idx="2609">
                  <c:v>46.762478950006823</c:v>
                </c:pt>
                <c:pt idx="2610">
                  <c:v>46.988083454383926</c:v>
                </c:pt>
                <c:pt idx="2611">
                  <c:v>46.669923255903377</c:v>
                </c:pt>
                <c:pt idx="2612">
                  <c:v>46.669923255903377</c:v>
                </c:pt>
                <c:pt idx="2613">
                  <c:v>48.318571557120762</c:v>
                </c:pt>
                <c:pt idx="2614">
                  <c:v>46.237353935545002</c:v>
                </c:pt>
                <c:pt idx="2615">
                  <c:v>45.919836484940177</c:v>
                </c:pt>
                <c:pt idx="2616">
                  <c:v>42.330732346929345</c:v>
                </c:pt>
                <c:pt idx="2617">
                  <c:v>42.34937203532516</c:v>
                </c:pt>
                <c:pt idx="2618">
                  <c:v>43.168875576865972</c:v>
                </c:pt>
                <c:pt idx="2619">
                  <c:v>46.509236286973852</c:v>
                </c:pt>
                <c:pt idx="2620">
                  <c:v>46.50023781671382</c:v>
                </c:pt>
                <c:pt idx="2621">
                  <c:v>47.691892378295478</c:v>
                </c:pt>
                <c:pt idx="2622">
                  <c:v>45.83563651322109</c:v>
                </c:pt>
                <c:pt idx="2623">
                  <c:v>47.536347392371646</c:v>
                </c:pt>
                <c:pt idx="2624">
                  <c:v>46.554871386149841</c:v>
                </c:pt>
                <c:pt idx="2625">
                  <c:v>48.142458639173967</c:v>
                </c:pt>
                <c:pt idx="2626">
                  <c:v>49.674126827010582</c:v>
                </c:pt>
                <c:pt idx="2627">
                  <c:v>49.893303852630531</c:v>
                </c:pt>
                <c:pt idx="2628">
                  <c:v>51.367767479528247</c:v>
                </c:pt>
                <c:pt idx="2629">
                  <c:v>51.119024051625253</c:v>
                </c:pt>
                <c:pt idx="2630">
                  <c:v>47.778020593641692</c:v>
                </c:pt>
                <c:pt idx="2631">
                  <c:v>48.837911840701118</c:v>
                </c:pt>
                <c:pt idx="2632">
                  <c:v>46.480955380442211</c:v>
                </c:pt>
                <c:pt idx="2633">
                  <c:v>47.180265069223701</c:v>
                </c:pt>
                <c:pt idx="2634">
                  <c:v>48.53774858274069</c:v>
                </c:pt>
                <c:pt idx="2635">
                  <c:v>48.231800593898775</c:v>
                </c:pt>
                <c:pt idx="2636">
                  <c:v>51.932100114408875</c:v>
                </c:pt>
                <c:pt idx="2637">
                  <c:v>52.315177848336972</c:v>
                </c:pt>
                <c:pt idx="2638">
                  <c:v>53.29922484606162</c:v>
                </c:pt>
                <c:pt idx="2639">
                  <c:v>53.29922484606162</c:v>
                </c:pt>
                <c:pt idx="2640">
                  <c:v>52.582560964635739</c:v>
                </c:pt>
                <c:pt idx="2641">
                  <c:v>51.19615379671145</c:v>
                </c:pt>
                <c:pt idx="2642">
                  <c:v>50.950624108187071</c:v>
                </c:pt>
                <c:pt idx="2643">
                  <c:v>49.725546657068051</c:v>
                </c:pt>
                <c:pt idx="2644">
                  <c:v>49.741615353961024</c:v>
                </c:pt>
                <c:pt idx="2645">
                  <c:v>48.994742322376396</c:v>
                </c:pt>
                <c:pt idx="2646">
                  <c:v>51.457109434253077</c:v>
                </c:pt>
                <c:pt idx="2647">
                  <c:v>51.106169094110896</c:v>
                </c:pt>
                <c:pt idx="2648">
                  <c:v>52.225835893612135</c:v>
                </c:pt>
                <c:pt idx="2649">
                  <c:v>53.265801956524285</c:v>
                </c:pt>
                <c:pt idx="2650">
                  <c:v>53.698371276882682</c:v>
                </c:pt>
                <c:pt idx="2651">
                  <c:v>52.155133627283149</c:v>
                </c:pt>
                <c:pt idx="2652">
                  <c:v>50.802792096771874</c:v>
                </c:pt>
                <c:pt idx="2653">
                  <c:v>49.44016660024915</c:v>
                </c:pt>
                <c:pt idx="2654">
                  <c:v>49.395816996824578</c:v>
                </c:pt>
                <c:pt idx="2655">
                  <c:v>51.87168181409136</c:v>
                </c:pt>
                <c:pt idx="2656">
                  <c:v>54.778187708089398</c:v>
                </c:pt>
                <c:pt idx="2657">
                  <c:v>54.708770937511808</c:v>
                </c:pt>
                <c:pt idx="2658">
                  <c:v>54.042241390391979</c:v>
                </c:pt>
                <c:pt idx="2659">
                  <c:v>53.599388104022097</c:v>
                </c:pt>
                <c:pt idx="2660">
                  <c:v>52.479721304520879</c:v>
                </c:pt>
                <c:pt idx="2661">
                  <c:v>55.401653147536138</c:v>
                </c:pt>
                <c:pt idx="2662">
                  <c:v>55.767376688819837</c:v>
                </c:pt>
                <c:pt idx="2663">
                  <c:v>56.565669550461941</c:v>
                </c:pt>
                <c:pt idx="2664">
                  <c:v>56.712216066125706</c:v>
                </c:pt>
                <c:pt idx="2665">
                  <c:v>56.845264876399405</c:v>
                </c:pt>
                <c:pt idx="2666">
                  <c:v>57.192991477162991</c:v>
                </c:pt>
                <c:pt idx="2667">
                  <c:v>57.026519777351979</c:v>
                </c:pt>
                <c:pt idx="2668">
                  <c:v>57.033590003984848</c:v>
                </c:pt>
                <c:pt idx="2669">
                  <c:v>57.268835726497748</c:v>
                </c:pt>
                <c:pt idx="2670">
                  <c:v>58.397500996259019</c:v>
                </c:pt>
                <c:pt idx="2671">
                  <c:v>58.69445051484086</c:v>
                </c:pt>
                <c:pt idx="2672">
                  <c:v>58.693807766965136</c:v>
                </c:pt>
                <c:pt idx="2673">
                  <c:v>58.142330089598858</c:v>
                </c:pt>
                <c:pt idx="2674">
                  <c:v>58.187965188774847</c:v>
                </c:pt>
                <c:pt idx="2675">
                  <c:v>56.913396151225527</c:v>
                </c:pt>
                <c:pt idx="2676">
                  <c:v>57.948862979007657</c:v>
                </c:pt>
                <c:pt idx="2677">
                  <c:v>57.873018729672879</c:v>
                </c:pt>
                <c:pt idx="2678">
                  <c:v>57.75539586841645</c:v>
                </c:pt>
                <c:pt idx="2679">
                  <c:v>57.926366803357546</c:v>
                </c:pt>
                <c:pt idx="2680">
                  <c:v>56.714787057628577</c:v>
                </c:pt>
                <c:pt idx="2681">
                  <c:v>57.511794423519234</c:v>
                </c:pt>
                <c:pt idx="2682">
                  <c:v>57.511794423519234</c:v>
                </c:pt>
                <c:pt idx="2683">
                  <c:v>57.331825018318149</c:v>
                </c:pt>
                <c:pt idx="2684">
                  <c:v>57.203918191050192</c:v>
                </c:pt>
                <c:pt idx="2685">
                  <c:v>60.43758275378881</c:v>
                </c:pt>
                <c:pt idx="2686">
                  <c:v>61.096399326400054</c:v>
                </c:pt>
                <c:pt idx="2687">
                  <c:v>60.115566068053973</c:v>
                </c:pt>
                <c:pt idx="2688">
                  <c:v>60.619480402617064</c:v>
                </c:pt>
                <c:pt idx="2689">
                  <c:v>60.998058901415142</c:v>
                </c:pt>
                <c:pt idx="2690">
                  <c:v>63.6455374014987</c:v>
                </c:pt>
                <c:pt idx="2691">
                  <c:v>64.294712755974132</c:v>
                </c:pt>
                <c:pt idx="2692">
                  <c:v>63.788870177783878</c:v>
                </c:pt>
                <c:pt idx="2693">
                  <c:v>63.582548109678292</c:v>
                </c:pt>
                <c:pt idx="2694">
                  <c:v>63.779228959648073</c:v>
                </c:pt>
                <c:pt idx="2695">
                  <c:v>63.714954172076247</c:v>
                </c:pt>
                <c:pt idx="2696">
                  <c:v>63.702741962437592</c:v>
                </c:pt>
                <c:pt idx="2697">
                  <c:v>63.337018421153893</c:v>
                </c:pt>
                <c:pt idx="2698">
                  <c:v>61.640164029257647</c:v>
                </c:pt>
                <c:pt idx="2699">
                  <c:v>60.746101734133553</c:v>
                </c:pt>
                <c:pt idx="2700">
                  <c:v>62.308621820004674</c:v>
                </c:pt>
                <c:pt idx="2701">
                  <c:v>61.582316720443032</c:v>
                </c:pt>
                <c:pt idx="2702">
                  <c:v>62.018099780180023</c:v>
                </c:pt>
                <c:pt idx="2703">
                  <c:v>62.170431026725261</c:v>
                </c:pt>
                <c:pt idx="2704">
                  <c:v>62.794539214047717</c:v>
                </c:pt>
                <c:pt idx="2705">
                  <c:v>63.963697599979263</c:v>
                </c:pt>
                <c:pt idx="2706">
                  <c:v>63.966911339357857</c:v>
                </c:pt>
                <c:pt idx="2707">
                  <c:v>63.400007712974336</c:v>
                </c:pt>
                <c:pt idx="2708">
                  <c:v>61.788638788548631</c:v>
                </c:pt>
                <c:pt idx="2709">
                  <c:v>60.79944980781822</c:v>
                </c:pt>
                <c:pt idx="2710">
                  <c:v>60.85793986450858</c:v>
                </c:pt>
                <c:pt idx="2711">
                  <c:v>60.383591932228533</c:v>
                </c:pt>
                <c:pt idx="2712">
                  <c:v>61.67937164967654</c:v>
                </c:pt>
                <c:pt idx="2713">
                  <c:v>63.340232160532572</c:v>
                </c:pt>
                <c:pt idx="2714">
                  <c:v>64.032471622681157</c:v>
                </c:pt>
                <c:pt idx="2715">
                  <c:v>63.640395418492979</c:v>
                </c:pt>
                <c:pt idx="2716">
                  <c:v>60.931213122340488</c:v>
                </c:pt>
                <c:pt idx="2717">
                  <c:v>61.005771875923799</c:v>
                </c:pt>
                <c:pt idx="2718">
                  <c:v>58.680310061575099</c:v>
                </c:pt>
                <c:pt idx="2719">
                  <c:v>58.191821676029186</c:v>
                </c:pt>
                <c:pt idx="2720">
                  <c:v>58.668740599812132</c:v>
                </c:pt>
                <c:pt idx="2721">
                  <c:v>58.553045982182852</c:v>
                </c:pt>
                <c:pt idx="2722">
                  <c:v>58.553045982182852</c:v>
                </c:pt>
                <c:pt idx="2723">
                  <c:v>58.553045982182852</c:v>
                </c:pt>
                <c:pt idx="2724">
                  <c:v>58.598681081358841</c:v>
                </c:pt>
                <c:pt idx="2725">
                  <c:v>60.344384311809662</c:v>
                </c:pt>
                <c:pt idx="2726">
                  <c:v>58.842282526256071</c:v>
                </c:pt>
                <c:pt idx="2727">
                  <c:v>59.204792328161183</c:v>
                </c:pt>
                <c:pt idx="2728">
                  <c:v>60.459436181563241</c:v>
                </c:pt>
                <c:pt idx="2729">
                  <c:v>56.797058785720544</c:v>
                </c:pt>
                <c:pt idx="2730">
                  <c:v>54.884241107582966</c:v>
                </c:pt>
                <c:pt idx="2731">
                  <c:v>55.154195215384675</c:v>
                </c:pt>
                <c:pt idx="2732">
                  <c:v>55.174763147407631</c:v>
                </c:pt>
                <c:pt idx="2733">
                  <c:v>54.605288529521268</c:v>
                </c:pt>
                <c:pt idx="2734">
                  <c:v>52.52021442069119</c:v>
                </c:pt>
                <c:pt idx="2735">
                  <c:v>52.287539689681182</c:v>
                </c:pt>
                <c:pt idx="2736">
                  <c:v>53.039554704271552</c:v>
                </c:pt>
                <c:pt idx="2737">
                  <c:v>56.089393374554739</c:v>
                </c:pt>
                <c:pt idx="2738">
                  <c:v>56.206373487935466</c:v>
                </c:pt>
                <c:pt idx="2739">
                  <c:v>56.571454281343449</c:v>
                </c:pt>
                <c:pt idx="2740">
                  <c:v>56.571454281343449</c:v>
                </c:pt>
                <c:pt idx="2741">
                  <c:v>58.634032214523415</c:v>
                </c:pt>
                <c:pt idx="2742">
                  <c:v>58.31651476391859</c:v>
                </c:pt>
                <c:pt idx="2743">
                  <c:v>57.504081449010712</c:v>
                </c:pt>
                <c:pt idx="2744">
                  <c:v>58.788934452571517</c:v>
                </c:pt>
                <c:pt idx="2745">
                  <c:v>59.492743376483027</c:v>
                </c:pt>
                <c:pt idx="2746">
                  <c:v>59.518453291511754</c:v>
                </c:pt>
                <c:pt idx="2747">
                  <c:v>58.763224537542769</c:v>
                </c:pt>
                <c:pt idx="2748">
                  <c:v>58.495198673368229</c:v>
                </c:pt>
                <c:pt idx="2749">
                  <c:v>58.796647427080103</c:v>
                </c:pt>
                <c:pt idx="2750">
                  <c:v>59.362908305587901</c:v>
                </c:pt>
                <c:pt idx="2751">
                  <c:v>59.841112725122315</c:v>
                </c:pt>
                <c:pt idx="2752">
                  <c:v>59.901531025439823</c:v>
                </c:pt>
                <c:pt idx="2753">
                  <c:v>60.94921006286058</c:v>
                </c:pt>
                <c:pt idx="2754">
                  <c:v>61.057191705981275</c:v>
                </c:pt>
                <c:pt idx="2755">
                  <c:v>60.080214934889483</c:v>
                </c:pt>
                <c:pt idx="2756">
                  <c:v>59.424612101656862</c:v>
                </c:pt>
                <c:pt idx="2757">
                  <c:v>61.319432839274327</c:v>
                </c:pt>
                <c:pt idx="2758">
                  <c:v>63.175688704348666</c:v>
                </c:pt>
                <c:pt idx="2759">
                  <c:v>61.942898278721039</c:v>
                </c:pt>
                <c:pt idx="2760">
                  <c:v>62.866526976128199</c:v>
                </c:pt>
                <c:pt idx="2761">
                  <c:v>61.350284737308833</c:v>
                </c:pt>
                <c:pt idx="2762">
                  <c:v>60.976848221516519</c:v>
                </c:pt>
                <c:pt idx="2763">
                  <c:v>60.976848221516519</c:v>
                </c:pt>
                <c:pt idx="2764">
                  <c:v>60.207479014281716</c:v>
                </c:pt>
                <c:pt idx="2765">
                  <c:v>60.042292810222108</c:v>
                </c:pt>
                <c:pt idx="2766">
                  <c:v>58.290162101014118</c:v>
                </c:pt>
                <c:pt idx="2767">
                  <c:v>60.972348986386457</c:v>
                </c:pt>
                <c:pt idx="2768">
                  <c:v>60.972348986386457</c:v>
                </c:pt>
                <c:pt idx="2769">
                  <c:v>65.093005617616313</c:v>
                </c:pt>
                <c:pt idx="2770">
                  <c:v>64.748492756231286</c:v>
                </c:pt>
                <c:pt idx="2771">
                  <c:v>65.549999357251991</c:v>
                </c:pt>
                <c:pt idx="2772">
                  <c:v>65.033872813050223</c:v>
                </c:pt>
                <c:pt idx="2773">
                  <c:v>64.554382897764384</c:v>
                </c:pt>
                <c:pt idx="2774">
                  <c:v>64.994665192631416</c:v>
                </c:pt>
                <c:pt idx="2775">
                  <c:v>66.248023550282056</c:v>
                </c:pt>
                <c:pt idx="2776">
                  <c:v>66.258950264169258</c:v>
                </c:pt>
                <c:pt idx="2777">
                  <c:v>66.103405278245432</c:v>
                </c:pt>
                <c:pt idx="2778">
                  <c:v>66.291730405830876</c:v>
                </c:pt>
                <c:pt idx="2779">
                  <c:v>66.344435731639777</c:v>
                </c:pt>
                <c:pt idx="2780">
                  <c:v>67.284133125939888</c:v>
                </c:pt>
                <c:pt idx="2781">
                  <c:v>67.856178735329138</c:v>
                </c:pt>
                <c:pt idx="2782">
                  <c:v>67.856178735329138</c:v>
                </c:pt>
                <c:pt idx="2783">
                  <c:v>68.60690825416809</c:v>
                </c:pt>
                <c:pt idx="2784">
                  <c:v>68.864650152331123</c:v>
                </c:pt>
                <c:pt idx="2785">
                  <c:v>68.871077631088284</c:v>
                </c:pt>
                <c:pt idx="2786">
                  <c:v>69.790849841241112</c:v>
                </c:pt>
                <c:pt idx="2787">
                  <c:v>69.481688113020624</c:v>
                </c:pt>
                <c:pt idx="2788">
                  <c:v>70.355825223997485</c:v>
                </c:pt>
                <c:pt idx="2789">
                  <c:v>69.734930776053645</c:v>
                </c:pt>
                <c:pt idx="2790">
                  <c:v>69.310074430203855</c:v>
                </c:pt>
                <c:pt idx="2791">
                  <c:v>71.015927292360132</c:v>
                </c:pt>
                <c:pt idx="2792">
                  <c:v>69.045905053283647</c:v>
                </c:pt>
                <c:pt idx="2793">
                  <c:v>70.826959416898987</c:v>
                </c:pt>
                <c:pt idx="2794">
                  <c:v>70.942011286652544</c:v>
                </c:pt>
                <c:pt idx="2795">
                  <c:v>70.70355182476105</c:v>
                </c:pt>
                <c:pt idx="2796">
                  <c:v>71.668316386214144</c:v>
                </c:pt>
                <c:pt idx="2797">
                  <c:v>71.573189700607841</c:v>
                </c:pt>
                <c:pt idx="2798">
                  <c:v>71.855998765923886</c:v>
                </c:pt>
                <c:pt idx="2799">
                  <c:v>72.03789641475214</c:v>
                </c:pt>
                <c:pt idx="2800">
                  <c:v>72.177372703783021</c:v>
                </c:pt>
                <c:pt idx="2801">
                  <c:v>72.012829247599157</c:v>
                </c:pt>
                <c:pt idx="2802">
                  <c:v>72.012829247599157</c:v>
                </c:pt>
                <c:pt idx="2803">
                  <c:v>73.30153873841428</c:v>
                </c:pt>
                <c:pt idx="2804">
                  <c:v>71.159902816520983</c:v>
                </c:pt>
                <c:pt idx="2805">
                  <c:v>70.11929400573311</c:v>
                </c:pt>
                <c:pt idx="2806">
                  <c:v>71.636821740303972</c:v>
                </c:pt>
                <c:pt idx="2807">
                  <c:v>68.49378462804161</c:v>
                </c:pt>
                <c:pt idx="2808">
                  <c:v>69.549819387846725</c:v>
                </c:pt>
                <c:pt idx="2809">
                  <c:v>71.749302618554651</c:v>
                </c:pt>
                <c:pt idx="2810">
                  <c:v>71.608540833772352</c:v>
                </c:pt>
                <c:pt idx="2811">
                  <c:v>72.010901003971981</c:v>
                </c:pt>
                <c:pt idx="2812">
                  <c:v>72.805337378359766</c:v>
                </c:pt>
                <c:pt idx="2813">
                  <c:v>74.464269645588615</c:v>
                </c:pt>
                <c:pt idx="2814">
                  <c:v>74.703371855355812</c:v>
                </c:pt>
                <c:pt idx="2815">
                  <c:v>75.037600750729297</c:v>
                </c:pt>
                <c:pt idx="2816">
                  <c:v>75.834608116619975</c:v>
                </c:pt>
                <c:pt idx="2817">
                  <c:v>76.422079675026481</c:v>
                </c:pt>
                <c:pt idx="2818">
                  <c:v>76.006864547312489</c:v>
                </c:pt>
                <c:pt idx="2819">
                  <c:v>76.29738658713714</c:v>
                </c:pt>
                <c:pt idx="2820">
                  <c:v>77.289146559370451</c:v>
                </c:pt>
                <c:pt idx="2821">
                  <c:v>77.001195511048664</c:v>
                </c:pt>
                <c:pt idx="2822">
                  <c:v>76.028075227211176</c:v>
                </c:pt>
                <c:pt idx="2823">
                  <c:v>75.60450437711286</c:v>
                </c:pt>
                <c:pt idx="2824">
                  <c:v>76.782661233304438</c:v>
                </c:pt>
                <c:pt idx="2825">
                  <c:v>75.321695311796816</c:v>
                </c:pt>
                <c:pt idx="2826">
                  <c:v>76.578910156701752</c:v>
                </c:pt>
                <c:pt idx="2827">
                  <c:v>75.989510354668099</c:v>
                </c:pt>
                <c:pt idx="2828">
                  <c:v>77.41898163026552</c:v>
                </c:pt>
                <c:pt idx="2829">
                  <c:v>77.324497692534933</c:v>
                </c:pt>
                <c:pt idx="2830">
                  <c:v>78.044375313339415</c:v>
                </c:pt>
                <c:pt idx="2831">
                  <c:v>78.044375313339415</c:v>
                </c:pt>
                <c:pt idx="2832">
                  <c:v>77.258937409211654</c:v>
                </c:pt>
                <c:pt idx="2833">
                  <c:v>78.176781375737363</c:v>
                </c:pt>
                <c:pt idx="2834">
                  <c:v>76.330166728798773</c:v>
                </c:pt>
                <c:pt idx="2835">
                  <c:v>77.055829080484671</c:v>
                </c:pt>
                <c:pt idx="2836">
                  <c:v>76.296743839261396</c:v>
                </c:pt>
                <c:pt idx="2837">
                  <c:v>77.465902225192934</c:v>
                </c:pt>
                <c:pt idx="2838">
                  <c:v>78.095152395521112</c:v>
                </c:pt>
                <c:pt idx="2839">
                  <c:v>80.27856692933608</c:v>
                </c:pt>
                <c:pt idx="2840">
                  <c:v>80.934812510444459</c:v>
                </c:pt>
                <c:pt idx="2841">
                  <c:v>80.425756192875582</c:v>
                </c:pt>
                <c:pt idx="2842">
                  <c:v>76.281960638119912</c:v>
                </c:pt>
                <c:pt idx="2843">
                  <c:v>78.803460554562704</c:v>
                </c:pt>
                <c:pt idx="2844">
                  <c:v>76.242110269825417</c:v>
                </c:pt>
                <c:pt idx="2845">
                  <c:v>75.066524405136661</c:v>
                </c:pt>
                <c:pt idx="2846">
                  <c:v>76.623259760126317</c:v>
                </c:pt>
                <c:pt idx="2847">
                  <c:v>77.449833528300033</c:v>
                </c:pt>
                <c:pt idx="2848">
                  <c:v>79.298376418865743</c:v>
                </c:pt>
                <c:pt idx="2849">
                  <c:v>79.322158090267322</c:v>
                </c:pt>
                <c:pt idx="2850">
                  <c:v>80.051676929207602</c:v>
                </c:pt>
                <c:pt idx="2851">
                  <c:v>79.72773199984556</c:v>
                </c:pt>
                <c:pt idx="2852">
                  <c:v>81.022868969417857</c:v>
                </c:pt>
                <c:pt idx="2853">
                  <c:v>81.474720726047821</c:v>
                </c:pt>
                <c:pt idx="2854">
                  <c:v>79.794577778920271</c:v>
                </c:pt>
                <c:pt idx="2855">
                  <c:v>81.500430641076576</c:v>
                </c:pt>
                <c:pt idx="2856">
                  <c:v>83.432530755485672</c:v>
                </c:pt>
                <c:pt idx="2857">
                  <c:v>83.783471095627846</c:v>
                </c:pt>
                <c:pt idx="2858">
                  <c:v>84.755305883713874</c:v>
                </c:pt>
                <c:pt idx="2859">
                  <c:v>85.600519340283412</c:v>
                </c:pt>
                <c:pt idx="2860">
                  <c:v>85.002121067989705</c:v>
                </c:pt>
                <c:pt idx="2861">
                  <c:v>85.803627669010368</c:v>
                </c:pt>
                <c:pt idx="2862">
                  <c:v>85.829337584039123</c:v>
                </c:pt>
                <c:pt idx="2863">
                  <c:v>87.754367471815328</c:v>
                </c:pt>
                <c:pt idx="2864">
                  <c:v>88.773765602704515</c:v>
                </c:pt>
                <c:pt idx="2865">
                  <c:v>87.836639199907268</c:v>
                </c:pt>
                <c:pt idx="2866">
                  <c:v>89.775166793073552</c:v>
                </c:pt>
                <c:pt idx="2867">
                  <c:v>89.644688974302753</c:v>
                </c:pt>
                <c:pt idx="2868">
                  <c:v>89.976346878173374</c:v>
                </c:pt>
                <c:pt idx="2869">
                  <c:v>88.426681749816623</c:v>
                </c:pt>
                <c:pt idx="2870">
                  <c:v>87.90284223110622</c:v>
                </c:pt>
                <c:pt idx="2871">
                  <c:v>87.803216310369919</c:v>
                </c:pt>
                <c:pt idx="2872">
                  <c:v>87.803216310369919</c:v>
                </c:pt>
                <c:pt idx="2873">
                  <c:v>88.99679911557871</c:v>
                </c:pt>
                <c:pt idx="2874">
                  <c:v>87.693949171497778</c:v>
                </c:pt>
                <c:pt idx="2875">
                  <c:v>88.414469540177947</c:v>
                </c:pt>
                <c:pt idx="2876">
                  <c:v>85.719427697291266</c:v>
                </c:pt>
                <c:pt idx="2877">
                  <c:v>86.841022740419632</c:v>
                </c:pt>
                <c:pt idx="2878">
                  <c:v>85.819696365903297</c:v>
                </c:pt>
                <c:pt idx="2879">
                  <c:v>83.304623928217694</c:v>
                </c:pt>
                <c:pt idx="2880">
                  <c:v>84.886426450360375</c:v>
                </c:pt>
                <c:pt idx="2881">
                  <c:v>87.262022599015083</c:v>
                </c:pt>
                <c:pt idx="2882">
                  <c:v>87.208674525330451</c:v>
                </c:pt>
                <c:pt idx="2883">
                  <c:v>85.308711804707244</c:v>
                </c:pt>
                <c:pt idx="2884">
                  <c:v>83.801468036147881</c:v>
                </c:pt>
                <c:pt idx="2885">
                  <c:v>86.546001465464911</c:v>
                </c:pt>
                <c:pt idx="2886">
                  <c:v>85.448188093738082</c:v>
                </c:pt>
                <c:pt idx="2887">
                  <c:v>86.854520445809683</c:v>
                </c:pt>
                <c:pt idx="2888">
                  <c:v>88.312915375814455</c:v>
                </c:pt>
                <c:pt idx="2889">
                  <c:v>85.705929991901158</c:v>
                </c:pt>
                <c:pt idx="2890">
                  <c:v>81.090357496368256</c:v>
                </c:pt>
                <c:pt idx="2891">
                  <c:v>81.574346646784093</c:v>
                </c:pt>
                <c:pt idx="2892">
                  <c:v>79.369078685194694</c:v>
                </c:pt>
                <c:pt idx="2893">
                  <c:v>81.090357496368213</c:v>
                </c:pt>
                <c:pt idx="2894">
                  <c:v>82.864341633350634</c:v>
                </c:pt>
                <c:pt idx="2895">
                  <c:v>84.013574835134904</c:v>
                </c:pt>
                <c:pt idx="2896">
                  <c:v>83.225565939504293</c:v>
                </c:pt>
                <c:pt idx="2897">
                  <c:v>84.237893843760588</c:v>
                </c:pt>
                <c:pt idx="2898">
                  <c:v>84.17811829131881</c:v>
                </c:pt>
                <c:pt idx="2899">
                  <c:v>84.330449537864013</c:v>
                </c:pt>
                <c:pt idx="2900">
                  <c:v>84.330449537864013</c:v>
                </c:pt>
                <c:pt idx="2901">
                  <c:v>86.211772570091384</c:v>
                </c:pt>
                <c:pt idx="2902">
                  <c:v>87.245311154246338</c:v>
                </c:pt>
                <c:pt idx="2903">
                  <c:v>88.602151919887604</c:v>
                </c:pt>
                <c:pt idx="2904">
                  <c:v>88.644573279684977</c:v>
                </c:pt>
                <c:pt idx="2905">
                  <c:v>91.221349513439549</c:v>
                </c:pt>
                <c:pt idx="2906">
                  <c:v>91.81139206334889</c:v>
                </c:pt>
                <c:pt idx="2907">
                  <c:v>92.075561440269112</c:v>
                </c:pt>
                <c:pt idx="2908">
                  <c:v>91.362754046097578</c:v>
                </c:pt>
                <c:pt idx="2909">
                  <c:v>91.914874471339544</c:v>
                </c:pt>
                <c:pt idx="2910">
                  <c:v>92.902135208442843</c:v>
                </c:pt>
                <c:pt idx="2911">
                  <c:v>93.218367163296236</c:v>
                </c:pt>
                <c:pt idx="2912">
                  <c:v>93.61494260261442</c:v>
                </c:pt>
                <c:pt idx="2913">
                  <c:v>93.256289287963611</c:v>
                </c:pt>
                <c:pt idx="2914">
                  <c:v>92.522271213893362</c:v>
                </c:pt>
                <c:pt idx="2915">
                  <c:v>93.017829826072145</c:v>
                </c:pt>
                <c:pt idx="2916">
                  <c:v>93.178516795001727</c:v>
                </c:pt>
                <c:pt idx="2917">
                  <c:v>92.467637644457312</c:v>
                </c:pt>
                <c:pt idx="2918">
                  <c:v>92.546695633170657</c:v>
                </c:pt>
                <c:pt idx="2919">
                  <c:v>92.549266624673507</c:v>
                </c:pt>
                <c:pt idx="2920">
                  <c:v>94.983352830018646</c:v>
                </c:pt>
                <c:pt idx="2921">
                  <c:v>95.307297759380646</c:v>
                </c:pt>
                <c:pt idx="2922">
                  <c:v>95.037343651578965</c:v>
                </c:pt>
                <c:pt idx="2923">
                  <c:v>93.927318070213531</c:v>
                </c:pt>
                <c:pt idx="2924">
                  <c:v>93.250504557082209</c:v>
                </c:pt>
                <c:pt idx="2925">
                  <c:v>94.045583679345697</c:v>
                </c:pt>
                <c:pt idx="2926">
                  <c:v>93.389338098237346</c:v>
                </c:pt>
                <c:pt idx="2927">
                  <c:v>93.172732064120311</c:v>
                </c:pt>
                <c:pt idx="2928">
                  <c:v>93.751847900142437</c:v>
                </c:pt>
                <c:pt idx="2929">
                  <c:v>92.787083338689328</c:v>
                </c:pt>
                <c:pt idx="2930">
                  <c:v>90.065688832898161</c:v>
                </c:pt>
                <c:pt idx="2931">
                  <c:v>89.447365376457185</c:v>
                </c:pt>
                <c:pt idx="2932">
                  <c:v>88.342481778097493</c:v>
                </c:pt>
                <c:pt idx="2933">
                  <c:v>89.069429625534838</c:v>
                </c:pt>
                <c:pt idx="2934">
                  <c:v>87.986399454949577</c:v>
                </c:pt>
                <c:pt idx="2935">
                  <c:v>89.608052345386753</c:v>
                </c:pt>
                <c:pt idx="2936">
                  <c:v>90.38577727500585</c:v>
                </c:pt>
                <c:pt idx="2937">
                  <c:v>89.618979059273968</c:v>
                </c:pt>
                <c:pt idx="2938">
                  <c:v>86.608348009409582</c:v>
                </c:pt>
                <c:pt idx="2939">
                  <c:v>87.157254695272982</c:v>
                </c:pt>
                <c:pt idx="2940">
                  <c:v>87.551259143088302</c:v>
                </c:pt>
                <c:pt idx="2941">
                  <c:v>86.972786054941878</c:v>
                </c:pt>
                <c:pt idx="2942">
                  <c:v>86.972786054941878</c:v>
                </c:pt>
                <c:pt idx="2943">
                  <c:v>87.761437698448191</c:v>
                </c:pt>
                <c:pt idx="2944">
                  <c:v>89.329099767325062</c:v>
                </c:pt>
                <c:pt idx="2945">
                  <c:v>89.563702741962231</c:v>
                </c:pt>
                <c:pt idx="2946">
                  <c:v>89.597768379375324</c:v>
                </c:pt>
                <c:pt idx="2947">
                  <c:v>91.503515830879948</c:v>
                </c:pt>
                <c:pt idx="2948">
                  <c:v>92.911776426578712</c:v>
                </c:pt>
                <c:pt idx="2949">
                  <c:v>93.527528891516809</c:v>
                </c:pt>
                <c:pt idx="2950">
                  <c:v>92.928487871347372</c:v>
                </c:pt>
                <c:pt idx="2951">
                  <c:v>93.453612885809207</c:v>
                </c:pt>
                <c:pt idx="2952">
                  <c:v>94.55592549266602</c:v>
                </c:pt>
                <c:pt idx="2953">
                  <c:v>95.379285521461128</c:v>
                </c:pt>
                <c:pt idx="2954">
                  <c:v>97.761309148873039</c:v>
                </c:pt>
                <c:pt idx="2955">
                  <c:v>97.427080253499554</c:v>
                </c:pt>
                <c:pt idx="2956">
                  <c:v>96.004036456659293</c:v>
                </c:pt>
                <c:pt idx="2957">
                  <c:v>95.079765011376452</c:v>
                </c:pt>
                <c:pt idx="2958">
                  <c:v>94.593204869457722</c:v>
                </c:pt>
                <c:pt idx="2959">
                  <c:v>94.065508863493008</c:v>
                </c:pt>
                <c:pt idx="2960">
                  <c:v>94.778959005540273</c:v>
                </c:pt>
                <c:pt idx="2961">
                  <c:v>93.996734840791135</c:v>
                </c:pt>
                <c:pt idx="2962">
                  <c:v>92.835932177243947</c:v>
                </c:pt>
                <c:pt idx="2963">
                  <c:v>94.391382036482156</c:v>
                </c:pt>
                <c:pt idx="2964">
                  <c:v>94.299469090254419</c:v>
                </c:pt>
                <c:pt idx="2965">
                  <c:v>92.555051355555037</c:v>
                </c:pt>
                <c:pt idx="2966">
                  <c:v>93.92024784358064</c:v>
                </c:pt>
                <c:pt idx="2967">
                  <c:v>92.27095679448756</c:v>
                </c:pt>
                <c:pt idx="2968">
                  <c:v>89.95834993765321</c:v>
                </c:pt>
                <c:pt idx="2969">
                  <c:v>90.086256764921174</c:v>
                </c:pt>
                <c:pt idx="2970">
                  <c:v>94.266046200717028</c:v>
                </c:pt>
                <c:pt idx="2971">
                  <c:v>95.487267164581752</c:v>
                </c:pt>
                <c:pt idx="2972">
                  <c:v>96.284917278348132</c:v>
                </c:pt>
                <c:pt idx="2973">
                  <c:v>94.898510110423828</c:v>
                </c:pt>
                <c:pt idx="2974">
                  <c:v>97.615405381084955</c:v>
                </c:pt>
                <c:pt idx="2975">
                  <c:v>98.957462945584695</c:v>
                </c:pt>
                <c:pt idx="2976">
                  <c:v>100.26545487267136</c:v>
                </c:pt>
                <c:pt idx="2977">
                  <c:v>100.28602280469431</c:v>
                </c:pt>
                <c:pt idx="2978">
                  <c:v>101.4358987543543</c:v>
                </c:pt>
                <c:pt idx="2979">
                  <c:v>100.48591739404272</c:v>
                </c:pt>
                <c:pt idx="2980">
                  <c:v>101.14216297515108</c:v>
                </c:pt>
                <c:pt idx="2981">
                  <c:v>102.02594130426372</c:v>
                </c:pt>
                <c:pt idx="2982">
                  <c:v>102.29589541206541</c:v>
                </c:pt>
                <c:pt idx="2983">
                  <c:v>103.43677289146531</c:v>
                </c:pt>
                <c:pt idx="2984">
                  <c:v>102.46108161612497</c:v>
                </c:pt>
                <c:pt idx="2985">
                  <c:v>101.70006813127456</c:v>
                </c:pt>
                <c:pt idx="2986">
                  <c:v>102.28625419392961</c:v>
                </c:pt>
                <c:pt idx="2987">
                  <c:v>103.00998830198837</c:v>
                </c:pt>
                <c:pt idx="2988">
                  <c:v>102.46300985975213</c:v>
                </c:pt>
                <c:pt idx="2989">
                  <c:v>103.43805838721676</c:v>
                </c:pt>
                <c:pt idx="2990">
                  <c:v>100.80214934889611</c:v>
                </c:pt>
                <c:pt idx="2991">
                  <c:v>103.50104767903714</c:v>
                </c:pt>
                <c:pt idx="2992">
                  <c:v>103.6488796904523</c:v>
                </c:pt>
                <c:pt idx="2993">
                  <c:v>103.17903099330223</c:v>
                </c:pt>
                <c:pt idx="2994">
                  <c:v>104.88488385545853</c:v>
                </c:pt>
                <c:pt idx="2995">
                  <c:v>105.9139232044835</c:v>
                </c:pt>
                <c:pt idx="2996">
                  <c:v>106.78484657608176</c:v>
                </c:pt>
                <c:pt idx="2997">
                  <c:v>106.03026056998854</c:v>
                </c:pt>
                <c:pt idx="2998">
                  <c:v>105.6478255839362</c:v>
                </c:pt>
                <c:pt idx="2999">
                  <c:v>104.91059377048732</c:v>
                </c:pt>
                <c:pt idx="3000">
                  <c:v>106.58945122186347</c:v>
                </c:pt>
                <c:pt idx="3001">
                  <c:v>107.64227224229002</c:v>
                </c:pt>
                <c:pt idx="3002">
                  <c:v>107.38453034412699</c:v>
                </c:pt>
                <c:pt idx="3003">
                  <c:v>107.4378784178116</c:v>
                </c:pt>
                <c:pt idx="3004">
                  <c:v>108.00221105269223</c:v>
                </c:pt>
                <c:pt idx="3005">
                  <c:v>108.00221105269223</c:v>
                </c:pt>
                <c:pt idx="3006">
                  <c:v>107.84666606676838</c:v>
                </c:pt>
                <c:pt idx="3007">
                  <c:v>107.29004640639634</c:v>
                </c:pt>
                <c:pt idx="3008">
                  <c:v>106.64022830404517</c:v>
                </c:pt>
                <c:pt idx="3009">
                  <c:v>106.42426501780386</c:v>
                </c:pt>
                <c:pt idx="3010">
                  <c:v>105.53534470568549</c:v>
                </c:pt>
                <c:pt idx="3011">
                  <c:v>107.86402025941273</c:v>
                </c:pt>
                <c:pt idx="3012">
                  <c:v>108.24966898484369</c:v>
                </c:pt>
                <c:pt idx="3013">
                  <c:v>107.58956691648103</c:v>
                </c:pt>
                <c:pt idx="3014">
                  <c:v>105.2628196063809</c:v>
                </c:pt>
                <c:pt idx="3015">
                  <c:v>104.54358473345215</c:v>
                </c:pt>
                <c:pt idx="3016">
                  <c:v>104.52687328868349</c:v>
                </c:pt>
                <c:pt idx="3017">
                  <c:v>105.8220102582558</c:v>
                </c:pt>
                <c:pt idx="3018">
                  <c:v>105.18633260917044</c:v>
                </c:pt>
                <c:pt idx="3019">
                  <c:v>108.60960779524595</c:v>
                </c:pt>
                <c:pt idx="3020">
                  <c:v>108.51705210114253</c:v>
                </c:pt>
                <c:pt idx="3021">
                  <c:v>109.52230977876592</c:v>
                </c:pt>
                <c:pt idx="3022">
                  <c:v>110.66832924117161</c:v>
                </c:pt>
                <c:pt idx="3023">
                  <c:v>111.30657788175986</c:v>
                </c:pt>
                <c:pt idx="3024">
                  <c:v>111.30657788175986</c:v>
                </c:pt>
                <c:pt idx="3025">
                  <c:v>112.30926456788039</c:v>
                </c:pt>
                <c:pt idx="3026">
                  <c:v>112.27776992197019</c:v>
                </c:pt>
                <c:pt idx="3027">
                  <c:v>112.25463099844433</c:v>
                </c:pt>
                <c:pt idx="3028">
                  <c:v>113.10884292527392</c:v>
                </c:pt>
                <c:pt idx="3029">
                  <c:v>113.10884292527392</c:v>
                </c:pt>
                <c:pt idx="3030">
                  <c:v>111.25130156444811</c:v>
                </c:pt>
                <c:pt idx="3031">
                  <c:v>111.18638402900056</c:v>
                </c:pt>
                <c:pt idx="3032">
                  <c:v>110.65933077091157</c:v>
                </c:pt>
                <c:pt idx="3033">
                  <c:v>111.9428982787209</c:v>
                </c:pt>
                <c:pt idx="3034">
                  <c:v>111.96153796711674</c:v>
                </c:pt>
                <c:pt idx="3035">
                  <c:v>112.03416847707292</c:v>
                </c:pt>
                <c:pt idx="3036">
                  <c:v>112.52394235837025</c:v>
                </c:pt>
                <c:pt idx="3037">
                  <c:v>109.87453561465954</c:v>
                </c:pt>
                <c:pt idx="3038">
                  <c:v>112.14600660744792</c:v>
                </c:pt>
                <c:pt idx="3039">
                  <c:v>113.24767646642901</c:v>
                </c:pt>
                <c:pt idx="3040">
                  <c:v>112.96551014898873</c:v>
                </c:pt>
                <c:pt idx="3041">
                  <c:v>112.13957912869077</c:v>
                </c:pt>
                <c:pt idx="3042">
                  <c:v>112.13957912869077</c:v>
                </c:pt>
                <c:pt idx="3043">
                  <c:v>112.73283541797872</c:v>
                </c:pt>
                <c:pt idx="3044">
                  <c:v>112.88066742939394</c:v>
                </c:pt>
                <c:pt idx="3045">
                  <c:v>110.99098867478219</c:v>
                </c:pt>
                <c:pt idx="3046">
                  <c:v>106.58752297823635</c:v>
                </c:pt>
                <c:pt idx="3047">
                  <c:v>105.5874072836187</c:v>
                </c:pt>
                <c:pt idx="3048">
                  <c:v>106.84976411152935</c:v>
                </c:pt>
                <c:pt idx="3049">
                  <c:v>104.76019076756926</c:v>
                </c:pt>
                <c:pt idx="3050">
                  <c:v>107.07922510316084</c:v>
                </c:pt>
                <c:pt idx="3051">
                  <c:v>105.74038127803966</c:v>
                </c:pt>
                <c:pt idx="3052">
                  <c:v>101.04317980229057</c:v>
                </c:pt>
                <c:pt idx="3053">
                  <c:v>102.59027393914448</c:v>
                </c:pt>
                <c:pt idx="3054">
                  <c:v>102.23997634687802</c:v>
                </c:pt>
                <c:pt idx="3055">
                  <c:v>104.85981668830573</c:v>
                </c:pt>
                <c:pt idx="3056">
                  <c:v>107.58442493347546</c:v>
                </c:pt>
                <c:pt idx="3057">
                  <c:v>107.91544008947037</c:v>
                </c:pt>
                <c:pt idx="3058">
                  <c:v>110.22611870267754</c:v>
                </c:pt>
                <c:pt idx="3059">
                  <c:v>110.27303929760497</c:v>
                </c:pt>
                <c:pt idx="3060">
                  <c:v>111.51675643711982</c:v>
                </c:pt>
                <c:pt idx="3061">
                  <c:v>112.55158051702625</c:v>
                </c:pt>
                <c:pt idx="3062">
                  <c:v>112.55158051702625</c:v>
                </c:pt>
                <c:pt idx="3063">
                  <c:v>112.83117584296369</c:v>
                </c:pt>
                <c:pt idx="3064">
                  <c:v>111.45312439742372</c:v>
                </c:pt>
                <c:pt idx="3065">
                  <c:v>112.76690105539187</c:v>
                </c:pt>
                <c:pt idx="3066">
                  <c:v>112.38703706084236</c:v>
                </c:pt>
                <c:pt idx="3067">
                  <c:v>113.7033847103134</c:v>
                </c:pt>
                <c:pt idx="3068">
                  <c:v>113.41993289712163</c:v>
                </c:pt>
                <c:pt idx="3069">
                  <c:v>113.46621074417334</c:v>
                </c:pt>
                <c:pt idx="3070">
                  <c:v>114.55245465413722</c:v>
                </c:pt>
                <c:pt idx="3071">
                  <c:v>115.15213842218235</c:v>
                </c:pt>
                <c:pt idx="3072">
                  <c:v>113.57547788304542</c:v>
                </c:pt>
                <c:pt idx="3073">
                  <c:v>116.83999434381853</c:v>
                </c:pt>
                <c:pt idx="3074">
                  <c:v>116.86956074610157</c:v>
                </c:pt>
                <c:pt idx="3075">
                  <c:v>117.28027663868556</c:v>
                </c:pt>
                <c:pt idx="3076">
                  <c:v>117.413968196835</c:v>
                </c:pt>
                <c:pt idx="3077">
                  <c:v>117.32719723361301</c:v>
                </c:pt>
                <c:pt idx="3078">
                  <c:v>116.23131210551337</c:v>
                </c:pt>
                <c:pt idx="3079">
                  <c:v>116.35343420189987</c:v>
                </c:pt>
                <c:pt idx="3080">
                  <c:v>113.8492884781015</c:v>
                </c:pt>
                <c:pt idx="3081">
                  <c:v>113.25153295368349</c:v>
                </c:pt>
                <c:pt idx="3082">
                  <c:v>115.30189867722478</c:v>
                </c:pt>
                <c:pt idx="3083">
                  <c:v>116.86184777159299</c:v>
                </c:pt>
                <c:pt idx="3084">
                  <c:v>115.5320024167319</c:v>
                </c:pt>
                <c:pt idx="3085">
                  <c:v>116.83742335231568</c:v>
                </c:pt>
                <c:pt idx="3086">
                  <c:v>116.20238845110605</c:v>
                </c:pt>
                <c:pt idx="3087">
                  <c:v>115.15085292643099</c:v>
                </c:pt>
                <c:pt idx="3088">
                  <c:v>116.12011672301415</c:v>
                </c:pt>
                <c:pt idx="3089">
                  <c:v>114.61351570233052</c:v>
                </c:pt>
                <c:pt idx="3090">
                  <c:v>114.24265017804105</c:v>
                </c:pt>
                <c:pt idx="3091">
                  <c:v>115.24533686416154</c:v>
                </c:pt>
                <c:pt idx="3092">
                  <c:v>116.96018819657792</c:v>
                </c:pt>
                <c:pt idx="3093">
                  <c:v>118.50278309830178</c:v>
                </c:pt>
                <c:pt idx="3094">
                  <c:v>119.1641706624159</c:v>
                </c:pt>
                <c:pt idx="3095">
                  <c:v>118.91992646964296</c:v>
                </c:pt>
                <c:pt idx="3096">
                  <c:v>116.18246326695885</c:v>
                </c:pt>
                <c:pt idx="3097">
                  <c:v>113.85957244411303</c:v>
                </c:pt>
                <c:pt idx="3098">
                  <c:v>114.73178131146273</c:v>
                </c:pt>
                <c:pt idx="3099">
                  <c:v>117.0951652504788</c:v>
                </c:pt>
                <c:pt idx="3100">
                  <c:v>112.56186448303782</c:v>
                </c:pt>
                <c:pt idx="3101">
                  <c:v>110.56677507680833</c:v>
                </c:pt>
                <c:pt idx="3102">
                  <c:v>112.29833785399333</c:v>
                </c:pt>
                <c:pt idx="3103">
                  <c:v>113.7329511125965</c:v>
                </c:pt>
                <c:pt idx="3104">
                  <c:v>115.98064043398328</c:v>
                </c:pt>
                <c:pt idx="3105">
                  <c:v>116.28466017919803</c:v>
                </c:pt>
                <c:pt idx="3106">
                  <c:v>116.28466017919803</c:v>
                </c:pt>
                <c:pt idx="3107">
                  <c:v>117.10416372073884</c:v>
                </c:pt>
                <c:pt idx="3108">
                  <c:v>117.99308403285723</c:v>
                </c:pt>
                <c:pt idx="3109">
                  <c:v>117.53801853684868</c:v>
                </c:pt>
                <c:pt idx="3110">
                  <c:v>117.91659703564675</c:v>
                </c:pt>
                <c:pt idx="3111">
                  <c:v>116.1528968646758</c:v>
                </c:pt>
                <c:pt idx="3112">
                  <c:v>116.86570425884737</c:v>
                </c:pt>
                <c:pt idx="3113">
                  <c:v>117.90181383450519</c:v>
                </c:pt>
                <c:pt idx="3114">
                  <c:v>118.56384414649503</c:v>
                </c:pt>
                <c:pt idx="3115">
                  <c:v>118.54713270172633</c:v>
                </c:pt>
                <c:pt idx="3116">
                  <c:v>118.25211142677165</c:v>
                </c:pt>
                <c:pt idx="3117">
                  <c:v>118.67761052049714</c:v>
                </c:pt>
                <c:pt idx="3118">
                  <c:v>116.71658675168071</c:v>
                </c:pt>
                <c:pt idx="3119">
                  <c:v>118.02650692239456</c:v>
                </c:pt>
                <c:pt idx="3120">
                  <c:v>117.78161998174591</c:v>
                </c:pt>
                <c:pt idx="3121">
                  <c:v>118.15184275815965</c:v>
                </c:pt>
                <c:pt idx="3122">
                  <c:v>120.27033975652711</c:v>
                </c:pt>
                <c:pt idx="3123">
                  <c:v>120.4175290200666</c:v>
                </c:pt>
                <c:pt idx="3124">
                  <c:v>119.42384080420614</c:v>
                </c:pt>
                <c:pt idx="3125">
                  <c:v>117.41075445745652</c:v>
                </c:pt>
                <c:pt idx="3126">
                  <c:v>118.22640151174299</c:v>
                </c:pt>
                <c:pt idx="3127">
                  <c:v>119.08189893432399</c:v>
                </c:pt>
                <c:pt idx="3128">
                  <c:v>117.6652826162409</c:v>
                </c:pt>
                <c:pt idx="3129">
                  <c:v>119.4630484246249</c:v>
                </c:pt>
                <c:pt idx="3130">
                  <c:v>120.0119551104883</c:v>
                </c:pt>
                <c:pt idx="3131">
                  <c:v>120.94972426116124</c:v>
                </c:pt>
                <c:pt idx="3132">
                  <c:v>120.94972426116124</c:v>
                </c:pt>
                <c:pt idx="3133">
                  <c:v>122.27442763301659</c:v>
                </c:pt>
                <c:pt idx="3134">
                  <c:v>122.06167808615382</c:v>
                </c:pt>
                <c:pt idx="3135">
                  <c:v>123.2816135542671</c:v>
                </c:pt>
                <c:pt idx="3136">
                  <c:v>123.69490043835394</c:v>
                </c:pt>
                <c:pt idx="3137">
                  <c:v>123.87808358293361</c:v>
                </c:pt>
                <c:pt idx="3138">
                  <c:v>123.80481032510176</c:v>
                </c:pt>
                <c:pt idx="3139">
                  <c:v>124.26823154349465</c:v>
                </c:pt>
                <c:pt idx="3140">
                  <c:v>125.74655165764668</c:v>
                </c:pt>
                <c:pt idx="3141">
                  <c:v>126.82443984522619</c:v>
                </c:pt>
                <c:pt idx="3142">
                  <c:v>127.04875885385185</c:v>
                </c:pt>
                <c:pt idx="3143">
                  <c:v>126.99412528441583</c:v>
                </c:pt>
                <c:pt idx="3144">
                  <c:v>126.2164003547967</c:v>
                </c:pt>
                <c:pt idx="3145">
                  <c:v>124.67701919245147</c:v>
                </c:pt>
                <c:pt idx="3146">
                  <c:v>125.38468460361729</c:v>
                </c:pt>
                <c:pt idx="3147">
                  <c:v>125.57493797482992</c:v>
                </c:pt>
                <c:pt idx="3148">
                  <c:v>126.06921109125726</c:v>
                </c:pt>
                <c:pt idx="3149">
                  <c:v>127.81684256533521</c:v>
                </c:pt>
                <c:pt idx="3150">
                  <c:v>128.1395019989458</c:v>
                </c:pt>
                <c:pt idx="3151">
                  <c:v>128.53543469038823</c:v>
                </c:pt>
                <c:pt idx="3152">
                  <c:v>128.50586828810521</c:v>
                </c:pt>
                <c:pt idx="3153">
                  <c:v>127.05518633260908</c:v>
                </c:pt>
                <c:pt idx="3154">
                  <c:v>128.17292488848312</c:v>
                </c:pt>
                <c:pt idx="3155">
                  <c:v>127.94282114897601</c:v>
                </c:pt>
                <c:pt idx="3156">
                  <c:v>128.39081641835165</c:v>
                </c:pt>
                <c:pt idx="3157">
                  <c:v>128.3156149168926</c:v>
                </c:pt>
                <c:pt idx="3158">
                  <c:v>129.88199149001804</c:v>
                </c:pt>
                <c:pt idx="3159">
                  <c:v>130.04653494620192</c:v>
                </c:pt>
                <c:pt idx="3160">
                  <c:v>131.30760627836116</c:v>
                </c:pt>
                <c:pt idx="3161">
                  <c:v>131.30760627836116</c:v>
                </c:pt>
                <c:pt idx="3162">
                  <c:v>130.40904474810705</c:v>
                </c:pt>
                <c:pt idx="3163">
                  <c:v>128.85230939311739</c:v>
                </c:pt>
                <c:pt idx="3164">
                  <c:v>129.92891208494547</c:v>
                </c:pt>
                <c:pt idx="3165">
                  <c:v>128.97828797675811</c:v>
                </c:pt>
                <c:pt idx="3166">
                  <c:v>129.33758403928465</c:v>
                </c:pt>
                <c:pt idx="3167">
                  <c:v>130.44889511640156</c:v>
                </c:pt>
                <c:pt idx="3168">
                  <c:v>130.00475633428024</c:v>
                </c:pt>
                <c:pt idx="3169">
                  <c:v>130.99780180226492</c:v>
                </c:pt>
                <c:pt idx="3170">
                  <c:v>128.28669126248528</c:v>
                </c:pt>
                <c:pt idx="3171">
                  <c:v>130.63143551310557</c:v>
                </c:pt>
                <c:pt idx="3172">
                  <c:v>130.10309675926513</c:v>
                </c:pt>
                <c:pt idx="3173">
                  <c:v>131.25747194405517</c:v>
                </c:pt>
                <c:pt idx="3174">
                  <c:v>131.6656168451363</c:v>
                </c:pt>
                <c:pt idx="3175">
                  <c:v>131.78131146276559</c:v>
                </c:pt>
                <c:pt idx="3176">
                  <c:v>130.66164466326438</c:v>
                </c:pt>
                <c:pt idx="3177">
                  <c:v>130.72913319021481</c:v>
                </c:pt>
                <c:pt idx="3178">
                  <c:v>129.69559460605984</c:v>
                </c:pt>
                <c:pt idx="3179">
                  <c:v>129.7470144361173</c:v>
                </c:pt>
                <c:pt idx="3180">
                  <c:v>125.16679307374892</c:v>
                </c:pt>
                <c:pt idx="3181">
                  <c:v>124.52340245015492</c:v>
                </c:pt>
                <c:pt idx="3182">
                  <c:v>126.13862786183492</c:v>
                </c:pt>
                <c:pt idx="3183">
                  <c:v>123.96935378128578</c:v>
                </c:pt>
                <c:pt idx="3184">
                  <c:v>124.04069879549051</c:v>
                </c:pt>
                <c:pt idx="3185">
                  <c:v>122.84968698178456</c:v>
                </c:pt>
                <c:pt idx="3186">
                  <c:v>125.42517771978767</c:v>
                </c:pt>
                <c:pt idx="3187">
                  <c:v>126.08849352752891</c:v>
                </c:pt>
                <c:pt idx="3188">
                  <c:v>125.73048296075382</c:v>
                </c:pt>
                <c:pt idx="3189">
                  <c:v>127.30264426476072</c:v>
                </c:pt>
                <c:pt idx="3190">
                  <c:v>128.3021172115026</c:v>
                </c:pt>
                <c:pt idx="3191">
                  <c:v>128.31497216901698</c:v>
                </c:pt>
                <c:pt idx="3192">
                  <c:v>130.27728143358485</c:v>
                </c:pt>
                <c:pt idx="3193">
                  <c:v>131.47472072604799</c:v>
                </c:pt>
                <c:pt idx="3194">
                  <c:v>132.06347778020591</c:v>
                </c:pt>
                <c:pt idx="3195">
                  <c:v>132.75378899872737</c:v>
                </c:pt>
                <c:pt idx="3196">
                  <c:v>132.32121967836895</c:v>
                </c:pt>
                <c:pt idx="3197">
                  <c:v>133.43702999061588</c:v>
                </c:pt>
                <c:pt idx="3198">
                  <c:v>133.6844879227674</c:v>
                </c:pt>
                <c:pt idx="3199">
                  <c:v>133.74426347520915</c:v>
                </c:pt>
                <c:pt idx="3200">
                  <c:v>133.38046817755264</c:v>
                </c:pt>
                <c:pt idx="3201">
                  <c:v>134.17490455194044</c:v>
                </c:pt>
                <c:pt idx="3202">
                  <c:v>134.17490455194044</c:v>
                </c:pt>
                <c:pt idx="3203">
                  <c:v>134.0579244385597</c:v>
                </c:pt>
                <c:pt idx="3204">
                  <c:v>133.91844814952884</c:v>
                </c:pt>
                <c:pt idx="3205">
                  <c:v>133.56622231363522</c:v>
                </c:pt>
                <c:pt idx="3206">
                  <c:v>134.74823565708118</c:v>
                </c:pt>
                <c:pt idx="3207">
                  <c:v>134.06692290881978</c:v>
                </c:pt>
                <c:pt idx="3208">
                  <c:v>132.53911120823747</c:v>
                </c:pt>
                <c:pt idx="3209">
                  <c:v>133.41067732771143</c:v>
                </c:pt>
                <c:pt idx="3210">
                  <c:v>133.68127418338878</c:v>
                </c:pt>
                <c:pt idx="3211">
                  <c:v>132.29293877183733</c:v>
                </c:pt>
                <c:pt idx="3212">
                  <c:v>132.12968081140488</c:v>
                </c:pt>
                <c:pt idx="3213">
                  <c:v>133.87024205884995</c:v>
                </c:pt>
                <c:pt idx="3214">
                  <c:v>134.17876103919474</c:v>
                </c:pt>
                <c:pt idx="3215">
                  <c:v>135.35691789538632</c:v>
                </c:pt>
                <c:pt idx="3216">
                  <c:v>135.24765075651422</c:v>
                </c:pt>
                <c:pt idx="3217">
                  <c:v>133.36247123703248</c:v>
                </c:pt>
                <c:pt idx="3218">
                  <c:v>132.03841061305286</c:v>
                </c:pt>
                <c:pt idx="3219">
                  <c:v>133.85995809283844</c:v>
                </c:pt>
                <c:pt idx="3220">
                  <c:v>130.07867233998786</c:v>
                </c:pt>
                <c:pt idx="3221">
                  <c:v>132.09497242611604</c:v>
                </c:pt>
                <c:pt idx="3222">
                  <c:v>131.52356956460252</c:v>
                </c:pt>
                <c:pt idx="3223">
                  <c:v>130.89110565489571</c:v>
                </c:pt>
                <c:pt idx="3224">
                  <c:v>127.85283644637543</c:v>
                </c:pt>
                <c:pt idx="3225">
                  <c:v>127.87340437839845</c:v>
                </c:pt>
                <c:pt idx="3226">
                  <c:v>130.42125695774564</c:v>
                </c:pt>
                <c:pt idx="3227">
                  <c:v>130.06646013034918</c:v>
                </c:pt>
                <c:pt idx="3228">
                  <c:v>126.58726587908617</c:v>
                </c:pt>
                <c:pt idx="3229">
                  <c:v>130.62243704284549</c:v>
                </c:pt>
                <c:pt idx="3230">
                  <c:v>125.86931650190887</c:v>
                </c:pt>
                <c:pt idx="3231">
                  <c:v>123.30539522566868</c:v>
                </c:pt>
                <c:pt idx="3232">
                  <c:v>119.62759188080874</c:v>
                </c:pt>
                <c:pt idx="3233">
                  <c:v>119.97596122944802</c:v>
                </c:pt>
                <c:pt idx="3234">
                  <c:v>118.21483204997998</c:v>
                </c:pt>
                <c:pt idx="3235">
                  <c:v>118.25403967039874</c:v>
                </c:pt>
                <c:pt idx="3236">
                  <c:v>121.06606162666615</c:v>
                </c:pt>
                <c:pt idx="3237">
                  <c:v>123.09071743517875</c:v>
                </c:pt>
                <c:pt idx="3238">
                  <c:v>127.46204573793869</c:v>
                </c:pt>
                <c:pt idx="3239">
                  <c:v>125.82753788998713</c:v>
                </c:pt>
                <c:pt idx="3240">
                  <c:v>128.60613695671722</c:v>
                </c:pt>
                <c:pt idx="3241">
                  <c:v>130.22071962052152</c:v>
                </c:pt>
                <c:pt idx="3242">
                  <c:v>129.87684950701225</c:v>
                </c:pt>
                <c:pt idx="3243">
                  <c:v>132.62074018845357</c:v>
                </c:pt>
                <c:pt idx="3244">
                  <c:v>132.323147921996</c:v>
                </c:pt>
                <c:pt idx="3245">
                  <c:v>133.7866848350065</c:v>
                </c:pt>
                <c:pt idx="3246">
                  <c:v>136.53057551644773</c:v>
                </c:pt>
                <c:pt idx="3247">
                  <c:v>136.5042228535433</c:v>
                </c:pt>
                <c:pt idx="3248">
                  <c:v>135.8357650627963</c:v>
                </c:pt>
                <c:pt idx="3249">
                  <c:v>137.26266534689091</c:v>
                </c:pt>
                <c:pt idx="3250">
                  <c:v>138.23128639559835</c:v>
                </c:pt>
                <c:pt idx="3251">
                  <c:v>138.36047871861777</c:v>
                </c:pt>
                <c:pt idx="3252">
                  <c:v>139.11827846408963</c:v>
                </c:pt>
                <c:pt idx="3253">
                  <c:v>139.2847501639007</c:v>
                </c:pt>
                <c:pt idx="3254">
                  <c:v>139.18576699104008</c:v>
                </c:pt>
                <c:pt idx="3255">
                  <c:v>139.33231350670385</c:v>
                </c:pt>
                <c:pt idx="3256">
                  <c:v>139.41844172205015</c:v>
                </c:pt>
                <c:pt idx="3257">
                  <c:v>139.60740959751126</c:v>
                </c:pt>
                <c:pt idx="3258">
                  <c:v>140.88519237443916</c:v>
                </c:pt>
                <c:pt idx="3259">
                  <c:v>140.53875126942702</c:v>
                </c:pt>
                <c:pt idx="3260">
                  <c:v>141.0220976719672</c:v>
                </c:pt>
                <c:pt idx="3261">
                  <c:v>142.31787738941523</c:v>
                </c:pt>
                <c:pt idx="3262">
                  <c:v>143.01525883456952</c:v>
                </c:pt>
                <c:pt idx="3263">
                  <c:v>142.76201617153652</c:v>
                </c:pt>
                <c:pt idx="3264">
                  <c:v>143.4998907328611</c:v>
                </c:pt>
                <c:pt idx="3265">
                  <c:v>143.4998907328611</c:v>
                </c:pt>
                <c:pt idx="3266">
                  <c:v>142.89185124243161</c:v>
                </c:pt>
                <c:pt idx="3267">
                  <c:v>141.24320294121424</c:v>
                </c:pt>
                <c:pt idx="3268">
                  <c:v>142.79608180894959</c:v>
                </c:pt>
                <c:pt idx="3269">
                  <c:v>143.77434407579281</c:v>
                </c:pt>
                <c:pt idx="3270">
                  <c:v>143.49474874985538</c:v>
                </c:pt>
                <c:pt idx="3271">
                  <c:v>143.90225090306075</c:v>
                </c:pt>
                <c:pt idx="3272">
                  <c:v>142.16811713437286</c:v>
                </c:pt>
                <c:pt idx="3273">
                  <c:v>142.11219806918538</c:v>
                </c:pt>
                <c:pt idx="3274">
                  <c:v>138.17086809528098</c:v>
                </c:pt>
                <c:pt idx="3275">
                  <c:v>139.31560206193518</c:v>
                </c:pt>
                <c:pt idx="3276">
                  <c:v>135.44497435435977</c:v>
                </c:pt>
                <c:pt idx="3277">
                  <c:v>133.95829851782341</c:v>
                </c:pt>
                <c:pt idx="3278">
                  <c:v>131.97156483397828</c:v>
                </c:pt>
                <c:pt idx="3279">
                  <c:v>136.70476019076762</c:v>
                </c:pt>
                <c:pt idx="3280">
                  <c:v>142.42650178041166</c:v>
                </c:pt>
                <c:pt idx="3281">
                  <c:v>143.53524186602567</c:v>
                </c:pt>
                <c:pt idx="3282">
                  <c:v>144.49743543597592</c:v>
                </c:pt>
                <c:pt idx="3283">
                  <c:v>144.9370749829672</c:v>
                </c:pt>
                <c:pt idx="3284">
                  <c:v>144.91200781581421</c:v>
                </c:pt>
                <c:pt idx="3285">
                  <c:v>144.91200781581421</c:v>
                </c:pt>
                <c:pt idx="3286">
                  <c:v>145.72251288709492</c:v>
                </c:pt>
                <c:pt idx="3287">
                  <c:v>145.97639829800363</c:v>
                </c:pt>
                <c:pt idx="3288">
                  <c:v>144.80274067694205</c:v>
                </c:pt>
                <c:pt idx="3289">
                  <c:v>142.27995526474783</c:v>
                </c:pt>
                <c:pt idx="3290">
                  <c:v>142.27995526474783</c:v>
                </c:pt>
                <c:pt idx="3291">
                  <c:v>142.23110642619324</c:v>
                </c:pt>
                <c:pt idx="3292">
                  <c:v>137.81864225938736</c:v>
                </c:pt>
                <c:pt idx="3293">
                  <c:v>135.70464449614991</c:v>
                </c:pt>
                <c:pt idx="3294">
                  <c:v>138.51988019179601</c:v>
                </c:pt>
                <c:pt idx="3295">
                  <c:v>142.7915825738196</c:v>
                </c:pt>
                <c:pt idx="3296">
                  <c:v>140.75214356416552</c:v>
                </c:pt>
                <c:pt idx="3297">
                  <c:v>138.80397475286347</c:v>
                </c:pt>
                <c:pt idx="3298">
                  <c:v>138.21200395932692</c:v>
                </c:pt>
                <c:pt idx="3299">
                  <c:v>136.83459526166263</c:v>
                </c:pt>
                <c:pt idx="3300">
                  <c:v>134.65053797997194</c:v>
                </c:pt>
                <c:pt idx="3301">
                  <c:v>137.80321631037003</c:v>
                </c:pt>
                <c:pt idx="3302">
                  <c:v>137.80321631037003</c:v>
                </c:pt>
                <c:pt idx="3303">
                  <c:v>138.17922381766525</c:v>
                </c:pt>
                <c:pt idx="3304">
                  <c:v>139.33488449820669</c:v>
                </c:pt>
                <c:pt idx="3305">
                  <c:v>142.99147716316801</c:v>
                </c:pt>
                <c:pt idx="3306">
                  <c:v>141.65777532105258</c:v>
                </c:pt>
                <c:pt idx="3307">
                  <c:v>142.28059801262356</c:v>
                </c:pt>
                <c:pt idx="3308">
                  <c:v>139.03729223174918</c:v>
                </c:pt>
                <c:pt idx="3309">
                  <c:v>135.83062307979071</c:v>
                </c:pt>
                <c:pt idx="3310">
                  <c:v>138.09630934169763</c:v>
                </c:pt>
                <c:pt idx="3311">
                  <c:v>135.00662030311994</c:v>
                </c:pt>
                <c:pt idx="3312">
                  <c:v>138.05902996490599</c:v>
                </c:pt>
                <c:pt idx="3313">
                  <c:v>141.50223033512876</c:v>
                </c:pt>
                <c:pt idx="3314">
                  <c:v>140.57024591533724</c:v>
                </c:pt>
                <c:pt idx="3315">
                  <c:v>143.0943168232829</c:v>
                </c:pt>
                <c:pt idx="3316">
                  <c:v>142.32880410330245</c:v>
                </c:pt>
                <c:pt idx="3317">
                  <c:v>141.31069146816472</c:v>
                </c:pt>
                <c:pt idx="3318">
                  <c:v>143.89839441580645</c:v>
                </c:pt>
                <c:pt idx="3319">
                  <c:v>143.97552416089266</c:v>
                </c:pt>
                <c:pt idx="3320">
                  <c:v>146.38775693846333</c:v>
                </c:pt>
                <c:pt idx="3321">
                  <c:v>147.41229705235824</c:v>
                </c:pt>
                <c:pt idx="3322">
                  <c:v>147.41229705235824</c:v>
                </c:pt>
                <c:pt idx="3323">
                  <c:v>147.84615186846804</c:v>
                </c:pt>
                <c:pt idx="3324">
                  <c:v>147.77930608939332</c:v>
                </c:pt>
                <c:pt idx="3325">
                  <c:v>147.55627257651906</c:v>
                </c:pt>
                <c:pt idx="3326">
                  <c:v>149.10336671337291</c:v>
                </c:pt>
                <c:pt idx="3327">
                  <c:v>149.03009345554102</c:v>
                </c:pt>
                <c:pt idx="3328">
                  <c:v>149.72490390919245</c:v>
                </c:pt>
                <c:pt idx="3329">
                  <c:v>149.57578640202578</c:v>
                </c:pt>
                <c:pt idx="3330">
                  <c:v>149.24798498540946</c:v>
                </c:pt>
                <c:pt idx="3331">
                  <c:v>148.51332416346347</c:v>
                </c:pt>
                <c:pt idx="3332">
                  <c:v>150.04949158643015</c:v>
                </c:pt>
                <c:pt idx="3333">
                  <c:v>148.91761257729027</c:v>
                </c:pt>
                <c:pt idx="3334">
                  <c:v>147.87636101862671</c:v>
                </c:pt>
                <c:pt idx="3335">
                  <c:v>148.18359450322006</c:v>
                </c:pt>
                <c:pt idx="3336">
                  <c:v>144.69668727744843</c:v>
                </c:pt>
                <c:pt idx="3337">
                  <c:v>145.68523351030316</c:v>
                </c:pt>
                <c:pt idx="3338">
                  <c:v>141.53372498103886</c:v>
                </c:pt>
                <c:pt idx="3339">
                  <c:v>141.10758313943762</c:v>
                </c:pt>
                <c:pt idx="3340">
                  <c:v>144.20755614402685</c:v>
                </c:pt>
                <c:pt idx="3341">
                  <c:v>142.72987877775054</c:v>
                </c:pt>
                <c:pt idx="3342">
                  <c:v>146.01946240567662</c:v>
                </c:pt>
                <c:pt idx="3343">
                  <c:v>145.20252985563872</c:v>
                </c:pt>
                <c:pt idx="3344">
                  <c:v>148.19002198197722</c:v>
                </c:pt>
                <c:pt idx="3345">
                  <c:v>146.98358421925403</c:v>
                </c:pt>
                <c:pt idx="3346">
                  <c:v>149.21006286074214</c:v>
                </c:pt>
                <c:pt idx="3347">
                  <c:v>148.77492254888085</c:v>
                </c:pt>
                <c:pt idx="3348">
                  <c:v>147.26832152819728</c:v>
                </c:pt>
                <c:pt idx="3349">
                  <c:v>143.67407540718071</c:v>
                </c:pt>
                <c:pt idx="3350">
                  <c:v>143.10074430204</c:v>
                </c:pt>
                <c:pt idx="3351">
                  <c:v>143.723566993611</c:v>
                </c:pt>
                <c:pt idx="3352">
                  <c:v>146.72841331259389</c:v>
                </c:pt>
                <c:pt idx="3353">
                  <c:v>144.58292090344634</c:v>
                </c:pt>
                <c:pt idx="3354">
                  <c:v>143.64386625702195</c:v>
                </c:pt>
                <c:pt idx="3355">
                  <c:v>144.51029039349015</c:v>
                </c:pt>
                <c:pt idx="3356">
                  <c:v>144.51029039349015</c:v>
                </c:pt>
                <c:pt idx="3357">
                  <c:v>146.12808679667307</c:v>
                </c:pt>
                <c:pt idx="3358">
                  <c:v>145.62545795786139</c:v>
                </c:pt>
                <c:pt idx="3359">
                  <c:v>146.37811572032749</c:v>
                </c:pt>
                <c:pt idx="3360">
                  <c:v>147.47657183993002</c:v>
                </c:pt>
                <c:pt idx="3361">
                  <c:v>148.76335308711796</c:v>
                </c:pt>
                <c:pt idx="3362">
                  <c:v>147.6462572791196</c:v>
                </c:pt>
                <c:pt idx="3363">
                  <c:v>148.0505456929464</c:v>
                </c:pt>
                <c:pt idx="3364">
                  <c:v>149.32832846987432</c:v>
                </c:pt>
                <c:pt idx="3365">
                  <c:v>149.14000334228891</c:v>
                </c:pt>
                <c:pt idx="3366">
                  <c:v>146.32219665513998</c:v>
                </c:pt>
                <c:pt idx="3367">
                  <c:v>148.60330886606414</c:v>
                </c:pt>
                <c:pt idx="3368">
                  <c:v>148.23887082053187</c:v>
                </c:pt>
                <c:pt idx="3369">
                  <c:v>149.5102261187026</c:v>
                </c:pt>
                <c:pt idx="3370">
                  <c:v>150.12276484426209</c:v>
                </c:pt>
                <c:pt idx="3371">
                  <c:v>150.68709747914278</c:v>
                </c:pt>
                <c:pt idx="3372">
                  <c:v>149.64970240773349</c:v>
                </c:pt>
                <c:pt idx="3373">
                  <c:v>150.36379529765645</c:v>
                </c:pt>
                <c:pt idx="3374">
                  <c:v>149.44402308750364</c:v>
                </c:pt>
                <c:pt idx="3375">
                  <c:v>146.92959339769379</c:v>
                </c:pt>
                <c:pt idx="3376">
                  <c:v>149.62720623208332</c:v>
                </c:pt>
                <c:pt idx="3377">
                  <c:v>150.36058155827786</c:v>
                </c:pt>
                <c:pt idx="3378">
                  <c:v>147.42001002686678</c:v>
                </c:pt>
                <c:pt idx="3379">
                  <c:v>146.41025311411337</c:v>
                </c:pt>
                <c:pt idx="3380">
                  <c:v>147.4020130863467</c:v>
                </c:pt>
                <c:pt idx="3381">
                  <c:v>150.7365890655731</c:v>
                </c:pt>
                <c:pt idx="3382">
                  <c:v>149.5102261187026</c:v>
                </c:pt>
                <c:pt idx="3383">
                  <c:v>148.78777750639526</c:v>
                </c:pt>
                <c:pt idx="3384">
                  <c:v>148.76656682649659</c:v>
                </c:pt>
                <c:pt idx="3385">
                  <c:v>151.47639187052476</c:v>
                </c:pt>
                <c:pt idx="3386">
                  <c:v>151.69942538339899</c:v>
                </c:pt>
                <c:pt idx="3387">
                  <c:v>152.48100680027238</c:v>
                </c:pt>
                <c:pt idx="3388">
                  <c:v>152.36916866989739</c:v>
                </c:pt>
                <c:pt idx="3389">
                  <c:v>152.16156110604041</c:v>
                </c:pt>
                <c:pt idx="3390">
                  <c:v>152.78631204123863</c:v>
                </c:pt>
                <c:pt idx="3391">
                  <c:v>152.22455039786084</c:v>
                </c:pt>
                <c:pt idx="3392">
                  <c:v>152.22455039786084</c:v>
                </c:pt>
                <c:pt idx="3393">
                  <c:v>149.63556195446768</c:v>
                </c:pt>
                <c:pt idx="3394">
                  <c:v>151.96423750819497</c:v>
                </c:pt>
                <c:pt idx="3395">
                  <c:v>151.68849866951183</c:v>
                </c:pt>
                <c:pt idx="3396">
                  <c:v>150.10476790374199</c:v>
                </c:pt>
                <c:pt idx="3397">
                  <c:v>150.64531886722108</c:v>
                </c:pt>
                <c:pt idx="3398">
                  <c:v>150.40493116170245</c:v>
                </c:pt>
                <c:pt idx="3399">
                  <c:v>150.98211875409743</c:v>
                </c:pt>
                <c:pt idx="3400">
                  <c:v>148.82248589168404</c:v>
                </c:pt>
                <c:pt idx="3401">
                  <c:v>148.47540203879618</c:v>
                </c:pt>
                <c:pt idx="3402">
                  <c:v>146.90838271779501</c:v>
                </c:pt>
                <c:pt idx="3403">
                  <c:v>147.01829260454281</c:v>
                </c:pt>
                <c:pt idx="3404">
                  <c:v>150.00964121813561</c:v>
                </c:pt>
                <c:pt idx="3405">
                  <c:v>150.51676929207738</c:v>
                </c:pt>
                <c:pt idx="3406">
                  <c:v>148.77942178401088</c:v>
                </c:pt>
                <c:pt idx="3407">
                  <c:v>147.63468781735662</c:v>
                </c:pt>
                <c:pt idx="3408">
                  <c:v>149.04744764818537</c:v>
                </c:pt>
                <c:pt idx="3409">
                  <c:v>149.54621999974273</c:v>
                </c:pt>
                <c:pt idx="3410">
                  <c:v>152.04908022778966</c:v>
                </c:pt>
                <c:pt idx="3411">
                  <c:v>150.71280739417139</c:v>
                </c:pt>
                <c:pt idx="3412">
                  <c:v>152.2406190947537</c:v>
                </c:pt>
                <c:pt idx="3413">
                  <c:v>152.42187399570625</c:v>
                </c:pt>
                <c:pt idx="3414">
                  <c:v>150.57333110514054</c:v>
                </c:pt>
                <c:pt idx="3415">
                  <c:v>149.83867028319455</c:v>
                </c:pt>
                <c:pt idx="3416">
                  <c:v>149.78532220950993</c:v>
                </c:pt>
                <c:pt idx="3417">
                  <c:v>144.59770410458779</c:v>
                </c:pt>
                <c:pt idx="3418">
                  <c:v>145.26294815595614</c:v>
                </c:pt>
                <c:pt idx="3419">
                  <c:v>147.02472008329991</c:v>
                </c:pt>
                <c:pt idx="3420">
                  <c:v>146.94759033821373</c:v>
                </c:pt>
                <c:pt idx="3421">
                  <c:v>146.94759033821373</c:v>
                </c:pt>
                <c:pt idx="3422">
                  <c:v>146.00210821303216</c:v>
                </c:pt>
                <c:pt idx="3423">
                  <c:v>147.50035351133147</c:v>
                </c:pt>
                <c:pt idx="3424">
                  <c:v>143.4516846421821</c:v>
                </c:pt>
                <c:pt idx="3425">
                  <c:v>144.00380506742411</c:v>
                </c:pt>
                <c:pt idx="3426">
                  <c:v>147.01443611728848</c:v>
                </c:pt>
                <c:pt idx="3427">
                  <c:v>149.76989626049271</c:v>
                </c:pt>
                <c:pt idx="3428">
                  <c:v>150.88442107698819</c:v>
                </c:pt>
                <c:pt idx="3429">
                  <c:v>150.70380892391137</c:v>
                </c:pt>
                <c:pt idx="3430">
                  <c:v>152.71882351428815</c:v>
                </c:pt>
                <c:pt idx="3431">
                  <c:v>152.99970433597701</c:v>
                </c:pt>
                <c:pt idx="3432">
                  <c:v>153.20088442107681</c:v>
                </c:pt>
                <c:pt idx="3433">
                  <c:v>152.1307092080059</c:v>
                </c:pt>
                <c:pt idx="3434">
                  <c:v>151.55544985923802</c:v>
                </c:pt>
                <c:pt idx="3435">
                  <c:v>150.14397552416071</c:v>
                </c:pt>
                <c:pt idx="3436">
                  <c:v>147.46757336966985</c:v>
                </c:pt>
                <c:pt idx="3437">
                  <c:v>146.03938758982383</c:v>
                </c:pt>
                <c:pt idx="3438">
                  <c:v>149.08858351223131</c:v>
                </c:pt>
                <c:pt idx="3439">
                  <c:v>150.94226838580283</c:v>
                </c:pt>
                <c:pt idx="3440">
                  <c:v>150.96990654445869</c:v>
                </c:pt>
                <c:pt idx="3441">
                  <c:v>150.40171742232377</c:v>
                </c:pt>
                <c:pt idx="3442">
                  <c:v>149.71204895167807</c:v>
                </c:pt>
                <c:pt idx="3443">
                  <c:v>149.1573575349332</c:v>
                </c:pt>
                <c:pt idx="3444">
                  <c:v>150.02828090653142</c:v>
                </c:pt>
                <c:pt idx="3445">
                  <c:v>148.15981283181844</c:v>
                </c:pt>
                <c:pt idx="3446">
                  <c:v>147.45536116003123</c:v>
                </c:pt>
                <c:pt idx="3447">
                  <c:v>150.63053566607954</c:v>
                </c:pt>
                <c:pt idx="3448">
                  <c:v>148.28129218032925</c:v>
                </c:pt>
                <c:pt idx="3449">
                  <c:v>148.57438521165679</c:v>
                </c:pt>
                <c:pt idx="3450">
                  <c:v>148.29543263359506</c:v>
                </c:pt>
                <c:pt idx="3451">
                  <c:v>149.26791016955679</c:v>
                </c:pt>
                <c:pt idx="3452">
                  <c:v>150.61382422131084</c:v>
                </c:pt>
                <c:pt idx="3453">
                  <c:v>150.00321373937845</c:v>
                </c:pt>
                <c:pt idx="3454">
                  <c:v>147.95541900734003</c:v>
                </c:pt>
                <c:pt idx="3455">
                  <c:v>142.72473679474476</c:v>
                </c:pt>
                <c:pt idx="3456">
                  <c:v>135.03168747027274</c:v>
                </c:pt>
                <c:pt idx="3457">
                  <c:v>125.77483256417823</c:v>
                </c:pt>
                <c:pt idx="3458">
                  <c:v>122.7243511460193</c:v>
                </c:pt>
                <c:pt idx="3459">
                  <c:v>131.43615585350474</c:v>
                </c:pt>
                <c:pt idx="3460">
                  <c:v>137.0839814374412</c:v>
                </c:pt>
                <c:pt idx="3461">
                  <c:v>137.25752336388518</c:v>
                </c:pt>
                <c:pt idx="3462">
                  <c:v>135.29392860356583</c:v>
                </c:pt>
                <c:pt idx="3463">
                  <c:v>128.34582406705132</c:v>
                </c:pt>
                <c:pt idx="3464">
                  <c:v>132.56225013176314</c:v>
                </c:pt>
                <c:pt idx="3465">
                  <c:v>132.84570194495493</c:v>
                </c:pt>
                <c:pt idx="3466">
                  <c:v>129.29451993161146</c:v>
                </c:pt>
                <c:pt idx="3467">
                  <c:v>129.29451993161146</c:v>
                </c:pt>
                <c:pt idx="3468">
                  <c:v>135.07346608219447</c:v>
                </c:pt>
                <c:pt idx="3469">
                  <c:v>131.82630381406577</c:v>
                </c:pt>
                <c:pt idx="3470">
                  <c:v>133.06937820570491</c:v>
                </c:pt>
                <c:pt idx="3471">
                  <c:v>134.18775950945471</c:v>
                </c:pt>
                <c:pt idx="3472">
                  <c:v>133.244848375776</c:v>
                </c:pt>
                <c:pt idx="3473">
                  <c:v>136.24069622449886</c:v>
                </c:pt>
                <c:pt idx="3474">
                  <c:v>138.30648789705737</c:v>
                </c:pt>
                <c:pt idx="3475">
                  <c:v>137.73572778341955</c:v>
                </c:pt>
                <c:pt idx="3476">
                  <c:v>133.89530922600289</c:v>
                </c:pt>
                <c:pt idx="3477">
                  <c:v>134.96548443907383</c:v>
                </c:pt>
                <c:pt idx="3478">
                  <c:v>132.07697548559594</c:v>
                </c:pt>
                <c:pt idx="3479">
                  <c:v>131.61355426720309</c:v>
                </c:pt>
                <c:pt idx="3480">
                  <c:v>130.83454384183258</c:v>
                </c:pt>
                <c:pt idx="3481">
                  <c:v>130.72784769446338</c:v>
                </c:pt>
                <c:pt idx="3482">
                  <c:v>124.87241454666993</c:v>
                </c:pt>
                <c:pt idx="3483">
                  <c:v>125.16293658649458</c:v>
                </c:pt>
                <c:pt idx="3484">
                  <c:v>129.47191834530986</c:v>
                </c:pt>
                <c:pt idx="3485">
                  <c:v>129.94112429458417</c:v>
                </c:pt>
                <c:pt idx="3486">
                  <c:v>133.25577508966327</c:v>
                </c:pt>
                <c:pt idx="3487">
                  <c:v>137.53454769831984</c:v>
                </c:pt>
                <c:pt idx="3488">
                  <c:v>136.68097851936599</c:v>
                </c:pt>
                <c:pt idx="3489">
                  <c:v>138.6754251777198</c:v>
                </c:pt>
                <c:pt idx="3490">
                  <c:v>140.78106721857284</c:v>
                </c:pt>
                <c:pt idx="3491">
                  <c:v>140.9636076152768</c:v>
                </c:pt>
                <c:pt idx="3492">
                  <c:v>141.2701983519944</c:v>
                </c:pt>
                <c:pt idx="3493">
                  <c:v>139.64725996580574</c:v>
                </c:pt>
                <c:pt idx="3494">
                  <c:v>138.53080690568311</c:v>
                </c:pt>
                <c:pt idx="3495">
                  <c:v>142.08648815415654</c:v>
                </c:pt>
                <c:pt idx="3496">
                  <c:v>143.19265724826772</c:v>
                </c:pt>
                <c:pt idx="3497">
                  <c:v>143.26207401884528</c:v>
                </c:pt>
                <c:pt idx="3498">
                  <c:v>142.92270314046601</c:v>
                </c:pt>
                <c:pt idx="3499">
                  <c:v>141.53886696404459</c:v>
                </c:pt>
                <c:pt idx="3500">
                  <c:v>145.56118317028952</c:v>
                </c:pt>
                <c:pt idx="3501">
                  <c:v>148.27100821431779</c:v>
                </c:pt>
                <c:pt idx="3502">
                  <c:v>147.79794577778915</c:v>
                </c:pt>
                <c:pt idx="3503">
                  <c:v>147.16548186808237</c:v>
                </c:pt>
                <c:pt idx="3504">
                  <c:v>150.11569461762923</c:v>
                </c:pt>
                <c:pt idx="3505">
                  <c:v>150.03149464591016</c:v>
                </c:pt>
                <c:pt idx="3506">
                  <c:v>148.82891337044128</c:v>
                </c:pt>
                <c:pt idx="3507">
                  <c:v>151.78362535511818</c:v>
                </c:pt>
                <c:pt idx="3508">
                  <c:v>152.47457932151534</c:v>
                </c:pt>
                <c:pt idx="3509">
                  <c:v>151.66921623324029</c:v>
                </c:pt>
                <c:pt idx="3510">
                  <c:v>151.43589875435458</c:v>
                </c:pt>
                <c:pt idx="3511">
                  <c:v>151.37740869766421</c:v>
                </c:pt>
                <c:pt idx="3512">
                  <c:v>148.96003393708779</c:v>
                </c:pt>
                <c:pt idx="3513">
                  <c:v>149.40095897983053</c:v>
                </c:pt>
                <c:pt idx="3514">
                  <c:v>148.59623863943128</c:v>
                </c:pt>
                <c:pt idx="3515">
                  <c:v>145.16267948734426</c:v>
                </c:pt>
                <c:pt idx="3516">
                  <c:v>142.4181460580273</c:v>
                </c:pt>
                <c:pt idx="3517">
                  <c:v>146.07345322723711</c:v>
                </c:pt>
                <c:pt idx="3518">
                  <c:v>145.79578614492678</c:v>
                </c:pt>
                <c:pt idx="3519">
                  <c:v>149.78853594888869</c:v>
                </c:pt>
                <c:pt idx="3520">
                  <c:v>149.51858184108698</c:v>
                </c:pt>
                <c:pt idx="3521">
                  <c:v>150.50777082181745</c:v>
                </c:pt>
                <c:pt idx="3522">
                  <c:v>150.20889305960847</c:v>
                </c:pt>
                <c:pt idx="3523">
                  <c:v>150.52191127508326</c:v>
                </c:pt>
                <c:pt idx="3524">
                  <c:v>150.51548379632607</c:v>
                </c:pt>
                <c:pt idx="3525">
                  <c:v>150.51548379632607</c:v>
                </c:pt>
                <c:pt idx="3526">
                  <c:v>150.71923487292875</c:v>
                </c:pt>
                <c:pt idx="3527">
                  <c:v>149.56871617539309</c:v>
                </c:pt>
                <c:pt idx="3528">
                  <c:v>152.25475954801973</c:v>
                </c:pt>
                <c:pt idx="3529">
                  <c:v>149.53914977311004</c:v>
                </c:pt>
                <c:pt idx="3530">
                  <c:v>145.96290059261355</c:v>
                </c:pt>
                <c:pt idx="3531">
                  <c:v>151.01297065213203</c:v>
                </c:pt>
                <c:pt idx="3532">
                  <c:v>149.27755138769268</c:v>
                </c:pt>
                <c:pt idx="3533">
                  <c:v>147.68160841228419</c:v>
                </c:pt>
                <c:pt idx="3534">
                  <c:v>145.78036019590957</c:v>
                </c:pt>
                <c:pt idx="3535">
                  <c:v>146.36076152768314</c:v>
                </c:pt>
                <c:pt idx="3536">
                  <c:v>141.61471121337942</c:v>
                </c:pt>
                <c:pt idx="3537">
                  <c:v>142.78001311205662</c:v>
                </c:pt>
                <c:pt idx="3538">
                  <c:v>145.36000308518976</c:v>
                </c:pt>
                <c:pt idx="3539">
                  <c:v>148.94396524019484</c:v>
                </c:pt>
                <c:pt idx="3540">
                  <c:v>145.23788098880331</c:v>
                </c:pt>
                <c:pt idx="3541">
                  <c:v>140.87362291267621</c:v>
                </c:pt>
                <c:pt idx="3542">
                  <c:v>142.77551387692662</c:v>
                </c:pt>
                <c:pt idx="3543">
                  <c:v>144.9415742180972</c:v>
                </c:pt>
                <c:pt idx="3544">
                  <c:v>148.00233960226757</c:v>
                </c:pt>
                <c:pt idx="3545">
                  <c:v>147.60640691082511</c:v>
                </c:pt>
                <c:pt idx="3546">
                  <c:v>147.60640691082511</c:v>
                </c:pt>
                <c:pt idx="3547">
                  <c:v>147.06842693884892</c:v>
                </c:pt>
                <c:pt idx="3548">
                  <c:v>149.74290084971264</c:v>
                </c:pt>
                <c:pt idx="3549">
                  <c:v>147.9657029733516</c:v>
                </c:pt>
                <c:pt idx="3550">
                  <c:v>145.63252818449425</c:v>
                </c:pt>
                <c:pt idx="3551">
                  <c:v>145.63252818449425</c:v>
                </c:pt>
                <c:pt idx="3552">
                  <c:v>141.92965767248128</c:v>
                </c:pt>
                <c:pt idx="3553">
                  <c:v>142.41686056227582</c:v>
                </c:pt>
                <c:pt idx="3554">
                  <c:v>139.32331503644377</c:v>
                </c:pt>
                <c:pt idx="3555">
                  <c:v>133.65749251198719</c:v>
                </c:pt>
                <c:pt idx="3556">
                  <c:v>131.12635137740861</c:v>
                </c:pt>
                <c:pt idx="3557">
                  <c:v>131.32303222737841</c:v>
                </c:pt>
                <c:pt idx="3558">
                  <c:v>133.12851101027104</c:v>
                </c:pt>
                <c:pt idx="3559">
                  <c:v>127.33478165854658</c:v>
                </c:pt>
                <c:pt idx="3560">
                  <c:v>131.13406435191729</c:v>
                </c:pt>
                <c:pt idx="3561">
                  <c:v>126.1514828193493</c:v>
                </c:pt>
                <c:pt idx="3562">
                  <c:v>126.1514828193493</c:v>
                </c:pt>
                <c:pt idx="3563">
                  <c:v>126.27296216786004</c:v>
                </c:pt>
                <c:pt idx="3564">
                  <c:v>123.66019205306524</c:v>
                </c:pt>
                <c:pt idx="3565">
                  <c:v>124.82935043899678</c:v>
                </c:pt>
                <c:pt idx="3566">
                  <c:v>129.39028936509359</c:v>
                </c:pt>
                <c:pt idx="3567">
                  <c:v>125.80439896646136</c:v>
                </c:pt>
                <c:pt idx="3568">
                  <c:v>128.99885590878114</c:v>
                </c:pt>
                <c:pt idx="3569">
                  <c:v>126.52556208301723</c:v>
                </c:pt>
                <c:pt idx="3570">
                  <c:v>127.79820287693941</c:v>
                </c:pt>
                <c:pt idx="3571">
                  <c:v>133.44345746937299</c:v>
                </c:pt>
                <c:pt idx="3572">
                  <c:v>133.34704528801527</c:v>
                </c:pt>
                <c:pt idx="3573">
                  <c:v>128.98021622038533</c:v>
                </c:pt>
                <c:pt idx="3574">
                  <c:v>130.20207993212577</c:v>
                </c:pt>
                <c:pt idx="3575">
                  <c:v>130.59929811931963</c:v>
                </c:pt>
                <c:pt idx="3576">
                  <c:v>126.35009191294616</c:v>
                </c:pt>
                <c:pt idx="3577">
                  <c:v>123.16720443238927</c:v>
                </c:pt>
                <c:pt idx="3578">
                  <c:v>123.06565026802581</c:v>
                </c:pt>
                <c:pt idx="3579">
                  <c:v>123.10035865331459</c:v>
                </c:pt>
                <c:pt idx="3580">
                  <c:v>120.39760383591927</c:v>
                </c:pt>
                <c:pt idx="3581">
                  <c:v>124.72265429162749</c:v>
                </c:pt>
                <c:pt idx="3582">
                  <c:v>124.72265429162749</c:v>
                </c:pt>
                <c:pt idx="3583">
                  <c:v>128.50972477535953</c:v>
                </c:pt>
                <c:pt idx="3584">
                  <c:v>132.29936625059443</c:v>
                </c:pt>
                <c:pt idx="3585">
                  <c:v>131.22790554177203</c:v>
                </c:pt>
                <c:pt idx="3586">
                  <c:v>131.25554370042795</c:v>
                </c:pt>
                <c:pt idx="3587">
                  <c:v>134.59783265416297</c:v>
                </c:pt>
                <c:pt idx="3588">
                  <c:v>131.69004126441354</c:v>
                </c:pt>
                <c:pt idx="3589">
                  <c:v>132.73065007520142</c:v>
                </c:pt>
                <c:pt idx="3590">
                  <c:v>135.42826290959104</c:v>
                </c:pt>
                <c:pt idx="3591">
                  <c:v>135.01561877337994</c:v>
                </c:pt>
                <c:pt idx="3592">
                  <c:v>133.12851101027107</c:v>
                </c:pt>
                <c:pt idx="3593">
                  <c:v>138.6972786054942</c:v>
                </c:pt>
                <c:pt idx="3594">
                  <c:v>139.71860498001055</c:v>
                </c:pt>
                <c:pt idx="3595">
                  <c:v>140.58181537710018</c:v>
                </c:pt>
                <c:pt idx="3596">
                  <c:v>141.38203648236941</c:v>
                </c:pt>
                <c:pt idx="3597">
                  <c:v>141.61214022187661</c:v>
                </c:pt>
                <c:pt idx="3598">
                  <c:v>138.94088005039146</c:v>
                </c:pt>
                <c:pt idx="3599">
                  <c:v>140.18973917291211</c:v>
                </c:pt>
                <c:pt idx="3600">
                  <c:v>140.242444498721</c:v>
                </c:pt>
                <c:pt idx="3601">
                  <c:v>144.24869200807299</c:v>
                </c:pt>
                <c:pt idx="3602">
                  <c:v>143.95688447249691</c:v>
                </c:pt>
                <c:pt idx="3603">
                  <c:v>143.51274569037557</c:v>
                </c:pt>
                <c:pt idx="3604">
                  <c:v>144.89272537954272</c:v>
                </c:pt>
                <c:pt idx="3605">
                  <c:v>146.51052178272562</c:v>
                </c:pt>
                <c:pt idx="3606">
                  <c:v>147.59612294481377</c:v>
                </c:pt>
                <c:pt idx="3607">
                  <c:v>147.8416526333381</c:v>
                </c:pt>
                <c:pt idx="3608">
                  <c:v>147.66232597601271</c:v>
                </c:pt>
                <c:pt idx="3609">
                  <c:v>146.08116620174579</c:v>
                </c:pt>
                <c:pt idx="3610">
                  <c:v>145.98861050764236</c:v>
                </c:pt>
                <c:pt idx="3611">
                  <c:v>145.98861050764236</c:v>
                </c:pt>
                <c:pt idx="3612">
                  <c:v>146.12487305729465</c:v>
                </c:pt>
                <c:pt idx="3613">
                  <c:v>148.34492422002552</c:v>
                </c:pt>
                <c:pt idx="3614">
                  <c:v>149.4510933141367</c:v>
                </c:pt>
                <c:pt idx="3615">
                  <c:v>148.94332249231925</c:v>
                </c:pt>
                <c:pt idx="3616">
                  <c:v>150.52126852720758</c:v>
                </c:pt>
                <c:pt idx="3617">
                  <c:v>149.77182450412005</c:v>
                </c:pt>
                <c:pt idx="3618">
                  <c:v>147.23875512591437</c:v>
                </c:pt>
                <c:pt idx="3619">
                  <c:v>149.92672674216814</c:v>
                </c:pt>
                <c:pt idx="3620">
                  <c:v>146.9424483552082</c:v>
                </c:pt>
                <c:pt idx="3621">
                  <c:v>147.63275957372963</c:v>
                </c:pt>
                <c:pt idx="3622">
                  <c:v>146.95466056484685</c:v>
                </c:pt>
                <c:pt idx="3623">
                  <c:v>149.34889640189741</c:v>
                </c:pt>
                <c:pt idx="3624">
                  <c:v>151.88967875461174</c:v>
                </c:pt>
                <c:pt idx="3625">
                  <c:v>151.95909552518935</c:v>
                </c:pt>
                <c:pt idx="3626">
                  <c:v>151.71099484516208</c:v>
                </c:pt>
                <c:pt idx="3627">
                  <c:v>153.36221413788232</c:v>
                </c:pt>
                <c:pt idx="3628">
                  <c:v>154.14315280688004</c:v>
                </c:pt>
                <c:pt idx="3629">
                  <c:v>154.35140311861275</c:v>
                </c:pt>
                <c:pt idx="3630">
                  <c:v>153.03698371276889</c:v>
                </c:pt>
                <c:pt idx="3631">
                  <c:v>153.04983867028321</c:v>
                </c:pt>
                <c:pt idx="3632">
                  <c:v>152.59220218277184</c:v>
                </c:pt>
                <c:pt idx="3633">
                  <c:v>153.06462187142475</c:v>
                </c:pt>
                <c:pt idx="3634">
                  <c:v>153.5010476790375</c:v>
                </c:pt>
                <c:pt idx="3635">
                  <c:v>151.17815685619166</c:v>
                </c:pt>
                <c:pt idx="3636">
                  <c:v>149.90872980164806</c:v>
                </c:pt>
                <c:pt idx="3637">
                  <c:v>151.86268334383163</c:v>
                </c:pt>
                <c:pt idx="3638">
                  <c:v>149.68376804514668</c:v>
                </c:pt>
                <c:pt idx="3639">
                  <c:v>148.25493951742499</c:v>
                </c:pt>
                <c:pt idx="3640">
                  <c:v>148.25493951742499</c:v>
                </c:pt>
                <c:pt idx="3641">
                  <c:v>149.07637130259292</c:v>
                </c:pt>
                <c:pt idx="3642">
                  <c:v>149.26662467380552</c:v>
                </c:pt>
                <c:pt idx="3643">
                  <c:v>152.38330912316346</c:v>
                </c:pt>
                <c:pt idx="3644">
                  <c:v>150.10155416436356</c:v>
                </c:pt>
                <c:pt idx="3645">
                  <c:v>150.08355722384343</c:v>
                </c:pt>
                <c:pt idx="3646">
                  <c:v>147.98305716599614</c:v>
                </c:pt>
                <c:pt idx="3647">
                  <c:v>150.43771130336424</c:v>
                </c:pt>
                <c:pt idx="3648">
                  <c:v>148.15724184031583</c:v>
                </c:pt>
                <c:pt idx="3649">
                  <c:v>148.24529829928923</c:v>
                </c:pt>
                <c:pt idx="3650">
                  <c:v>147.32745433276352</c:v>
                </c:pt>
                <c:pt idx="3651">
                  <c:v>148.85590878122156</c:v>
                </c:pt>
                <c:pt idx="3652">
                  <c:v>148.34620971577701</c:v>
                </c:pt>
                <c:pt idx="3653">
                  <c:v>151.74955971770524</c:v>
                </c:pt>
                <c:pt idx="3654">
                  <c:v>153.52097286318477</c:v>
                </c:pt>
                <c:pt idx="3655">
                  <c:v>153.50297592266466</c:v>
                </c:pt>
                <c:pt idx="3656">
                  <c:v>154.63549767968027</c:v>
                </c:pt>
                <c:pt idx="3657">
                  <c:v>154.63549767968027</c:v>
                </c:pt>
                <c:pt idx="3658">
                  <c:v>154.39639546991307</c:v>
                </c:pt>
                <c:pt idx="3659">
                  <c:v>154.72741062590796</c:v>
                </c:pt>
                <c:pt idx="3660">
                  <c:v>155.47685464899547</c:v>
                </c:pt>
                <c:pt idx="3661">
                  <c:v>154.73576634829232</c:v>
                </c:pt>
                <c:pt idx="3662">
                  <c:v>155.98976745381864</c:v>
                </c:pt>
                <c:pt idx="3663">
                  <c:v>156.32528184494362</c:v>
                </c:pt>
                <c:pt idx="3664">
                  <c:v>157.22641436670065</c:v>
                </c:pt>
                <c:pt idx="3665">
                  <c:v>156.79577328996942</c:v>
                </c:pt>
                <c:pt idx="3666">
                  <c:v>154.4433160648405</c:v>
                </c:pt>
                <c:pt idx="3667">
                  <c:v>152.45401138949245</c:v>
                </c:pt>
                <c:pt idx="3668">
                  <c:v>152.01694283400406</c:v>
                </c:pt>
                <c:pt idx="3669">
                  <c:v>151.57280405188271</c:v>
                </c:pt>
                <c:pt idx="3670">
                  <c:v>152.402591559435</c:v>
                </c:pt>
                <c:pt idx="3671">
                  <c:v>151.58115977426706</c:v>
                </c:pt>
                <c:pt idx="3672">
                  <c:v>153.04405393940189</c:v>
                </c:pt>
                <c:pt idx="3673">
                  <c:v>153.75300484631916</c:v>
                </c:pt>
                <c:pt idx="3674">
                  <c:v>153.33586147497797</c:v>
                </c:pt>
                <c:pt idx="3675">
                  <c:v>156.7250710236404</c:v>
                </c:pt>
                <c:pt idx="3676">
                  <c:v>147.50292450283462</c:v>
                </c:pt>
                <c:pt idx="3677">
                  <c:v>143.02425730482972</c:v>
                </c:pt>
                <c:pt idx="3678">
                  <c:v>147.39687110334108</c:v>
                </c:pt>
                <c:pt idx="3679">
                  <c:v>151.64222082246027</c:v>
                </c:pt>
                <c:pt idx="3680">
                  <c:v>155.05585479040005</c:v>
                </c:pt>
                <c:pt idx="3681">
                  <c:v>155.60026224113344</c:v>
                </c:pt>
                <c:pt idx="3682">
                  <c:v>155.60026224113344</c:v>
                </c:pt>
                <c:pt idx="3683">
                  <c:v>153.86741396819698</c:v>
                </c:pt>
                <c:pt idx="3684">
                  <c:v>155.31616768006603</c:v>
                </c:pt>
                <c:pt idx="3685">
                  <c:v>155.11884408222048</c:v>
                </c:pt>
                <c:pt idx="3686">
                  <c:v>159.01132521757035</c:v>
                </c:pt>
                <c:pt idx="3687">
                  <c:v>159.89446079880722</c:v>
                </c:pt>
                <c:pt idx="3688">
                  <c:v>161.71729377434426</c:v>
                </c:pt>
                <c:pt idx="3689">
                  <c:v>161.77642657891033</c:v>
                </c:pt>
                <c:pt idx="3690">
                  <c:v>163.15897725958038</c:v>
                </c:pt>
                <c:pt idx="3691">
                  <c:v>162.9153758146831</c:v>
                </c:pt>
                <c:pt idx="3692">
                  <c:v>163.55233895951989</c:v>
                </c:pt>
                <c:pt idx="3693">
                  <c:v>163.18018793947905</c:v>
                </c:pt>
                <c:pt idx="3694">
                  <c:v>164.3371341157719</c:v>
                </c:pt>
                <c:pt idx="3695">
                  <c:v>163.3865100075846</c:v>
                </c:pt>
                <c:pt idx="3696">
                  <c:v>164.58716303942631</c:v>
                </c:pt>
                <c:pt idx="3697">
                  <c:v>163.79208391716281</c:v>
                </c:pt>
                <c:pt idx="3698">
                  <c:v>163.88463961126618</c:v>
                </c:pt>
                <c:pt idx="3699">
                  <c:v>163.57869162242434</c:v>
                </c:pt>
                <c:pt idx="3700">
                  <c:v>164.02475864817282</c:v>
                </c:pt>
                <c:pt idx="3701">
                  <c:v>164.45925621215838</c:v>
                </c:pt>
                <c:pt idx="3702">
                  <c:v>164.1230990731577</c:v>
                </c:pt>
                <c:pt idx="3703">
                  <c:v>162.45002635266306</c:v>
                </c:pt>
                <c:pt idx="3704">
                  <c:v>163.35308711804726</c:v>
                </c:pt>
                <c:pt idx="3705">
                  <c:v>163.47585196230941</c:v>
                </c:pt>
                <c:pt idx="3706">
                  <c:v>165.74796570297349</c:v>
                </c:pt>
                <c:pt idx="3707">
                  <c:v>165.5313596688564</c:v>
                </c:pt>
                <c:pt idx="3708">
                  <c:v>165.64512604285858</c:v>
                </c:pt>
                <c:pt idx="3709">
                  <c:v>164.98245298299304</c:v>
                </c:pt>
                <c:pt idx="3710">
                  <c:v>166.27244796955969</c:v>
                </c:pt>
                <c:pt idx="3711">
                  <c:v>166.07383887596274</c:v>
                </c:pt>
                <c:pt idx="3712">
                  <c:v>166.84899281407897</c:v>
                </c:pt>
                <c:pt idx="3713">
                  <c:v>165.43430473962309</c:v>
                </c:pt>
                <c:pt idx="3714">
                  <c:v>165.99606638300085</c:v>
                </c:pt>
                <c:pt idx="3715">
                  <c:v>166.58867992441313</c:v>
                </c:pt>
                <c:pt idx="3716">
                  <c:v>166.24095332364953</c:v>
                </c:pt>
                <c:pt idx="3717">
                  <c:v>166.09569230373725</c:v>
                </c:pt>
                <c:pt idx="3718">
                  <c:v>166.62210281395048</c:v>
                </c:pt>
                <c:pt idx="3719">
                  <c:v>165.23955213328043</c:v>
                </c:pt>
                <c:pt idx="3720">
                  <c:v>164.88218431438111</c:v>
                </c:pt>
                <c:pt idx="3721">
                  <c:v>164.47018292604571</c:v>
                </c:pt>
                <c:pt idx="3722">
                  <c:v>165.88872748775589</c:v>
                </c:pt>
                <c:pt idx="3723">
                  <c:v>165.41245131184868</c:v>
                </c:pt>
                <c:pt idx="3724">
                  <c:v>164.83076448432362</c:v>
                </c:pt>
                <c:pt idx="3725">
                  <c:v>164.82305150981503</c:v>
                </c:pt>
                <c:pt idx="3726">
                  <c:v>165.94978853594915</c:v>
                </c:pt>
                <c:pt idx="3727">
                  <c:v>165.94978853594915</c:v>
                </c:pt>
                <c:pt idx="3728">
                  <c:v>166.74743864971552</c:v>
                </c:pt>
                <c:pt idx="3729">
                  <c:v>166.77314856474425</c:v>
                </c:pt>
                <c:pt idx="3730">
                  <c:v>166.19146173721919</c:v>
                </c:pt>
                <c:pt idx="3731">
                  <c:v>159.66692805080299</c:v>
                </c:pt>
                <c:pt idx="3732">
                  <c:v>163.49256340707817</c:v>
                </c:pt>
                <c:pt idx="3733">
                  <c:v>159.66499980717583</c:v>
                </c:pt>
                <c:pt idx="3734">
                  <c:v>159.53066550115071</c:v>
                </c:pt>
                <c:pt idx="3735">
                  <c:v>162.19742643750581</c:v>
                </c:pt>
                <c:pt idx="3736">
                  <c:v>161.21080844827827</c:v>
                </c:pt>
                <c:pt idx="3737">
                  <c:v>161.20888020465114</c:v>
                </c:pt>
                <c:pt idx="3738">
                  <c:v>161.28986643699164</c:v>
                </c:pt>
                <c:pt idx="3739">
                  <c:v>164.14559524880795</c:v>
                </c:pt>
                <c:pt idx="3740">
                  <c:v>165.86687405998148</c:v>
                </c:pt>
                <c:pt idx="3741">
                  <c:v>164.34227609877775</c:v>
                </c:pt>
                <c:pt idx="3742">
                  <c:v>162.09394402951526</c:v>
                </c:pt>
                <c:pt idx="3743">
                  <c:v>163.79529765654155</c:v>
                </c:pt>
                <c:pt idx="3744">
                  <c:v>165.2511215950434</c:v>
                </c:pt>
                <c:pt idx="3745">
                  <c:v>162.78554074378809</c:v>
                </c:pt>
                <c:pt idx="3746">
                  <c:v>164.88025607075397</c:v>
                </c:pt>
                <c:pt idx="3747">
                  <c:v>164.04918306745026</c:v>
                </c:pt>
                <c:pt idx="3748">
                  <c:v>162.76625830751655</c:v>
                </c:pt>
                <c:pt idx="3749">
                  <c:v>164.00226247252277</c:v>
                </c:pt>
                <c:pt idx="3750">
                  <c:v>164.13659677854787</c:v>
                </c:pt>
                <c:pt idx="3751">
                  <c:v>163.28559859109691</c:v>
                </c:pt>
                <c:pt idx="3752">
                  <c:v>164.49846383257727</c:v>
                </c:pt>
                <c:pt idx="3753">
                  <c:v>161.20759470889973</c:v>
                </c:pt>
                <c:pt idx="3754">
                  <c:v>161.52896864675887</c:v>
                </c:pt>
                <c:pt idx="3755">
                  <c:v>160.72746204573818</c:v>
                </c:pt>
                <c:pt idx="3756">
                  <c:v>160.7808101194228</c:v>
                </c:pt>
                <c:pt idx="3757">
                  <c:v>159.99601496317078</c:v>
                </c:pt>
                <c:pt idx="3758">
                  <c:v>161.59774266946067</c:v>
                </c:pt>
                <c:pt idx="3759">
                  <c:v>162.20899589926879</c:v>
                </c:pt>
                <c:pt idx="3760">
                  <c:v>161.86705402938668</c:v>
                </c:pt>
                <c:pt idx="3761">
                  <c:v>161.84584334948801</c:v>
                </c:pt>
                <c:pt idx="3762">
                  <c:v>163.09084598475431</c:v>
                </c:pt>
                <c:pt idx="3763">
                  <c:v>162.09972876039674</c:v>
                </c:pt>
                <c:pt idx="3764">
                  <c:v>161.64723425589105</c:v>
                </c:pt>
                <c:pt idx="3765">
                  <c:v>160.87529405715338</c:v>
                </c:pt>
                <c:pt idx="3766">
                  <c:v>160.07892943913848</c:v>
                </c:pt>
                <c:pt idx="3767">
                  <c:v>160.04872028897972</c:v>
                </c:pt>
                <c:pt idx="3768">
                  <c:v>158.28630561376022</c:v>
                </c:pt>
                <c:pt idx="3769">
                  <c:v>156.6338008252886</c:v>
                </c:pt>
                <c:pt idx="3770">
                  <c:v>155.59254926662499</c:v>
                </c:pt>
                <c:pt idx="3771">
                  <c:v>155.17219215590524</c:v>
                </c:pt>
                <c:pt idx="3772">
                  <c:v>160.84637040274612</c:v>
                </c:pt>
                <c:pt idx="3773">
                  <c:v>161.95896697561446</c:v>
                </c:pt>
                <c:pt idx="3774">
                  <c:v>164.87832782712687</c:v>
                </c:pt>
                <c:pt idx="3775">
                  <c:v>165.42016428635739</c:v>
                </c:pt>
                <c:pt idx="3776">
                  <c:v>165.04929876206793</c:v>
                </c:pt>
                <c:pt idx="3777">
                  <c:v>165.05701173657661</c:v>
                </c:pt>
                <c:pt idx="3778">
                  <c:v>167.10159272923644</c:v>
                </c:pt>
                <c:pt idx="3779">
                  <c:v>166.75386612847288</c:v>
                </c:pt>
                <c:pt idx="3780">
                  <c:v>168.01750845213502</c:v>
                </c:pt>
                <c:pt idx="3781">
                  <c:v>167.42039567559272</c:v>
                </c:pt>
                <c:pt idx="3782">
                  <c:v>169.41934156907655</c:v>
                </c:pt>
                <c:pt idx="3783">
                  <c:v>170.01516884986739</c:v>
                </c:pt>
                <c:pt idx="3784">
                  <c:v>170.24270159787167</c:v>
                </c:pt>
                <c:pt idx="3785">
                  <c:v>170.24270159787167</c:v>
                </c:pt>
                <c:pt idx="3786">
                  <c:v>171.30516383643402</c:v>
                </c:pt>
                <c:pt idx="3787">
                  <c:v>169.9149001812554</c:v>
                </c:pt>
                <c:pt idx="3788">
                  <c:v>170.33911377922942</c:v>
                </c:pt>
                <c:pt idx="3789">
                  <c:v>169.6796544587425</c:v>
                </c:pt>
                <c:pt idx="3790">
                  <c:v>168.74252805594529</c:v>
                </c:pt>
              </c:numCache>
            </c:numRef>
          </c:val>
          <c:smooth val="0"/>
          <c:extLst>
            <c:ext xmlns:c16="http://schemas.microsoft.com/office/drawing/2014/chart" uri="{C3380CC4-5D6E-409C-BE32-E72D297353CC}">
              <c16:uniqueId val="{00000001-ADAB-48D0-8C0D-FEAFDD72D9BF}"/>
            </c:ext>
          </c:extLst>
        </c:ser>
        <c:dLbls>
          <c:showLegendKey val="0"/>
          <c:showVal val="0"/>
          <c:showCatName val="0"/>
          <c:showSerName val="0"/>
          <c:showPercent val="0"/>
          <c:showBubbleSize val="0"/>
        </c:dLbls>
        <c:smooth val="0"/>
        <c:axId val="784223616"/>
        <c:axId val="784229504"/>
      </c:lineChart>
      <c:dateAx>
        <c:axId val="784223616"/>
        <c:scaling>
          <c:orientation val="minMax"/>
          <c:max val="42705"/>
        </c:scaling>
        <c:delete val="0"/>
        <c:axPos val="b"/>
        <c:numFmt formatCode="mmm\-yy" sourceLinked="0"/>
        <c:majorTickMark val="out"/>
        <c:minorTickMark val="none"/>
        <c:tickLblPos val="low"/>
        <c:crossAx val="784229504"/>
        <c:crosses val="autoZero"/>
        <c:auto val="1"/>
        <c:lblOffset val="100"/>
        <c:baseTimeUnit val="days"/>
      </c:dateAx>
      <c:valAx>
        <c:axId val="784229504"/>
        <c:scaling>
          <c:orientation val="minMax"/>
        </c:scaling>
        <c:delete val="0"/>
        <c:axPos val="l"/>
        <c:numFmt formatCode="General" sourceLinked="1"/>
        <c:majorTickMark val="out"/>
        <c:minorTickMark val="none"/>
        <c:tickLblPos val="nextTo"/>
        <c:crossAx val="784223616"/>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Netflix</a:t>
            </a:r>
            <a:r>
              <a:rPr lang="en-GB" baseline="0"/>
              <a:t> Inc. Share Price History</a:t>
            </a:r>
            <a:endParaRPr lang="en-GB"/>
          </a:p>
        </c:rich>
      </c:tx>
      <c:overlay val="1"/>
    </c:title>
    <c:autoTitleDeleted val="0"/>
    <c:plotArea>
      <c:layout>
        <c:manualLayout>
          <c:layoutTarget val="inner"/>
          <c:xMode val="edge"/>
          <c:yMode val="edge"/>
          <c:x val="9.1481627296587931E-2"/>
          <c:y val="5.1400554097404488E-2"/>
          <c:w val="0.87074803149606284"/>
          <c:h val="0.74747375328083987"/>
        </c:manualLayout>
      </c:layout>
      <c:lineChart>
        <c:grouping val="standard"/>
        <c:varyColors val="0"/>
        <c:ser>
          <c:idx val="0"/>
          <c:order val="0"/>
          <c:tx>
            <c:strRef>
              <c:f>'Share Price History'!$B$1</c:f>
              <c:strCache>
                <c:ptCount val="1"/>
                <c:pt idx="0">
                  <c:v>NETFLIX</c:v>
                </c:pt>
              </c:strCache>
            </c:strRef>
          </c:tx>
          <c:spPr>
            <a:ln>
              <a:solidFill>
                <a:schemeClr val="tx1">
                  <a:lumMod val="75000"/>
                  <a:lumOff val="25000"/>
                </a:schemeClr>
              </a:solidFill>
            </a:ln>
          </c:spPr>
          <c:marker>
            <c:symbol val="none"/>
          </c:marker>
          <c:cat>
            <c:numRef>
              <c:f>'Share Price History'!$A$2:$A$3792</c:f>
              <c:numCache>
                <c:formatCode>m/d/yyyy</c:formatCode>
                <c:ptCount val="3791"/>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numCache>
            </c:numRef>
          </c:cat>
          <c:val>
            <c:numRef>
              <c:f>'Share Price History'!$B$2:$B$3792</c:f>
              <c:numCache>
                <c:formatCode>General</c:formatCode>
                <c:ptCount val="3791"/>
                <c:pt idx="0">
                  <c:v>1.1963999999999999</c:v>
                </c:pt>
                <c:pt idx="1">
                  <c:v>1.21</c:v>
                </c:pt>
                <c:pt idx="2">
                  <c:v>1.21</c:v>
                </c:pt>
                <c:pt idx="3">
                  <c:v>1.1571</c:v>
                </c:pt>
                <c:pt idx="4">
                  <c:v>1.1035999999999999</c:v>
                </c:pt>
                <c:pt idx="5">
                  <c:v>1.0713999999999999</c:v>
                </c:pt>
                <c:pt idx="6">
                  <c:v>1.0764</c:v>
                </c:pt>
                <c:pt idx="7">
                  <c:v>1.1286</c:v>
                </c:pt>
                <c:pt idx="8">
                  <c:v>1.1178999999999999</c:v>
                </c:pt>
                <c:pt idx="9">
                  <c:v>1.1471</c:v>
                </c:pt>
                <c:pt idx="10">
                  <c:v>1.1820999999999999</c:v>
                </c:pt>
                <c:pt idx="11">
                  <c:v>1.1186</c:v>
                </c:pt>
                <c:pt idx="12">
                  <c:v>1.1565000000000001</c:v>
                </c:pt>
                <c:pt idx="13">
                  <c:v>1.1536</c:v>
                </c:pt>
                <c:pt idx="14">
                  <c:v>1.0929</c:v>
                </c:pt>
                <c:pt idx="15">
                  <c:v>1.0829</c:v>
                </c:pt>
                <c:pt idx="16">
                  <c:v>0.98640000000000005</c:v>
                </c:pt>
                <c:pt idx="17">
                  <c:v>0.92210000000000003</c:v>
                </c:pt>
                <c:pt idx="18">
                  <c:v>0.91069999999999995</c:v>
                </c:pt>
                <c:pt idx="19">
                  <c:v>0.95140000000000002</c:v>
                </c:pt>
                <c:pt idx="20">
                  <c:v>0.95709999999999995</c:v>
                </c:pt>
                <c:pt idx="21">
                  <c:v>0.97929999999999995</c:v>
                </c:pt>
                <c:pt idx="22">
                  <c:v>0.97860000000000003</c:v>
                </c:pt>
                <c:pt idx="23">
                  <c:v>0.96430000000000005</c:v>
                </c:pt>
                <c:pt idx="24">
                  <c:v>0.98860000000000003</c:v>
                </c:pt>
                <c:pt idx="25">
                  <c:v>0.94359999999999999</c:v>
                </c:pt>
                <c:pt idx="26">
                  <c:v>0.99929999999999997</c:v>
                </c:pt>
                <c:pt idx="27">
                  <c:v>1.0279</c:v>
                </c:pt>
                <c:pt idx="28">
                  <c:v>1.1729000000000001</c:v>
                </c:pt>
                <c:pt idx="29">
                  <c:v>1.2142999999999999</c:v>
                </c:pt>
                <c:pt idx="30">
                  <c:v>1.2142999999999999</c:v>
                </c:pt>
                <c:pt idx="31">
                  <c:v>1.2764</c:v>
                </c:pt>
                <c:pt idx="32">
                  <c:v>1.1757</c:v>
                </c:pt>
                <c:pt idx="33">
                  <c:v>1.1607000000000001</c:v>
                </c:pt>
                <c:pt idx="34">
                  <c:v>1.1636</c:v>
                </c:pt>
                <c:pt idx="35">
                  <c:v>1.2693000000000001</c:v>
                </c:pt>
                <c:pt idx="36">
                  <c:v>1.2079</c:v>
                </c:pt>
                <c:pt idx="37">
                  <c:v>1.1429</c:v>
                </c:pt>
                <c:pt idx="38">
                  <c:v>1.1264000000000001</c:v>
                </c:pt>
                <c:pt idx="39">
                  <c:v>1.0892999999999999</c:v>
                </c:pt>
                <c:pt idx="40">
                  <c:v>1.1493</c:v>
                </c:pt>
                <c:pt idx="41">
                  <c:v>1.1599999999999999</c:v>
                </c:pt>
                <c:pt idx="42">
                  <c:v>1.1707000000000001</c:v>
                </c:pt>
                <c:pt idx="43">
                  <c:v>1.1464000000000001</c:v>
                </c:pt>
                <c:pt idx="44">
                  <c:v>1.1143000000000001</c:v>
                </c:pt>
                <c:pt idx="45">
                  <c:v>1.0364</c:v>
                </c:pt>
                <c:pt idx="46">
                  <c:v>0.87139999999999995</c:v>
                </c:pt>
                <c:pt idx="47">
                  <c:v>0.87639999999999996</c:v>
                </c:pt>
                <c:pt idx="48">
                  <c:v>0.91439999999999999</c:v>
                </c:pt>
                <c:pt idx="49">
                  <c:v>0.9536</c:v>
                </c:pt>
                <c:pt idx="50">
                  <c:v>0.89139999999999997</c:v>
                </c:pt>
                <c:pt idx="51">
                  <c:v>0.77790000000000004</c:v>
                </c:pt>
                <c:pt idx="52">
                  <c:v>0.77500000000000002</c:v>
                </c:pt>
                <c:pt idx="53">
                  <c:v>0.76070000000000004</c:v>
                </c:pt>
                <c:pt idx="54">
                  <c:v>0.79359999999999997</c:v>
                </c:pt>
                <c:pt idx="55">
                  <c:v>0.7964</c:v>
                </c:pt>
                <c:pt idx="56">
                  <c:v>0.78710000000000002</c:v>
                </c:pt>
                <c:pt idx="57">
                  <c:v>0.7571</c:v>
                </c:pt>
                <c:pt idx="58">
                  <c:v>0.77290000000000003</c:v>
                </c:pt>
                <c:pt idx="59">
                  <c:v>0.83360000000000001</c:v>
                </c:pt>
                <c:pt idx="60">
                  <c:v>0.88290000000000002</c:v>
                </c:pt>
                <c:pt idx="61">
                  <c:v>0.91290000000000004</c:v>
                </c:pt>
                <c:pt idx="62">
                  <c:v>0.98209999999999997</c:v>
                </c:pt>
                <c:pt idx="63">
                  <c:v>0.94640000000000002</c:v>
                </c:pt>
                <c:pt idx="64">
                  <c:v>0.96860000000000002</c:v>
                </c:pt>
                <c:pt idx="65">
                  <c:v>0.98360000000000003</c:v>
                </c:pt>
                <c:pt idx="66">
                  <c:v>0.99360000000000004</c:v>
                </c:pt>
                <c:pt idx="67">
                  <c:v>0.96789999999999998</c:v>
                </c:pt>
                <c:pt idx="68">
                  <c:v>0.87360000000000004</c:v>
                </c:pt>
                <c:pt idx="69">
                  <c:v>0.86429999999999996</c:v>
                </c:pt>
                <c:pt idx="70">
                  <c:v>0.90359999999999996</c:v>
                </c:pt>
                <c:pt idx="71">
                  <c:v>0.93640000000000001</c:v>
                </c:pt>
                <c:pt idx="72">
                  <c:v>0.93640000000000001</c:v>
                </c:pt>
                <c:pt idx="73">
                  <c:v>0.92559999999999998</c:v>
                </c:pt>
                <c:pt idx="74">
                  <c:v>0.92859999999999998</c:v>
                </c:pt>
                <c:pt idx="75">
                  <c:v>0.91790000000000005</c:v>
                </c:pt>
                <c:pt idx="76">
                  <c:v>0.9143</c:v>
                </c:pt>
                <c:pt idx="77">
                  <c:v>0.90139999999999998</c:v>
                </c:pt>
                <c:pt idx="78">
                  <c:v>0.94499999999999995</c:v>
                </c:pt>
                <c:pt idx="79">
                  <c:v>0.96140000000000003</c:v>
                </c:pt>
                <c:pt idx="80">
                  <c:v>0.92510000000000003</c:v>
                </c:pt>
                <c:pt idx="81">
                  <c:v>0.87860000000000005</c:v>
                </c:pt>
                <c:pt idx="82">
                  <c:v>0.85860000000000003</c:v>
                </c:pt>
                <c:pt idx="83">
                  <c:v>0.83</c:v>
                </c:pt>
                <c:pt idx="84">
                  <c:v>0.78790000000000004</c:v>
                </c:pt>
                <c:pt idx="85">
                  <c:v>0.72430000000000005</c:v>
                </c:pt>
                <c:pt idx="86">
                  <c:v>0.70850000000000002</c:v>
                </c:pt>
                <c:pt idx="87">
                  <c:v>0.71150000000000002</c:v>
                </c:pt>
                <c:pt idx="88">
                  <c:v>0.71789999999999998</c:v>
                </c:pt>
                <c:pt idx="89">
                  <c:v>0.73209999999999997</c:v>
                </c:pt>
                <c:pt idx="90">
                  <c:v>0.78339999999999999</c:v>
                </c:pt>
                <c:pt idx="91">
                  <c:v>0.72</c:v>
                </c:pt>
                <c:pt idx="92">
                  <c:v>0.69289999999999996</c:v>
                </c:pt>
                <c:pt idx="93">
                  <c:v>0.67859999999999998</c:v>
                </c:pt>
                <c:pt idx="94">
                  <c:v>0.5786</c:v>
                </c:pt>
                <c:pt idx="95">
                  <c:v>0.51790000000000003</c:v>
                </c:pt>
                <c:pt idx="96">
                  <c:v>0.46879999999999999</c:v>
                </c:pt>
                <c:pt idx="97">
                  <c:v>0.41210000000000002</c:v>
                </c:pt>
                <c:pt idx="98">
                  <c:v>0.40500000000000003</c:v>
                </c:pt>
                <c:pt idx="99">
                  <c:v>0.37290000000000001</c:v>
                </c:pt>
                <c:pt idx="100">
                  <c:v>0.50639999999999996</c:v>
                </c:pt>
                <c:pt idx="101">
                  <c:v>0.47070000000000001</c:v>
                </c:pt>
                <c:pt idx="102">
                  <c:v>0.5343</c:v>
                </c:pt>
                <c:pt idx="103">
                  <c:v>0.55000000000000004</c:v>
                </c:pt>
                <c:pt idx="104">
                  <c:v>0.45929999999999999</c:v>
                </c:pt>
                <c:pt idx="105">
                  <c:v>0.55000000000000004</c:v>
                </c:pt>
                <c:pt idx="106">
                  <c:v>0.68289999999999995</c:v>
                </c:pt>
                <c:pt idx="107">
                  <c:v>0.63639999999999997</c:v>
                </c:pt>
                <c:pt idx="108">
                  <c:v>0.62560000000000004</c:v>
                </c:pt>
                <c:pt idx="109">
                  <c:v>0.58930000000000005</c:v>
                </c:pt>
                <c:pt idx="110">
                  <c:v>0.57930000000000004</c:v>
                </c:pt>
                <c:pt idx="111">
                  <c:v>0.64290000000000003</c:v>
                </c:pt>
                <c:pt idx="112">
                  <c:v>0.68569999999999998</c:v>
                </c:pt>
                <c:pt idx="113">
                  <c:v>0.65710000000000002</c:v>
                </c:pt>
                <c:pt idx="114">
                  <c:v>0.64139999999999997</c:v>
                </c:pt>
                <c:pt idx="115">
                  <c:v>0.64080000000000004</c:v>
                </c:pt>
                <c:pt idx="116">
                  <c:v>0.63859999999999995</c:v>
                </c:pt>
                <c:pt idx="117">
                  <c:v>0.6714</c:v>
                </c:pt>
                <c:pt idx="118">
                  <c:v>0.65139999999999998</c:v>
                </c:pt>
                <c:pt idx="119">
                  <c:v>0.62929999999999997</c:v>
                </c:pt>
                <c:pt idx="120">
                  <c:v>0.59289999999999998</c:v>
                </c:pt>
                <c:pt idx="121">
                  <c:v>0.61070000000000002</c:v>
                </c:pt>
                <c:pt idx="122">
                  <c:v>0.60070000000000001</c:v>
                </c:pt>
                <c:pt idx="123">
                  <c:v>0.57789999999999997</c:v>
                </c:pt>
                <c:pt idx="124">
                  <c:v>0.64139999999999997</c:v>
                </c:pt>
                <c:pt idx="125">
                  <c:v>0.61860000000000004</c:v>
                </c:pt>
                <c:pt idx="126">
                  <c:v>0.65</c:v>
                </c:pt>
                <c:pt idx="127">
                  <c:v>0.77859999999999996</c:v>
                </c:pt>
                <c:pt idx="128">
                  <c:v>0.6643</c:v>
                </c:pt>
                <c:pt idx="129">
                  <c:v>0.71709999999999996</c:v>
                </c:pt>
                <c:pt idx="130">
                  <c:v>0.78569999999999995</c:v>
                </c:pt>
                <c:pt idx="131">
                  <c:v>0.78639999999999999</c:v>
                </c:pt>
                <c:pt idx="132">
                  <c:v>0.79290000000000005</c:v>
                </c:pt>
                <c:pt idx="133">
                  <c:v>0.74929999999999997</c:v>
                </c:pt>
                <c:pt idx="134">
                  <c:v>0.75149999999999995</c:v>
                </c:pt>
                <c:pt idx="135">
                  <c:v>0.75149999999999995</c:v>
                </c:pt>
                <c:pt idx="136">
                  <c:v>0.77500000000000002</c:v>
                </c:pt>
                <c:pt idx="137">
                  <c:v>0.76139999999999997</c:v>
                </c:pt>
                <c:pt idx="138">
                  <c:v>0.77070000000000005</c:v>
                </c:pt>
                <c:pt idx="139">
                  <c:v>0.71060000000000001</c:v>
                </c:pt>
                <c:pt idx="140">
                  <c:v>0.78569999999999995</c:v>
                </c:pt>
                <c:pt idx="141">
                  <c:v>0.78220000000000001</c:v>
                </c:pt>
                <c:pt idx="142">
                  <c:v>0.79930000000000001</c:v>
                </c:pt>
                <c:pt idx="143">
                  <c:v>0.87139999999999995</c:v>
                </c:pt>
                <c:pt idx="144">
                  <c:v>0.89710000000000001</c:v>
                </c:pt>
                <c:pt idx="145">
                  <c:v>0.90069999999999995</c:v>
                </c:pt>
                <c:pt idx="146">
                  <c:v>0.89290000000000003</c:v>
                </c:pt>
                <c:pt idx="147">
                  <c:v>0.91359999999999997</c:v>
                </c:pt>
                <c:pt idx="148">
                  <c:v>0.90639999999999998</c:v>
                </c:pt>
                <c:pt idx="149">
                  <c:v>0.78559999999999997</c:v>
                </c:pt>
                <c:pt idx="150">
                  <c:v>0.77139999999999997</c:v>
                </c:pt>
                <c:pt idx="151">
                  <c:v>0.76429999999999998</c:v>
                </c:pt>
                <c:pt idx="152">
                  <c:v>0.73209999999999997</c:v>
                </c:pt>
                <c:pt idx="153">
                  <c:v>0.70709999999999995</c:v>
                </c:pt>
                <c:pt idx="154">
                  <c:v>0.70709999999999995</c:v>
                </c:pt>
                <c:pt idx="155">
                  <c:v>0.69640000000000002</c:v>
                </c:pt>
                <c:pt idx="156">
                  <c:v>0.69069999999999998</c:v>
                </c:pt>
                <c:pt idx="157">
                  <c:v>0.71360000000000001</c:v>
                </c:pt>
                <c:pt idx="158">
                  <c:v>0.78639999999999999</c:v>
                </c:pt>
                <c:pt idx="159">
                  <c:v>0.78639999999999999</c:v>
                </c:pt>
                <c:pt idx="160">
                  <c:v>0.81789999999999996</c:v>
                </c:pt>
                <c:pt idx="161">
                  <c:v>0.77290000000000003</c:v>
                </c:pt>
                <c:pt idx="162">
                  <c:v>0.79290000000000005</c:v>
                </c:pt>
                <c:pt idx="163">
                  <c:v>0.78359999999999996</c:v>
                </c:pt>
                <c:pt idx="164">
                  <c:v>0.81499999999999995</c:v>
                </c:pt>
                <c:pt idx="165">
                  <c:v>0.83860000000000001</c:v>
                </c:pt>
                <c:pt idx="166">
                  <c:v>0.88680000000000003</c:v>
                </c:pt>
                <c:pt idx="167">
                  <c:v>0.86709999999999998</c:v>
                </c:pt>
                <c:pt idx="168">
                  <c:v>0.86</c:v>
                </c:pt>
                <c:pt idx="169">
                  <c:v>0.87139999999999995</c:v>
                </c:pt>
                <c:pt idx="170">
                  <c:v>0.85709999999999997</c:v>
                </c:pt>
                <c:pt idx="171">
                  <c:v>0.81710000000000005</c:v>
                </c:pt>
                <c:pt idx="172">
                  <c:v>0.81710000000000005</c:v>
                </c:pt>
                <c:pt idx="173">
                  <c:v>0.81430000000000002</c:v>
                </c:pt>
                <c:pt idx="174">
                  <c:v>0.8286</c:v>
                </c:pt>
                <c:pt idx="175">
                  <c:v>0.87060000000000004</c:v>
                </c:pt>
                <c:pt idx="176">
                  <c:v>0.88070000000000004</c:v>
                </c:pt>
                <c:pt idx="177">
                  <c:v>0.87709999999999999</c:v>
                </c:pt>
                <c:pt idx="178">
                  <c:v>0.89639999999999997</c:v>
                </c:pt>
                <c:pt idx="179">
                  <c:v>0.88200000000000001</c:v>
                </c:pt>
                <c:pt idx="180">
                  <c:v>0.90210000000000001</c:v>
                </c:pt>
                <c:pt idx="181">
                  <c:v>0.94289999999999996</c:v>
                </c:pt>
                <c:pt idx="182">
                  <c:v>0.9143</c:v>
                </c:pt>
                <c:pt idx="183">
                  <c:v>0.87860000000000005</c:v>
                </c:pt>
                <c:pt idx="184">
                  <c:v>0.85289999999999999</c:v>
                </c:pt>
                <c:pt idx="185">
                  <c:v>0.83209999999999995</c:v>
                </c:pt>
                <c:pt idx="186">
                  <c:v>0.87</c:v>
                </c:pt>
                <c:pt idx="187">
                  <c:v>0.89070000000000005</c:v>
                </c:pt>
                <c:pt idx="188">
                  <c:v>0.92710000000000004</c:v>
                </c:pt>
                <c:pt idx="189">
                  <c:v>0.9486</c:v>
                </c:pt>
                <c:pt idx="190">
                  <c:v>0.94430000000000003</c:v>
                </c:pt>
                <c:pt idx="191">
                  <c:v>1.0170999999999999</c:v>
                </c:pt>
                <c:pt idx="192">
                  <c:v>1.0170999999999999</c:v>
                </c:pt>
                <c:pt idx="193">
                  <c:v>1.0471999999999999</c:v>
                </c:pt>
                <c:pt idx="194">
                  <c:v>1.0814999999999999</c:v>
                </c:pt>
                <c:pt idx="195">
                  <c:v>1.0986</c:v>
                </c:pt>
                <c:pt idx="196">
                  <c:v>1.0643</c:v>
                </c:pt>
                <c:pt idx="197">
                  <c:v>1.0028999999999999</c:v>
                </c:pt>
                <c:pt idx="198">
                  <c:v>1.0464</c:v>
                </c:pt>
                <c:pt idx="199">
                  <c:v>1.0392999999999999</c:v>
                </c:pt>
                <c:pt idx="200">
                  <c:v>1.1786000000000001</c:v>
                </c:pt>
                <c:pt idx="201">
                  <c:v>1.2221</c:v>
                </c:pt>
                <c:pt idx="202">
                  <c:v>1.1399999999999999</c:v>
                </c:pt>
                <c:pt idx="203">
                  <c:v>1.1678999999999999</c:v>
                </c:pt>
                <c:pt idx="204">
                  <c:v>1.1536</c:v>
                </c:pt>
                <c:pt idx="205">
                  <c:v>1.1642999999999999</c:v>
                </c:pt>
                <c:pt idx="206">
                  <c:v>1.1493</c:v>
                </c:pt>
                <c:pt idx="207">
                  <c:v>1.1235999999999999</c:v>
                </c:pt>
                <c:pt idx="208">
                  <c:v>1.1071</c:v>
                </c:pt>
                <c:pt idx="209">
                  <c:v>1.0757000000000001</c:v>
                </c:pt>
                <c:pt idx="210">
                  <c:v>1.1607000000000001</c:v>
                </c:pt>
                <c:pt idx="211">
                  <c:v>1.1820999999999999</c:v>
                </c:pt>
                <c:pt idx="212">
                  <c:v>1.2857000000000001</c:v>
                </c:pt>
                <c:pt idx="213">
                  <c:v>1.3392999999999999</c:v>
                </c:pt>
                <c:pt idx="214">
                  <c:v>1.3743000000000001</c:v>
                </c:pt>
                <c:pt idx="215">
                  <c:v>1.345</c:v>
                </c:pt>
                <c:pt idx="216">
                  <c:v>1.325</c:v>
                </c:pt>
                <c:pt idx="217">
                  <c:v>1.2857000000000001</c:v>
                </c:pt>
                <c:pt idx="218">
                  <c:v>1.375</c:v>
                </c:pt>
                <c:pt idx="219">
                  <c:v>1.4714</c:v>
                </c:pt>
                <c:pt idx="220">
                  <c:v>1.5521</c:v>
                </c:pt>
                <c:pt idx="221">
                  <c:v>1.5043</c:v>
                </c:pt>
                <c:pt idx="222">
                  <c:v>1.4536</c:v>
                </c:pt>
                <c:pt idx="223">
                  <c:v>1.3543000000000001</c:v>
                </c:pt>
                <c:pt idx="224">
                  <c:v>1.4171</c:v>
                </c:pt>
                <c:pt idx="225">
                  <c:v>1.4286000000000001</c:v>
                </c:pt>
                <c:pt idx="226">
                  <c:v>1.3964000000000001</c:v>
                </c:pt>
                <c:pt idx="227">
                  <c:v>1.425</c:v>
                </c:pt>
                <c:pt idx="228">
                  <c:v>1.4414</c:v>
                </c:pt>
                <c:pt idx="229">
                  <c:v>1.4571000000000001</c:v>
                </c:pt>
                <c:pt idx="230">
                  <c:v>1.5014000000000001</c:v>
                </c:pt>
                <c:pt idx="231">
                  <c:v>1.4836</c:v>
                </c:pt>
                <c:pt idx="232">
                  <c:v>1.4429000000000001</c:v>
                </c:pt>
                <c:pt idx="233">
                  <c:v>1.4393</c:v>
                </c:pt>
                <c:pt idx="234">
                  <c:v>1.4694</c:v>
                </c:pt>
                <c:pt idx="235">
                  <c:v>1.5686</c:v>
                </c:pt>
                <c:pt idx="236">
                  <c:v>1.5686</c:v>
                </c:pt>
                <c:pt idx="237">
                  <c:v>1.7593000000000001</c:v>
                </c:pt>
                <c:pt idx="238">
                  <c:v>1.6407</c:v>
                </c:pt>
                <c:pt idx="239">
                  <c:v>1.48</c:v>
                </c:pt>
                <c:pt idx="240">
                  <c:v>1.5729</c:v>
                </c:pt>
                <c:pt idx="241">
                  <c:v>1.5106999999999999</c:v>
                </c:pt>
                <c:pt idx="242">
                  <c:v>1.5829</c:v>
                </c:pt>
                <c:pt idx="243">
                  <c:v>1.6286</c:v>
                </c:pt>
                <c:pt idx="244">
                  <c:v>1.6286</c:v>
                </c:pt>
                <c:pt idx="245">
                  <c:v>1.6071</c:v>
                </c:pt>
                <c:pt idx="246">
                  <c:v>1.6165</c:v>
                </c:pt>
                <c:pt idx="247">
                  <c:v>1.6693</c:v>
                </c:pt>
                <c:pt idx="248">
                  <c:v>1.6586000000000001</c:v>
                </c:pt>
                <c:pt idx="249">
                  <c:v>1.6881999999999999</c:v>
                </c:pt>
                <c:pt idx="250">
                  <c:v>1.6343000000000001</c:v>
                </c:pt>
                <c:pt idx="251">
                  <c:v>1.6156999999999999</c:v>
                </c:pt>
                <c:pt idx="252">
                  <c:v>1.6807000000000001</c:v>
                </c:pt>
                <c:pt idx="253">
                  <c:v>1.7964</c:v>
                </c:pt>
                <c:pt idx="254">
                  <c:v>1.7485999999999999</c:v>
                </c:pt>
                <c:pt idx="255">
                  <c:v>1.7471000000000001</c:v>
                </c:pt>
                <c:pt idx="256">
                  <c:v>1.6993</c:v>
                </c:pt>
                <c:pt idx="257">
                  <c:v>1.4850000000000001</c:v>
                </c:pt>
                <c:pt idx="258">
                  <c:v>1.5536000000000001</c:v>
                </c:pt>
                <c:pt idx="259">
                  <c:v>1.5136000000000001</c:v>
                </c:pt>
                <c:pt idx="260">
                  <c:v>1.6135999999999999</c:v>
                </c:pt>
                <c:pt idx="261">
                  <c:v>1.58</c:v>
                </c:pt>
                <c:pt idx="262">
                  <c:v>1.58</c:v>
                </c:pt>
                <c:pt idx="263">
                  <c:v>1.6207</c:v>
                </c:pt>
                <c:pt idx="264">
                  <c:v>1.6143000000000001</c:v>
                </c:pt>
                <c:pt idx="265">
                  <c:v>1.6286</c:v>
                </c:pt>
                <c:pt idx="266">
                  <c:v>1.6071</c:v>
                </c:pt>
                <c:pt idx="267">
                  <c:v>1.6642999999999999</c:v>
                </c:pt>
                <c:pt idx="268">
                  <c:v>1.7043999999999999</c:v>
                </c:pt>
                <c:pt idx="269">
                  <c:v>1.7428999999999999</c:v>
                </c:pt>
                <c:pt idx="270">
                  <c:v>1.8149999999999999</c:v>
                </c:pt>
                <c:pt idx="271">
                  <c:v>1.6863999999999999</c:v>
                </c:pt>
                <c:pt idx="272">
                  <c:v>1.6429</c:v>
                </c:pt>
                <c:pt idx="273">
                  <c:v>1.6214</c:v>
                </c:pt>
                <c:pt idx="274">
                  <c:v>1.6035999999999999</c:v>
                </c:pt>
                <c:pt idx="275">
                  <c:v>1.5657000000000001</c:v>
                </c:pt>
                <c:pt idx="276">
                  <c:v>1.3714</c:v>
                </c:pt>
                <c:pt idx="277">
                  <c:v>1.5536000000000001</c:v>
                </c:pt>
                <c:pt idx="278">
                  <c:v>1.5149999999999999</c:v>
                </c:pt>
                <c:pt idx="279">
                  <c:v>1.5328999999999999</c:v>
                </c:pt>
                <c:pt idx="280">
                  <c:v>1.5692999999999999</c:v>
                </c:pt>
                <c:pt idx="281">
                  <c:v>1.55</c:v>
                </c:pt>
                <c:pt idx="282">
                  <c:v>1.5357000000000001</c:v>
                </c:pt>
                <c:pt idx="283">
                  <c:v>1.6321000000000001</c:v>
                </c:pt>
                <c:pt idx="284">
                  <c:v>1.6514</c:v>
                </c:pt>
                <c:pt idx="285">
                  <c:v>1.7770999999999999</c:v>
                </c:pt>
                <c:pt idx="286">
                  <c:v>1.7786</c:v>
                </c:pt>
                <c:pt idx="287">
                  <c:v>1.825</c:v>
                </c:pt>
                <c:pt idx="288">
                  <c:v>1.7679</c:v>
                </c:pt>
                <c:pt idx="289">
                  <c:v>1.94</c:v>
                </c:pt>
                <c:pt idx="290">
                  <c:v>1.9821</c:v>
                </c:pt>
                <c:pt idx="291">
                  <c:v>1.9821</c:v>
                </c:pt>
                <c:pt idx="292">
                  <c:v>1.9142999999999999</c:v>
                </c:pt>
                <c:pt idx="293">
                  <c:v>1.9593</c:v>
                </c:pt>
                <c:pt idx="294">
                  <c:v>1.9685999999999999</c:v>
                </c:pt>
                <c:pt idx="295">
                  <c:v>1.9220999999999999</c:v>
                </c:pt>
                <c:pt idx="296">
                  <c:v>1.8920999999999999</c:v>
                </c:pt>
                <c:pt idx="297">
                  <c:v>2.0099999999999998</c:v>
                </c:pt>
                <c:pt idx="298">
                  <c:v>1.8843000000000001</c:v>
                </c:pt>
                <c:pt idx="299">
                  <c:v>1.82</c:v>
                </c:pt>
                <c:pt idx="300">
                  <c:v>1.8057000000000001</c:v>
                </c:pt>
                <c:pt idx="301">
                  <c:v>1.7250000000000001</c:v>
                </c:pt>
                <c:pt idx="302">
                  <c:v>1.6807000000000001</c:v>
                </c:pt>
                <c:pt idx="303">
                  <c:v>1.7643</c:v>
                </c:pt>
                <c:pt idx="304">
                  <c:v>1.905</c:v>
                </c:pt>
                <c:pt idx="305">
                  <c:v>1.8856999999999999</c:v>
                </c:pt>
                <c:pt idx="306">
                  <c:v>1.93</c:v>
                </c:pt>
                <c:pt idx="307">
                  <c:v>1.9014</c:v>
                </c:pt>
                <c:pt idx="308">
                  <c:v>1.9064000000000001</c:v>
                </c:pt>
                <c:pt idx="309">
                  <c:v>1.8539000000000001</c:v>
                </c:pt>
                <c:pt idx="310">
                  <c:v>1.8714</c:v>
                </c:pt>
                <c:pt idx="311">
                  <c:v>1.7821</c:v>
                </c:pt>
                <c:pt idx="312">
                  <c:v>1.7821</c:v>
                </c:pt>
                <c:pt idx="313">
                  <c:v>1.7363999999999999</c:v>
                </c:pt>
                <c:pt idx="314">
                  <c:v>1.6686000000000001</c:v>
                </c:pt>
                <c:pt idx="315">
                  <c:v>1.6493</c:v>
                </c:pt>
                <c:pt idx="316">
                  <c:v>1.6778999999999999</c:v>
                </c:pt>
                <c:pt idx="317">
                  <c:v>1.7728999999999999</c:v>
                </c:pt>
                <c:pt idx="318">
                  <c:v>1.7764</c:v>
                </c:pt>
                <c:pt idx="319">
                  <c:v>1.73</c:v>
                </c:pt>
                <c:pt idx="320">
                  <c:v>1.7814000000000001</c:v>
                </c:pt>
                <c:pt idx="321">
                  <c:v>1.7849999999999999</c:v>
                </c:pt>
                <c:pt idx="322">
                  <c:v>1.7749999999999999</c:v>
                </c:pt>
                <c:pt idx="323">
                  <c:v>1.8456999999999999</c:v>
                </c:pt>
                <c:pt idx="324">
                  <c:v>1.98</c:v>
                </c:pt>
                <c:pt idx="325">
                  <c:v>2.0592999999999999</c:v>
                </c:pt>
                <c:pt idx="326">
                  <c:v>2.0571000000000002</c:v>
                </c:pt>
                <c:pt idx="327">
                  <c:v>2.0049999999999999</c:v>
                </c:pt>
                <c:pt idx="328">
                  <c:v>2.1278999999999999</c:v>
                </c:pt>
                <c:pt idx="329">
                  <c:v>2.3121</c:v>
                </c:pt>
                <c:pt idx="330">
                  <c:v>2.2599999999999998</c:v>
                </c:pt>
                <c:pt idx="331">
                  <c:v>2.3807</c:v>
                </c:pt>
                <c:pt idx="332">
                  <c:v>2.3807</c:v>
                </c:pt>
                <c:pt idx="333">
                  <c:v>2.4036</c:v>
                </c:pt>
                <c:pt idx="334">
                  <c:v>2.3786</c:v>
                </c:pt>
                <c:pt idx="335">
                  <c:v>2.3921000000000001</c:v>
                </c:pt>
                <c:pt idx="336">
                  <c:v>2.4679000000000002</c:v>
                </c:pt>
                <c:pt idx="337">
                  <c:v>2.48</c:v>
                </c:pt>
                <c:pt idx="338">
                  <c:v>2.5364</c:v>
                </c:pt>
                <c:pt idx="339">
                  <c:v>2.4220999999999999</c:v>
                </c:pt>
                <c:pt idx="340">
                  <c:v>2.3479000000000001</c:v>
                </c:pt>
                <c:pt idx="341">
                  <c:v>2.4693000000000001</c:v>
                </c:pt>
                <c:pt idx="342">
                  <c:v>2.5364</c:v>
                </c:pt>
                <c:pt idx="343">
                  <c:v>2.5642999999999998</c:v>
                </c:pt>
                <c:pt idx="344">
                  <c:v>2.5535999999999999</c:v>
                </c:pt>
                <c:pt idx="345">
                  <c:v>2.61</c:v>
                </c:pt>
                <c:pt idx="346">
                  <c:v>2.6429</c:v>
                </c:pt>
                <c:pt idx="347">
                  <c:v>2.7707000000000002</c:v>
                </c:pt>
                <c:pt idx="348">
                  <c:v>2.7949999999999999</c:v>
                </c:pt>
                <c:pt idx="349">
                  <c:v>2.7143000000000002</c:v>
                </c:pt>
                <c:pt idx="350">
                  <c:v>2.4864000000000002</c:v>
                </c:pt>
                <c:pt idx="351">
                  <c:v>2.3921000000000001</c:v>
                </c:pt>
                <c:pt idx="352">
                  <c:v>2.3914</c:v>
                </c:pt>
                <c:pt idx="353">
                  <c:v>2.3971</c:v>
                </c:pt>
                <c:pt idx="354">
                  <c:v>2.4649999999999999</c:v>
                </c:pt>
                <c:pt idx="355">
                  <c:v>2.9264000000000001</c:v>
                </c:pt>
                <c:pt idx="356">
                  <c:v>2.8679000000000001</c:v>
                </c:pt>
                <c:pt idx="357">
                  <c:v>2.9542999999999999</c:v>
                </c:pt>
                <c:pt idx="358">
                  <c:v>3.1463999999999999</c:v>
                </c:pt>
                <c:pt idx="359">
                  <c:v>3.0714000000000001</c:v>
                </c:pt>
                <c:pt idx="360">
                  <c:v>3.0764</c:v>
                </c:pt>
                <c:pt idx="361">
                  <c:v>3.1892999999999998</c:v>
                </c:pt>
                <c:pt idx="362">
                  <c:v>3.3450000000000002</c:v>
                </c:pt>
                <c:pt idx="363">
                  <c:v>3.3729</c:v>
                </c:pt>
                <c:pt idx="364">
                  <c:v>3.1928999999999998</c:v>
                </c:pt>
                <c:pt idx="365">
                  <c:v>3.7035999999999998</c:v>
                </c:pt>
                <c:pt idx="366">
                  <c:v>3.7235999999999998</c:v>
                </c:pt>
                <c:pt idx="367">
                  <c:v>3.9100999999999999</c:v>
                </c:pt>
                <c:pt idx="368">
                  <c:v>3.8929</c:v>
                </c:pt>
                <c:pt idx="369">
                  <c:v>3.7464</c:v>
                </c:pt>
                <c:pt idx="370">
                  <c:v>3.7235999999999998</c:v>
                </c:pt>
                <c:pt idx="371">
                  <c:v>3.7136</c:v>
                </c:pt>
                <c:pt idx="372">
                  <c:v>3.8391999999999999</c:v>
                </c:pt>
                <c:pt idx="373">
                  <c:v>4.0343</c:v>
                </c:pt>
                <c:pt idx="374">
                  <c:v>4.2186000000000003</c:v>
                </c:pt>
                <c:pt idx="375">
                  <c:v>4.165</c:v>
                </c:pt>
                <c:pt idx="376">
                  <c:v>4.0929000000000002</c:v>
                </c:pt>
                <c:pt idx="377">
                  <c:v>4.1749999999999998</c:v>
                </c:pt>
                <c:pt idx="378">
                  <c:v>4.2571000000000003</c:v>
                </c:pt>
                <c:pt idx="379">
                  <c:v>4.1943000000000001</c:v>
                </c:pt>
                <c:pt idx="380">
                  <c:v>3.6307</c:v>
                </c:pt>
                <c:pt idx="381">
                  <c:v>3.3485999999999998</c:v>
                </c:pt>
                <c:pt idx="382">
                  <c:v>3.3285999999999998</c:v>
                </c:pt>
                <c:pt idx="383">
                  <c:v>3.3593000000000002</c:v>
                </c:pt>
                <c:pt idx="384">
                  <c:v>3.5884999999999998</c:v>
                </c:pt>
                <c:pt idx="385">
                  <c:v>3.4643000000000002</c:v>
                </c:pt>
                <c:pt idx="386">
                  <c:v>3.3407</c:v>
                </c:pt>
                <c:pt idx="387">
                  <c:v>3.19</c:v>
                </c:pt>
                <c:pt idx="388">
                  <c:v>3.3264</c:v>
                </c:pt>
                <c:pt idx="389">
                  <c:v>3.3170999999999999</c:v>
                </c:pt>
                <c:pt idx="390">
                  <c:v>3.2543000000000002</c:v>
                </c:pt>
                <c:pt idx="391">
                  <c:v>3.2606999999999999</c:v>
                </c:pt>
                <c:pt idx="392">
                  <c:v>3.3429000000000002</c:v>
                </c:pt>
                <c:pt idx="393">
                  <c:v>3.4293</c:v>
                </c:pt>
                <c:pt idx="394">
                  <c:v>3.4506999999999999</c:v>
                </c:pt>
                <c:pt idx="395">
                  <c:v>3.4506999999999999</c:v>
                </c:pt>
                <c:pt idx="396">
                  <c:v>3.5</c:v>
                </c:pt>
                <c:pt idx="397">
                  <c:v>3.6214</c:v>
                </c:pt>
                <c:pt idx="398">
                  <c:v>3.6356999999999999</c:v>
                </c:pt>
                <c:pt idx="399">
                  <c:v>3.5550000000000002</c:v>
                </c:pt>
                <c:pt idx="400">
                  <c:v>3.4314</c:v>
                </c:pt>
                <c:pt idx="401">
                  <c:v>3.3906999999999998</c:v>
                </c:pt>
                <c:pt idx="402">
                  <c:v>3.3721000000000001</c:v>
                </c:pt>
                <c:pt idx="403">
                  <c:v>3.2456999999999998</c:v>
                </c:pt>
                <c:pt idx="404">
                  <c:v>3.2179000000000002</c:v>
                </c:pt>
                <c:pt idx="405">
                  <c:v>3.3885999999999998</c:v>
                </c:pt>
                <c:pt idx="406">
                  <c:v>3.3435999999999999</c:v>
                </c:pt>
                <c:pt idx="407">
                  <c:v>3.2370999999999999</c:v>
                </c:pt>
                <c:pt idx="408">
                  <c:v>3.2</c:v>
                </c:pt>
                <c:pt idx="409">
                  <c:v>3.6063999999999998</c:v>
                </c:pt>
                <c:pt idx="410">
                  <c:v>3.6549</c:v>
                </c:pt>
                <c:pt idx="411">
                  <c:v>3.6478999999999999</c:v>
                </c:pt>
                <c:pt idx="412">
                  <c:v>3.7121</c:v>
                </c:pt>
                <c:pt idx="413">
                  <c:v>3.9192999999999998</c:v>
                </c:pt>
                <c:pt idx="414">
                  <c:v>4.07</c:v>
                </c:pt>
                <c:pt idx="415">
                  <c:v>4.07</c:v>
                </c:pt>
                <c:pt idx="416">
                  <c:v>4.1570999999999998</c:v>
                </c:pt>
                <c:pt idx="417">
                  <c:v>4.165</c:v>
                </c:pt>
                <c:pt idx="418">
                  <c:v>4.0564</c:v>
                </c:pt>
                <c:pt idx="419">
                  <c:v>3.9064000000000001</c:v>
                </c:pt>
                <c:pt idx="420">
                  <c:v>3.9064000000000001</c:v>
                </c:pt>
                <c:pt idx="421">
                  <c:v>3.9163999999999999</c:v>
                </c:pt>
                <c:pt idx="422">
                  <c:v>3.9929000000000001</c:v>
                </c:pt>
                <c:pt idx="423">
                  <c:v>4.2579000000000002</c:v>
                </c:pt>
                <c:pt idx="424">
                  <c:v>4.4457000000000004</c:v>
                </c:pt>
                <c:pt idx="425">
                  <c:v>4.4329000000000001</c:v>
                </c:pt>
                <c:pt idx="426">
                  <c:v>4.4286000000000003</c:v>
                </c:pt>
                <c:pt idx="427">
                  <c:v>4.5750000000000002</c:v>
                </c:pt>
                <c:pt idx="428">
                  <c:v>4.665</c:v>
                </c:pt>
                <c:pt idx="429">
                  <c:v>4.6500000000000004</c:v>
                </c:pt>
                <c:pt idx="430">
                  <c:v>4.6279000000000003</c:v>
                </c:pt>
                <c:pt idx="431">
                  <c:v>4.6829000000000001</c:v>
                </c:pt>
                <c:pt idx="432">
                  <c:v>4.6829000000000001</c:v>
                </c:pt>
                <c:pt idx="433">
                  <c:v>4.8392999999999997</c:v>
                </c:pt>
                <c:pt idx="434">
                  <c:v>4.7</c:v>
                </c:pt>
                <c:pt idx="435">
                  <c:v>5.5471000000000004</c:v>
                </c:pt>
                <c:pt idx="436">
                  <c:v>5.5357000000000003</c:v>
                </c:pt>
                <c:pt idx="437">
                  <c:v>5.4470999999999998</c:v>
                </c:pt>
                <c:pt idx="438">
                  <c:v>5.3704000000000001</c:v>
                </c:pt>
                <c:pt idx="439">
                  <c:v>5.1356999999999999</c:v>
                </c:pt>
                <c:pt idx="440">
                  <c:v>5.0536000000000003</c:v>
                </c:pt>
                <c:pt idx="441">
                  <c:v>5.2435999999999998</c:v>
                </c:pt>
                <c:pt idx="442">
                  <c:v>5.1950000000000003</c:v>
                </c:pt>
                <c:pt idx="443">
                  <c:v>5.1356999999999999</c:v>
                </c:pt>
                <c:pt idx="444">
                  <c:v>4.9749999999999996</c:v>
                </c:pt>
                <c:pt idx="445">
                  <c:v>5.2256999999999998</c:v>
                </c:pt>
                <c:pt idx="446">
                  <c:v>5.4736000000000002</c:v>
                </c:pt>
                <c:pt idx="447">
                  <c:v>5.4686000000000003</c:v>
                </c:pt>
                <c:pt idx="448">
                  <c:v>5.2</c:v>
                </c:pt>
                <c:pt idx="449">
                  <c:v>5.14</c:v>
                </c:pt>
                <c:pt idx="450">
                  <c:v>5.3285999999999998</c:v>
                </c:pt>
                <c:pt idx="451">
                  <c:v>5.0770999999999997</c:v>
                </c:pt>
                <c:pt idx="452">
                  <c:v>5.0770999999999997</c:v>
                </c:pt>
                <c:pt idx="453">
                  <c:v>5.04</c:v>
                </c:pt>
                <c:pt idx="454">
                  <c:v>5.0343</c:v>
                </c:pt>
                <c:pt idx="455">
                  <c:v>4.8785999999999996</c:v>
                </c:pt>
                <c:pt idx="456">
                  <c:v>5.0542999999999996</c:v>
                </c:pt>
                <c:pt idx="457">
                  <c:v>5.0029000000000003</c:v>
                </c:pt>
                <c:pt idx="458">
                  <c:v>4.4570999999999996</c:v>
                </c:pt>
                <c:pt idx="459">
                  <c:v>4.4443000000000001</c:v>
                </c:pt>
                <c:pt idx="460">
                  <c:v>4.8</c:v>
                </c:pt>
                <c:pt idx="461">
                  <c:v>4.9142999999999999</c:v>
                </c:pt>
                <c:pt idx="462">
                  <c:v>4.9642999999999997</c:v>
                </c:pt>
                <c:pt idx="463">
                  <c:v>4.9229000000000003</c:v>
                </c:pt>
                <c:pt idx="464">
                  <c:v>4.7171000000000003</c:v>
                </c:pt>
                <c:pt idx="465">
                  <c:v>4.6685999999999996</c:v>
                </c:pt>
                <c:pt idx="466">
                  <c:v>4.7529000000000003</c:v>
                </c:pt>
                <c:pt idx="467">
                  <c:v>4.5686</c:v>
                </c:pt>
                <c:pt idx="468">
                  <c:v>4.45</c:v>
                </c:pt>
                <c:pt idx="469">
                  <c:v>4.3728999999999996</c:v>
                </c:pt>
                <c:pt idx="470">
                  <c:v>4.2885999999999997</c:v>
                </c:pt>
                <c:pt idx="471">
                  <c:v>4.3956999999999997</c:v>
                </c:pt>
                <c:pt idx="472">
                  <c:v>4.2214</c:v>
                </c:pt>
                <c:pt idx="473">
                  <c:v>4.1500000000000004</c:v>
                </c:pt>
                <c:pt idx="474">
                  <c:v>4.3600000000000003</c:v>
                </c:pt>
                <c:pt idx="475">
                  <c:v>4.4142999999999999</c:v>
                </c:pt>
                <c:pt idx="476">
                  <c:v>4.3899999999999997</c:v>
                </c:pt>
                <c:pt idx="477">
                  <c:v>4.1786000000000003</c:v>
                </c:pt>
                <c:pt idx="478">
                  <c:v>4.0713999999999997</c:v>
                </c:pt>
                <c:pt idx="479">
                  <c:v>4.0471000000000004</c:v>
                </c:pt>
                <c:pt idx="480">
                  <c:v>4.2286000000000001</c:v>
                </c:pt>
                <c:pt idx="481">
                  <c:v>4.1386000000000003</c:v>
                </c:pt>
                <c:pt idx="482">
                  <c:v>4.7699999999999996</c:v>
                </c:pt>
                <c:pt idx="483">
                  <c:v>4.91</c:v>
                </c:pt>
                <c:pt idx="484">
                  <c:v>4.8742999999999999</c:v>
                </c:pt>
                <c:pt idx="485">
                  <c:v>5.0514000000000001</c:v>
                </c:pt>
                <c:pt idx="486">
                  <c:v>5.0256999999999996</c:v>
                </c:pt>
                <c:pt idx="487">
                  <c:v>5.0999999999999996</c:v>
                </c:pt>
                <c:pt idx="488">
                  <c:v>5.0857000000000001</c:v>
                </c:pt>
                <c:pt idx="489">
                  <c:v>5.09</c:v>
                </c:pt>
                <c:pt idx="490">
                  <c:v>5.3785999999999996</c:v>
                </c:pt>
                <c:pt idx="491">
                  <c:v>5.3785999999999996</c:v>
                </c:pt>
                <c:pt idx="492">
                  <c:v>5.3871000000000002</c:v>
                </c:pt>
                <c:pt idx="493">
                  <c:v>5.2271000000000001</c:v>
                </c:pt>
                <c:pt idx="494">
                  <c:v>5.2142999999999997</c:v>
                </c:pt>
                <c:pt idx="495">
                  <c:v>5.2885999999999997</c:v>
                </c:pt>
                <c:pt idx="496">
                  <c:v>4.3929</c:v>
                </c:pt>
                <c:pt idx="497">
                  <c:v>4.3785999999999996</c:v>
                </c:pt>
                <c:pt idx="498">
                  <c:v>4.1570999999999998</c:v>
                </c:pt>
                <c:pt idx="499">
                  <c:v>4.1443000000000003</c:v>
                </c:pt>
                <c:pt idx="500">
                  <c:v>4.2542999999999997</c:v>
                </c:pt>
                <c:pt idx="501">
                  <c:v>4.2300000000000004</c:v>
                </c:pt>
                <c:pt idx="502">
                  <c:v>4.0871000000000004</c:v>
                </c:pt>
                <c:pt idx="503">
                  <c:v>4.0057</c:v>
                </c:pt>
                <c:pt idx="504">
                  <c:v>3.9540999999999999</c:v>
                </c:pt>
                <c:pt idx="505">
                  <c:v>3.7214</c:v>
                </c:pt>
                <c:pt idx="506">
                  <c:v>3.6229</c:v>
                </c:pt>
                <c:pt idx="507">
                  <c:v>3.8429000000000002</c:v>
                </c:pt>
                <c:pt idx="508">
                  <c:v>3.8529</c:v>
                </c:pt>
                <c:pt idx="509">
                  <c:v>4.1128999999999998</c:v>
                </c:pt>
                <c:pt idx="510">
                  <c:v>4.03</c:v>
                </c:pt>
                <c:pt idx="511">
                  <c:v>3.9056999999999999</c:v>
                </c:pt>
                <c:pt idx="512">
                  <c:v>3.8557000000000001</c:v>
                </c:pt>
                <c:pt idx="513">
                  <c:v>4.2</c:v>
                </c:pt>
                <c:pt idx="514">
                  <c:v>4.2157</c:v>
                </c:pt>
                <c:pt idx="515">
                  <c:v>4.3842999999999996</c:v>
                </c:pt>
                <c:pt idx="516">
                  <c:v>4.3914</c:v>
                </c:pt>
                <c:pt idx="517">
                  <c:v>4.3571</c:v>
                </c:pt>
                <c:pt idx="518">
                  <c:v>4.4286000000000003</c:v>
                </c:pt>
                <c:pt idx="519">
                  <c:v>4.4786000000000001</c:v>
                </c:pt>
                <c:pt idx="520">
                  <c:v>4.42</c:v>
                </c:pt>
                <c:pt idx="521">
                  <c:v>4.4657</c:v>
                </c:pt>
                <c:pt idx="522">
                  <c:v>4.5643000000000002</c:v>
                </c:pt>
                <c:pt idx="523">
                  <c:v>4.5857000000000001</c:v>
                </c:pt>
                <c:pt idx="524">
                  <c:v>4.6486000000000001</c:v>
                </c:pt>
                <c:pt idx="525">
                  <c:v>4.7428999999999997</c:v>
                </c:pt>
                <c:pt idx="526">
                  <c:v>4.7028999999999996</c:v>
                </c:pt>
                <c:pt idx="527">
                  <c:v>4.7028999999999996</c:v>
                </c:pt>
                <c:pt idx="528">
                  <c:v>4.6570999999999998</c:v>
                </c:pt>
                <c:pt idx="529">
                  <c:v>4.6386000000000003</c:v>
                </c:pt>
                <c:pt idx="530">
                  <c:v>4.45</c:v>
                </c:pt>
                <c:pt idx="531">
                  <c:v>4.4856999999999996</c:v>
                </c:pt>
                <c:pt idx="532">
                  <c:v>4.5857000000000001</c:v>
                </c:pt>
                <c:pt idx="533">
                  <c:v>4.5728999999999997</c:v>
                </c:pt>
                <c:pt idx="534">
                  <c:v>4.4714</c:v>
                </c:pt>
                <c:pt idx="535">
                  <c:v>4.4557000000000002</c:v>
                </c:pt>
                <c:pt idx="536">
                  <c:v>4.4557000000000002</c:v>
                </c:pt>
                <c:pt idx="537">
                  <c:v>4.2214</c:v>
                </c:pt>
                <c:pt idx="538">
                  <c:v>4.2470999999999997</c:v>
                </c:pt>
                <c:pt idx="539">
                  <c:v>4.32</c:v>
                </c:pt>
                <c:pt idx="540">
                  <c:v>4.26</c:v>
                </c:pt>
                <c:pt idx="541">
                  <c:v>4.2214</c:v>
                </c:pt>
                <c:pt idx="542">
                  <c:v>4.1314000000000002</c:v>
                </c:pt>
                <c:pt idx="543">
                  <c:v>4.1414</c:v>
                </c:pt>
                <c:pt idx="544">
                  <c:v>4.3842999999999996</c:v>
                </c:pt>
                <c:pt idx="545">
                  <c:v>4.4413999999999998</c:v>
                </c:pt>
                <c:pt idx="546">
                  <c:v>4.57</c:v>
                </c:pt>
                <c:pt idx="547">
                  <c:v>4.8571</c:v>
                </c:pt>
                <c:pt idx="548">
                  <c:v>4.8829000000000002</c:v>
                </c:pt>
                <c:pt idx="549">
                  <c:v>5.1429</c:v>
                </c:pt>
                <c:pt idx="550">
                  <c:v>5.1356999999999999</c:v>
                </c:pt>
                <c:pt idx="551">
                  <c:v>4.6157000000000004</c:v>
                </c:pt>
                <c:pt idx="552">
                  <c:v>4.6157000000000004</c:v>
                </c:pt>
                <c:pt idx="553">
                  <c:v>4.7885999999999997</c:v>
                </c:pt>
                <c:pt idx="554">
                  <c:v>4.7643000000000004</c:v>
                </c:pt>
                <c:pt idx="555">
                  <c:v>4.5586000000000002</c:v>
                </c:pt>
                <c:pt idx="556">
                  <c:v>4.7756999999999996</c:v>
                </c:pt>
                <c:pt idx="557">
                  <c:v>4.6543000000000001</c:v>
                </c:pt>
                <c:pt idx="558">
                  <c:v>4.5486000000000004</c:v>
                </c:pt>
                <c:pt idx="559">
                  <c:v>4.58</c:v>
                </c:pt>
                <c:pt idx="560">
                  <c:v>4.5713999999999997</c:v>
                </c:pt>
                <c:pt idx="561">
                  <c:v>3.2886000000000002</c:v>
                </c:pt>
                <c:pt idx="562">
                  <c:v>2.8814000000000002</c:v>
                </c:pt>
                <c:pt idx="563">
                  <c:v>3.08</c:v>
                </c:pt>
                <c:pt idx="564">
                  <c:v>2.8571</c:v>
                </c:pt>
                <c:pt idx="565">
                  <c:v>2.8914</c:v>
                </c:pt>
                <c:pt idx="566">
                  <c:v>2.8957000000000002</c:v>
                </c:pt>
                <c:pt idx="567">
                  <c:v>2.7229000000000001</c:v>
                </c:pt>
                <c:pt idx="568">
                  <c:v>2.9085999999999999</c:v>
                </c:pt>
                <c:pt idx="569">
                  <c:v>2.89</c:v>
                </c:pt>
                <c:pt idx="570">
                  <c:v>2.9</c:v>
                </c:pt>
                <c:pt idx="571">
                  <c:v>2.9285999999999999</c:v>
                </c:pt>
                <c:pt idx="572">
                  <c:v>2.88</c:v>
                </c:pt>
                <c:pt idx="573">
                  <c:v>2.75</c:v>
                </c:pt>
                <c:pt idx="574">
                  <c:v>2.5043000000000002</c:v>
                </c:pt>
                <c:pt idx="575">
                  <c:v>2.4428999999999998</c:v>
                </c:pt>
                <c:pt idx="576">
                  <c:v>2.4157000000000002</c:v>
                </c:pt>
                <c:pt idx="577">
                  <c:v>2.3456999999999999</c:v>
                </c:pt>
                <c:pt idx="578">
                  <c:v>2.4485999999999999</c:v>
                </c:pt>
                <c:pt idx="579">
                  <c:v>2.3014000000000001</c:v>
                </c:pt>
                <c:pt idx="580">
                  <c:v>2.1970999999999998</c:v>
                </c:pt>
                <c:pt idx="581">
                  <c:v>2.14</c:v>
                </c:pt>
                <c:pt idx="582">
                  <c:v>2.1970999999999998</c:v>
                </c:pt>
                <c:pt idx="583">
                  <c:v>2.2242999999999999</c:v>
                </c:pt>
                <c:pt idx="584">
                  <c:v>2.2486000000000002</c:v>
                </c:pt>
                <c:pt idx="585">
                  <c:v>2.2643</c:v>
                </c:pt>
                <c:pt idx="586">
                  <c:v>2.2629000000000001</c:v>
                </c:pt>
                <c:pt idx="587">
                  <c:v>2.2728999999999999</c:v>
                </c:pt>
                <c:pt idx="588">
                  <c:v>2.2086000000000001</c:v>
                </c:pt>
                <c:pt idx="589">
                  <c:v>2.2385999999999999</c:v>
                </c:pt>
                <c:pt idx="590">
                  <c:v>2.1770999999999998</c:v>
                </c:pt>
                <c:pt idx="591">
                  <c:v>2.1642999999999999</c:v>
                </c:pt>
                <c:pt idx="592">
                  <c:v>2.0642999999999998</c:v>
                </c:pt>
                <c:pt idx="593">
                  <c:v>1.9928999999999999</c:v>
                </c:pt>
                <c:pt idx="594">
                  <c:v>2.0386000000000002</c:v>
                </c:pt>
                <c:pt idx="595">
                  <c:v>2.1214</c:v>
                </c:pt>
                <c:pt idx="596">
                  <c:v>2.0514000000000001</c:v>
                </c:pt>
                <c:pt idx="597">
                  <c:v>2.0514000000000001</c:v>
                </c:pt>
                <c:pt idx="598">
                  <c:v>2.2014</c:v>
                </c:pt>
                <c:pt idx="599">
                  <c:v>2.1528999999999998</c:v>
                </c:pt>
                <c:pt idx="600">
                  <c:v>2.1543000000000001</c:v>
                </c:pt>
                <c:pt idx="601">
                  <c:v>2.1343000000000001</c:v>
                </c:pt>
                <c:pt idx="602">
                  <c:v>2.2599999999999998</c:v>
                </c:pt>
                <c:pt idx="603">
                  <c:v>2.3313999999999999</c:v>
                </c:pt>
                <c:pt idx="604">
                  <c:v>2.2713999999999999</c:v>
                </c:pt>
                <c:pt idx="605">
                  <c:v>2.4413999999999998</c:v>
                </c:pt>
                <c:pt idx="606">
                  <c:v>2.4270999999999998</c:v>
                </c:pt>
                <c:pt idx="607">
                  <c:v>2.5371000000000001</c:v>
                </c:pt>
                <c:pt idx="608">
                  <c:v>2.5013999999999998</c:v>
                </c:pt>
                <c:pt idx="609">
                  <c:v>2.4070999999999998</c:v>
                </c:pt>
                <c:pt idx="610">
                  <c:v>2.4</c:v>
                </c:pt>
                <c:pt idx="611">
                  <c:v>2.3786</c:v>
                </c:pt>
                <c:pt idx="612">
                  <c:v>2.3342999999999998</c:v>
                </c:pt>
                <c:pt idx="613">
                  <c:v>2.3414000000000001</c:v>
                </c:pt>
                <c:pt idx="614">
                  <c:v>2.34</c:v>
                </c:pt>
                <c:pt idx="615">
                  <c:v>2.2029000000000001</c:v>
                </c:pt>
                <c:pt idx="616">
                  <c:v>2.3329</c:v>
                </c:pt>
                <c:pt idx="617">
                  <c:v>2.4643000000000002</c:v>
                </c:pt>
                <c:pt idx="618">
                  <c:v>2.5785999999999998</c:v>
                </c:pt>
                <c:pt idx="619">
                  <c:v>2.5642999999999998</c:v>
                </c:pt>
                <c:pt idx="620">
                  <c:v>2.5057</c:v>
                </c:pt>
                <c:pt idx="621">
                  <c:v>2.3942999999999999</c:v>
                </c:pt>
                <c:pt idx="622">
                  <c:v>2.4900000000000002</c:v>
                </c:pt>
                <c:pt idx="623">
                  <c:v>2.4685999999999999</c:v>
                </c:pt>
                <c:pt idx="624">
                  <c:v>2.4786000000000001</c:v>
                </c:pt>
                <c:pt idx="625">
                  <c:v>2.4900000000000002</c:v>
                </c:pt>
                <c:pt idx="626">
                  <c:v>1.4714</c:v>
                </c:pt>
                <c:pt idx="627">
                  <c:v>1.41</c:v>
                </c:pt>
                <c:pt idx="628">
                  <c:v>1.4186000000000001</c:v>
                </c:pt>
                <c:pt idx="629">
                  <c:v>1.4429000000000001</c:v>
                </c:pt>
                <c:pt idx="630">
                  <c:v>1.4386000000000001</c:v>
                </c:pt>
                <c:pt idx="631">
                  <c:v>1.4</c:v>
                </c:pt>
                <c:pt idx="632">
                  <c:v>1.4271</c:v>
                </c:pt>
                <c:pt idx="633">
                  <c:v>1.3729</c:v>
                </c:pt>
                <c:pt idx="634">
                  <c:v>1.3829</c:v>
                </c:pt>
                <c:pt idx="635">
                  <c:v>1.37</c:v>
                </c:pt>
                <c:pt idx="636">
                  <c:v>1.3529</c:v>
                </c:pt>
                <c:pt idx="637">
                  <c:v>1.3471</c:v>
                </c:pt>
                <c:pt idx="638">
                  <c:v>1.4157</c:v>
                </c:pt>
                <c:pt idx="639">
                  <c:v>1.4457</c:v>
                </c:pt>
                <c:pt idx="640">
                  <c:v>1.51</c:v>
                </c:pt>
                <c:pt idx="641">
                  <c:v>1.56</c:v>
                </c:pt>
                <c:pt idx="642">
                  <c:v>1.5513999999999999</c:v>
                </c:pt>
                <c:pt idx="643">
                  <c:v>1.5228999999999999</c:v>
                </c:pt>
                <c:pt idx="644">
                  <c:v>1.4829000000000001</c:v>
                </c:pt>
                <c:pt idx="645">
                  <c:v>1.5357000000000001</c:v>
                </c:pt>
                <c:pt idx="646">
                  <c:v>1.5513999999999999</c:v>
                </c:pt>
                <c:pt idx="647">
                  <c:v>1.6043000000000001</c:v>
                </c:pt>
                <c:pt idx="648">
                  <c:v>1.5457000000000001</c:v>
                </c:pt>
                <c:pt idx="649">
                  <c:v>1.4943</c:v>
                </c:pt>
                <c:pt idx="650">
                  <c:v>1.7029000000000001</c:v>
                </c:pt>
                <c:pt idx="651">
                  <c:v>1.6071</c:v>
                </c:pt>
                <c:pt idx="652">
                  <c:v>1.6156999999999999</c:v>
                </c:pt>
                <c:pt idx="653">
                  <c:v>1.5643</c:v>
                </c:pt>
                <c:pt idx="654">
                  <c:v>1.6229</c:v>
                </c:pt>
                <c:pt idx="655">
                  <c:v>1.6229</c:v>
                </c:pt>
                <c:pt idx="656">
                  <c:v>1.6214</c:v>
                </c:pt>
                <c:pt idx="657">
                  <c:v>1.6314</c:v>
                </c:pt>
                <c:pt idx="658">
                  <c:v>1.6256999999999999</c:v>
                </c:pt>
                <c:pt idx="659">
                  <c:v>1.6071</c:v>
                </c:pt>
                <c:pt idx="660">
                  <c:v>1.6214</c:v>
                </c:pt>
                <c:pt idx="661">
                  <c:v>1.6143000000000001</c:v>
                </c:pt>
                <c:pt idx="662">
                  <c:v>1.6</c:v>
                </c:pt>
                <c:pt idx="663">
                  <c:v>1.6671</c:v>
                </c:pt>
                <c:pt idx="664">
                  <c:v>1.6156999999999999</c:v>
                </c:pt>
                <c:pt idx="665">
                  <c:v>1.6757</c:v>
                </c:pt>
                <c:pt idx="666">
                  <c:v>1.6771</c:v>
                </c:pt>
                <c:pt idx="667">
                  <c:v>1.8257000000000001</c:v>
                </c:pt>
                <c:pt idx="668">
                  <c:v>1.8</c:v>
                </c:pt>
                <c:pt idx="669">
                  <c:v>1.8307</c:v>
                </c:pt>
                <c:pt idx="670">
                  <c:v>1.9086000000000001</c:v>
                </c:pt>
                <c:pt idx="671">
                  <c:v>1.8543000000000001</c:v>
                </c:pt>
                <c:pt idx="672">
                  <c:v>1.8143</c:v>
                </c:pt>
                <c:pt idx="673">
                  <c:v>1.8</c:v>
                </c:pt>
                <c:pt idx="674">
                  <c:v>1.6714</c:v>
                </c:pt>
                <c:pt idx="675">
                  <c:v>1.6471</c:v>
                </c:pt>
                <c:pt idx="676">
                  <c:v>1.6471</c:v>
                </c:pt>
                <c:pt idx="677">
                  <c:v>1.6571</c:v>
                </c:pt>
                <c:pt idx="678">
                  <c:v>1.7285999999999999</c:v>
                </c:pt>
                <c:pt idx="679">
                  <c:v>1.8043</c:v>
                </c:pt>
                <c:pt idx="680">
                  <c:v>1.8113999999999999</c:v>
                </c:pt>
                <c:pt idx="681">
                  <c:v>1.7614000000000001</c:v>
                </c:pt>
                <c:pt idx="682">
                  <c:v>1.7029000000000001</c:v>
                </c:pt>
                <c:pt idx="683">
                  <c:v>1.6657</c:v>
                </c:pt>
                <c:pt idx="684">
                  <c:v>1.6</c:v>
                </c:pt>
                <c:pt idx="685">
                  <c:v>1.5786</c:v>
                </c:pt>
                <c:pt idx="686">
                  <c:v>1.5886</c:v>
                </c:pt>
                <c:pt idx="687">
                  <c:v>1.61</c:v>
                </c:pt>
                <c:pt idx="688">
                  <c:v>1.5729</c:v>
                </c:pt>
                <c:pt idx="689">
                  <c:v>1.5357000000000001</c:v>
                </c:pt>
                <c:pt idx="690">
                  <c:v>1.5513999999999999</c:v>
                </c:pt>
                <c:pt idx="691">
                  <c:v>1.6186</c:v>
                </c:pt>
                <c:pt idx="692">
                  <c:v>1.6186</c:v>
                </c:pt>
                <c:pt idx="693">
                  <c:v>1.6143000000000001</c:v>
                </c:pt>
                <c:pt idx="694">
                  <c:v>1.5813999999999999</c:v>
                </c:pt>
                <c:pt idx="695">
                  <c:v>1.5843</c:v>
                </c:pt>
                <c:pt idx="696">
                  <c:v>1.5770999999999999</c:v>
                </c:pt>
                <c:pt idx="697">
                  <c:v>1.5913999999999999</c:v>
                </c:pt>
                <c:pt idx="698">
                  <c:v>1.6186</c:v>
                </c:pt>
                <c:pt idx="699">
                  <c:v>1.5757000000000001</c:v>
                </c:pt>
                <c:pt idx="700">
                  <c:v>1.6013999999999999</c:v>
                </c:pt>
                <c:pt idx="701">
                  <c:v>1.6343000000000001</c:v>
                </c:pt>
                <c:pt idx="702">
                  <c:v>1.6429</c:v>
                </c:pt>
                <c:pt idx="703">
                  <c:v>1.64</c:v>
                </c:pt>
                <c:pt idx="704">
                  <c:v>1.6029</c:v>
                </c:pt>
                <c:pt idx="705">
                  <c:v>1.7</c:v>
                </c:pt>
                <c:pt idx="706">
                  <c:v>1.7171000000000001</c:v>
                </c:pt>
                <c:pt idx="707">
                  <c:v>1.6471</c:v>
                </c:pt>
                <c:pt idx="708">
                  <c:v>1.6429</c:v>
                </c:pt>
                <c:pt idx="709">
                  <c:v>1.6386000000000001</c:v>
                </c:pt>
                <c:pt idx="710">
                  <c:v>1.6186</c:v>
                </c:pt>
                <c:pt idx="711">
                  <c:v>1.5929</c:v>
                </c:pt>
                <c:pt idx="712">
                  <c:v>1.5943000000000001</c:v>
                </c:pt>
                <c:pt idx="713">
                  <c:v>1.6071</c:v>
                </c:pt>
                <c:pt idx="714">
                  <c:v>1.5643</c:v>
                </c:pt>
                <c:pt idx="715">
                  <c:v>1.5</c:v>
                </c:pt>
                <c:pt idx="716">
                  <c:v>1.5243</c:v>
                </c:pt>
                <c:pt idx="717">
                  <c:v>1.5243</c:v>
                </c:pt>
                <c:pt idx="718">
                  <c:v>1.4585999999999999</c:v>
                </c:pt>
                <c:pt idx="719">
                  <c:v>1.4557</c:v>
                </c:pt>
                <c:pt idx="720">
                  <c:v>1.4857</c:v>
                </c:pt>
                <c:pt idx="721">
                  <c:v>1.57</c:v>
                </c:pt>
                <c:pt idx="722">
                  <c:v>1.5286</c:v>
                </c:pt>
                <c:pt idx="723">
                  <c:v>1.5414000000000001</c:v>
                </c:pt>
                <c:pt idx="724">
                  <c:v>1.5257000000000001</c:v>
                </c:pt>
                <c:pt idx="725">
                  <c:v>1.5085999999999999</c:v>
                </c:pt>
                <c:pt idx="726">
                  <c:v>1.5286</c:v>
                </c:pt>
                <c:pt idx="727">
                  <c:v>1.5128999999999999</c:v>
                </c:pt>
                <c:pt idx="728">
                  <c:v>1.4457</c:v>
                </c:pt>
                <c:pt idx="729">
                  <c:v>1.43</c:v>
                </c:pt>
                <c:pt idx="730">
                  <c:v>1.4129</c:v>
                </c:pt>
                <c:pt idx="731">
                  <c:v>1.3471</c:v>
                </c:pt>
                <c:pt idx="732">
                  <c:v>1.3571</c:v>
                </c:pt>
                <c:pt idx="733">
                  <c:v>1.3143</c:v>
                </c:pt>
                <c:pt idx="734">
                  <c:v>1.31</c:v>
                </c:pt>
                <c:pt idx="735">
                  <c:v>1.3143</c:v>
                </c:pt>
                <c:pt idx="736">
                  <c:v>1.3143</c:v>
                </c:pt>
                <c:pt idx="737">
                  <c:v>1.33</c:v>
                </c:pt>
                <c:pt idx="738">
                  <c:v>1.3070999999999999</c:v>
                </c:pt>
                <c:pt idx="739">
                  <c:v>1.3129</c:v>
                </c:pt>
                <c:pt idx="740">
                  <c:v>1.29</c:v>
                </c:pt>
                <c:pt idx="741">
                  <c:v>1.29</c:v>
                </c:pt>
                <c:pt idx="742">
                  <c:v>1.3971</c:v>
                </c:pt>
                <c:pt idx="743">
                  <c:v>1.4429000000000001</c:v>
                </c:pt>
                <c:pt idx="744">
                  <c:v>1.4642999999999999</c:v>
                </c:pt>
                <c:pt idx="745">
                  <c:v>1.55</c:v>
                </c:pt>
                <c:pt idx="746">
                  <c:v>1.5470999999999999</c:v>
                </c:pt>
                <c:pt idx="747">
                  <c:v>1.5657000000000001</c:v>
                </c:pt>
                <c:pt idx="748">
                  <c:v>1.5457000000000001</c:v>
                </c:pt>
                <c:pt idx="749">
                  <c:v>1.5857000000000001</c:v>
                </c:pt>
                <c:pt idx="750">
                  <c:v>1.6056999999999999</c:v>
                </c:pt>
                <c:pt idx="751">
                  <c:v>1.7157</c:v>
                </c:pt>
                <c:pt idx="752">
                  <c:v>1.6986000000000001</c:v>
                </c:pt>
                <c:pt idx="753">
                  <c:v>1.6671</c:v>
                </c:pt>
                <c:pt idx="754">
                  <c:v>1.73</c:v>
                </c:pt>
                <c:pt idx="755">
                  <c:v>1.7114</c:v>
                </c:pt>
                <c:pt idx="756">
                  <c:v>1.67</c:v>
                </c:pt>
                <c:pt idx="757">
                  <c:v>1.6186</c:v>
                </c:pt>
                <c:pt idx="758">
                  <c:v>1.66</c:v>
                </c:pt>
                <c:pt idx="759">
                  <c:v>1.6356999999999999</c:v>
                </c:pt>
                <c:pt idx="760">
                  <c:v>1.7357</c:v>
                </c:pt>
                <c:pt idx="761">
                  <c:v>1.6</c:v>
                </c:pt>
                <c:pt idx="762">
                  <c:v>1.6429</c:v>
                </c:pt>
                <c:pt idx="763">
                  <c:v>1.6143000000000001</c:v>
                </c:pt>
                <c:pt idx="764">
                  <c:v>1.6429</c:v>
                </c:pt>
                <c:pt idx="765">
                  <c:v>1.6443000000000001</c:v>
                </c:pt>
                <c:pt idx="766">
                  <c:v>1.65</c:v>
                </c:pt>
                <c:pt idx="767">
                  <c:v>1.6529</c:v>
                </c:pt>
                <c:pt idx="768">
                  <c:v>1.6486000000000001</c:v>
                </c:pt>
                <c:pt idx="769">
                  <c:v>1.6571</c:v>
                </c:pt>
                <c:pt idx="770">
                  <c:v>1.6343000000000001</c:v>
                </c:pt>
                <c:pt idx="771">
                  <c:v>1.6529</c:v>
                </c:pt>
                <c:pt idx="772">
                  <c:v>1.6586000000000001</c:v>
                </c:pt>
                <c:pt idx="773">
                  <c:v>1.6543000000000001</c:v>
                </c:pt>
                <c:pt idx="774">
                  <c:v>1.85</c:v>
                </c:pt>
                <c:pt idx="775">
                  <c:v>1.9757</c:v>
                </c:pt>
                <c:pt idx="776">
                  <c:v>2.04</c:v>
                </c:pt>
                <c:pt idx="777">
                  <c:v>2.1214</c:v>
                </c:pt>
                <c:pt idx="778">
                  <c:v>2.0686</c:v>
                </c:pt>
                <c:pt idx="779">
                  <c:v>2.2143000000000002</c:v>
                </c:pt>
                <c:pt idx="780">
                  <c:v>2.3043</c:v>
                </c:pt>
                <c:pt idx="781">
                  <c:v>2.2757000000000001</c:v>
                </c:pt>
                <c:pt idx="782">
                  <c:v>2.2214</c:v>
                </c:pt>
                <c:pt idx="783">
                  <c:v>2.0629</c:v>
                </c:pt>
                <c:pt idx="784">
                  <c:v>2.0771000000000002</c:v>
                </c:pt>
                <c:pt idx="785">
                  <c:v>2.0914000000000001</c:v>
                </c:pt>
                <c:pt idx="786">
                  <c:v>2.0785999999999998</c:v>
                </c:pt>
                <c:pt idx="787">
                  <c:v>2.0785999999999998</c:v>
                </c:pt>
                <c:pt idx="788">
                  <c:v>2.0413999999999999</c:v>
                </c:pt>
                <c:pt idx="789">
                  <c:v>2.0714000000000001</c:v>
                </c:pt>
                <c:pt idx="790">
                  <c:v>2.1257000000000001</c:v>
                </c:pt>
                <c:pt idx="791">
                  <c:v>2.0956999999999999</c:v>
                </c:pt>
                <c:pt idx="792">
                  <c:v>2.1743000000000001</c:v>
                </c:pt>
                <c:pt idx="793">
                  <c:v>2.1429</c:v>
                </c:pt>
                <c:pt idx="794">
                  <c:v>2.1229</c:v>
                </c:pt>
                <c:pt idx="795">
                  <c:v>2.2357</c:v>
                </c:pt>
                <c:pt idx="796">
                  <c:v>2.4157000000000002</c:v>
                </c:pt>
                <c:pt idx="797">
                  <c:v>2.38</c:v>
                </c:pt>
                <c:pt idx="798">
                  <c:v>2.4285999999999999</c:v>
                </c:pt>
                <c:pt idx="799">
                  <c:v>2.4500000000000002</c:v>
                </c:pt>
                <c:pt idx="800">
                  <c:v>2.5186000000000002</c:v>
                </c:pt>
                <c:pt idx="801">
                  <c:v>2.46</c:v>
                </c:pt>
                <c:pt idx="802">
                  <c:v>2.4557000000000002</c:v>
                </c:pt>
                <c:pt idx="803">
                  <c:v>2.38</c:v>
                </c:pt>
                <c:pt idx="804">
                  <c:v>2.36</c:v>
                </c:pt>
                <c:pt idx="805">
                  <c:v>2.2928999999999999</c:v>
                </c:pt>
                <c:pt idx="806">
                  <c:v>2.2528999999999999</c:v>
                </c:pt>
                <c:pt idx="807">
                  <c:v>2.2843</c:v>
                </c:pt>
                <c:pt idx="808">
                  <c:v>2.2970999999999999</c:v>
                </c:pt>
                <c:pt idx="809">
                  <c:v>2.3342999999999998</c:v>
                </c:pt>
                <c:pt idx="810">
                  <c:v>2.3443000000000001</c:v>
                </c:pt>
                <c:pt idx="811">
                  <c:v>2.3643000000000001</c:v>
                </c:pt>
                <c:pt idx="812">
                  <c:v>2.3643000000000001</c:v>
                </c:pt>
                <c:pt idx="813">
                  <c:v>2.3485999999999998</c:v>
                </c:pt>
                <c:pt idx="814">
                  <c:v>2.39</c:v>
                </c:pt>
                <c:pt idx="815">
                  <c:v>2.4186000000000001</c:v>
                </c:pt>
                <c:pt idx="816">
                  <c:v>2.3871000000000002</c:v>
                </c:pt>
                <c:pt idx="817">
                  <c:v>2.4586000000000001</c:v>
                </c:pt>
                <c:pt idx="818">
                  <c:v>2.4070999999999998</c:v>
                </c:pt>
                <c:pt idx="819">
                  <c:v>2.3614000000000002</c:v>
                </c:pt>
                <c:pt idx="820">
                  <c:v>2.3571</c:v>
                </c:pt>
                <c:pt idx="821">
                  <c:v>2.3429000000000002</c:v>
                </c:pt>
                <c:pt idx="822">
                  <c:v>2.3256999999999999</c:v>
                </c:pt>
                <c:pt idx="823">
                  <c:v>2.3414000000000001</c:v>
                </c:pt>
                <c:pt idx="824">
                  <c:v>2.4129</c:v>
                </c:pt>
                <c:pt idx="825">
                  <c:v>2.3786</c:v>
                </c:pt>
                <c:pt idx="826">
                  <c:v>2.3429000000000002</c:v>
                </c:pt>
                <c:pt idx="827">
                  <c:v>2.4228999999999998</c:v>
                </c:pt>
                <c:pt idx="828">
                  <c:v>2.7157</c:v>
                </c:pt>
                <c:pt idx="829">
                  <c:v>2.7886000000000002</c:v>
                </c:pt>
                <c:pt idx="830">
                  <c:v>2.7014</c:v>
                </c:pt>
                <c:pt idx="831">
                  <c:v>2.6514000000000002</c:v>
                </c:pt>
                <c:pt idx="832">
                  <c:v>2.7629000000000001</c:v>
                </c:pt>
                <c:pt idx="833">
                  <c:v>2.7957000000000001</c:v>
                </c:pt>
                <c:pt idx="834">
                  <c:v>2.9843000000000002</c:v>
                </c:pt>
                <c:pt idx="835">
                  <c:v>2.9485999999999999</c:v>
                </c:pt>
                <c:pt idx="836">
                  <c:v>2.9956999999999998</c:v>
                </c:pt>
                <c:pt idx="837">
                  <c:v>3.1086</c:v>
                </c:pt>
                <c:pt idx="838">
                  <c:v>3.0486</c:v>
                </c:pt>
                <c:pt idx="839">
                  <c:v>2.9813999999999998</c:v>
                </c:pt>
                <c:pt idx="840">
                  <c:v>3</c:v>
                </c:pt>
                <c:pt idx="841">
                  <c:v>3.1570999999999998</c:v>
                </c:pt>
                <c:pt idx="842">
                  <c:v>3.1385999999999998</c:v>
                </c:pt>
                <c:pt idx="843">
                  <c:v>3.1770999999999998</c:v>
                </c:pt>
                <c:pt idx="844">
                  <c:v>3.1271</c:v>
                </c:pt>
                <c:pt idx="845">
                  <c:v>3.0586000000000002</c:v>
                </c:pt>
                <c:pt idx="846">
                  <c:v>3.0543</c:v>
                </c:pt>
                <c:pt idx="847">
                  <c:v>3.0642999999999998</c:v>
                </c:pt>
                <c:pt idx="848">
                  <c:v>3.0143</c:v>
                </c:pt>
                <c:pt idx="849">
                  <c:v>3.0057</c:v>
                </c:pt>
                <c:pt idx="850">
                  <c:v>3.0085999999999999</c:v>
                </c:pt>
                <c:pt idx="851">
                  <c:v>3.0270999999999999</c:v>
                </c:pt>
                <c:pt idx="852">
                  <c:v>3.1343000000000001</c:v>
                </c:pt>
                <c:pt idx="853">
                  <c:v>3.0571000000000002</c:v>
                </c:pt>
                <c:pt idx="854">
                  <c:v>3.08</c:v>
                </c:pt>
                <c:pt idx="855">
                  <c:v>3.0642999999999998</c:v>
                </c:pt>
                <c:pt idx="856">
                  <c:v>3.0771000000000002</c:v>
                </c:pt>
                <c:pt idx="857">
                  <c:v>3.0771000000000002</c:v>
                </c:pt>
                <c:pt idx="858">
                  <c:v>3.2513999999999998</c:v>
                </c:pt>
                <c:pt idx="859">
                  <c:v>3.2271000000000001</c:v>
                </c:pt>
                <c:pt idx="860">
                  <c:v>3.4413999999999998</c:v>
                </c:pt>
                <c:pt idx="861">
                  <c:v>3.5670999999999999</c:v>
                </c:pt>
                <c:pt idx="862">
                  <c:v>3.6013999999999999</c:v>
                </c:pt>
                <c:pt idx="863">
                  <c:v>3.4813999999999998</c:v>
                </c:pt>
                <c:pt idx="864">
                  <c:v>3.3814000000000002</c:v>
                </c:pt>
                <c:pt idx="865">
                  <c:v>3.3456999999999999</c:v>
                </c:pt>
                <c:pt idx="866">
                  <c:v>3.4571000000000001</c:v>
                </c:pt>
                <c:pt idx="867">
                  <c:v>3.3243</c:v>
                </c:pt>
                <c:pt idx="868">
                  <c:v>3.3113999999999999</c:v>
                </c:pt>
                <c:pt idx="869">
                  <c:v>3.2385999999999999</c:v>
                </c:pt>
                <c:pt idx="870">
                  <c:v>3.3742999999999999</c:v>
                </c:pt>
                <c:pt idx="871">
                  <c:v>3.4529000000000001</c:v>
                </c:pt>
                <c:pt idx="872">
                  <c:v>3.4243000000000001</c:v>
                </c:pt>
                <c:pt idx="873">
                  <c:v>3.4714</c:v>
                </c:pt>
                <c:pt idx="874">
                  <c:v>3.4628999999999999</c:v>
                </c:pt>
                <c:pt idx="875">
                  <c:v>3.4857</c:v>
                </c:pt>
                <c:pt idx="876">
                  <c:v>3.7128999999999999</c:v>
                </c:pt>
                <c:pt idx="877">
                  <c:v>3.8056999999999999</c:v>
                </c:pt>
                <c:pt idx="878">
                  <c:v>3.8557000000000001</c:v>
                </c:pt>
                <c:pt idx="879">
                  <c:v>3.7128999999999999</c:v>
                </c:pt>
                <c:pt idx="880">
                  <c:v>3.6686000000000001</c:v>
                </c:pt>
                <c:pt idx="881">
                  <c:v>3.8929</c:v>
                </c:pt>
                <c:pt idx="882">
                  <c:v>4.0986000000000002</c:v>
                </c:pt>
                <c:pt idx="883">
                  <c:v>4.03</c:v>
                </c:pt>
                <c:pt idx="884">
                  <c:v>3.93</c:v>
                </c:pt>
                <c:pt idx="885">
                  <c:v>3.9857</c:v>
                </c:pt>
                <c:pt idx="886">
                  <c:v>4.1086</c:v>
                </c:pt>
                <c:pt idx="887">
                  <c:v>4.1570999999999998</c:v>
                </c:pt>
                <c:pt idx="888">
                  <c:v>3.9214000000000002</c:v>
                </c:pt>
                <c:pt idx="889">
                  <c:v>4.05</c:v>
                </c:pt>
                <c:pt idx="890">
                  <c:v>3.6614</c:v>
                </c:pt>
                <c:pt idx="891">
                  <c:v>3.7357</c:v>
                </c:pt>
                <c:pt idx="892">
                  <c:v>3.8529</c:v>
                </c:pt>
                <c:pt idx="893">
                  <c:v>3.9157000000000002</c:v>
                </c:pt>
                <c:pt idx="894">
                  <c:v>3.5686</c:v>
                </c:pt>
                <c:pt idx="895">
                  <c:v>3.7</c:v>
                </c:pt>
                <c:pt idx="896">
                  <c:v>3.7543000000000002</c:v>
                </c:pt>
                <c:pt idx="897">
                  <c:v>3.7728999999999999</c:v>
                </c:pt>
                <c:pt idx="898">
                  <c:v>3.6686000000000001</c:v>
                </c:pt>
                <c:pt idx="899">
                  <c:v>3.8742999999999999</c:v>
                </c:pt>
                <c:pt idx="900">
                  <c:v>3.8685999999999998</c:v>
                </c:pt>
                <c:pt idx="901">
                  <c:v>3.9413999999999998</c:v>
                </c:pt>
                <c:pt idx="902">
                  <c:v>3.9729000000000001</c:v>
                </c:pt>
                <c:pt idx="903">
                  <c:v>4.08</c:v>
                </c:pt>
                <c:pt idx="904">
                  <c:v>4.0213999999999999</c:v>
                </c:pt>
                <c:pt idx="905">
                  <c:v>4.2214</c:v>
                </c:pt>
                <c:pt idx="906">
                  <c:v>4.2957000000000001</c:v>
                </c:pt>
                <c:pt idx="907">
                  <c:v>4.1456999999999997</c:v>
                </c:pt>
                <c:pt idx="908">
                  <c:v>3.9929000000000001</c:v>
                </c:pt>
                <c:pt idx="909">
                  <c:v>3.9628999999999999</c:v>
                </c:pt>
                <c:pt idx="910">
                  <c:v>4.1071</c:v>
                </c:pt>
                <c:pt idx="911">
                  <c:v>4.0599999999999996</c:v>
                </c:pt>
                <c:pt idx="912">
                  <c:v>4.1013999999999999</c:v>
                </c:pt>
                <c:pt idx="913">
                  <c:v>4.1714000000000002</c:v>
                </c:pt>
                <c:pt idx="914">
                  <c:v>4.1456999999999997</c:v>
                </c:pt>
                <c:pt idx="915">
                  <c:v>4.1456999999999997</c:v>
                </c:pt>
                <c:pt idx="916">
                  <c:v>4.1786000000000003</c:v>
                </c:pt>
                <c:pt idx="917">
                  <c:v>3.94</c:v>
                </c:pt>
                <c:pt idx="918">
                  <c:v>3.8571</c:v>
                </c:pt>
                <c:pt idx="919">
                  <c:v>3.9342999999999999</c:v>
                </c:pt>
                <c:pt idx="920">
                  <c:v>3.8729</c:v>
                </c:pt>
                <c:pt idx="921">
                  <c:v>3.9557000000000002</c:v>
                </c:pt>
                <c:pt idx="922">
                  <c:v>3.9571000000000001</c:v>
                </c:pt>
                <c:pt idx="923">
                  <c:v>3.9643000000000002</c:v>
                </c:pt>
                <c:pt idx="924">
                  <c:v>3.9114</c:v>
                </c:pt>
                <c:pt idx="925">
                  <c:v>3.9285999999999999</c:v>
                </c:pt>
                <c:pt idx="926">
                  <c:v>3.6770999999999998</c:v>
                </c:pt>
                <c:pt idx="927">
                  <c:v>3.5857000000000001</c:v>
                </c:pt>
                <c:pt idx="928">
                  <c:v>3.4357000000000002</c:v>
                </c:pt>
                <c:pt idx="929">
                  <c:v>3.49</c:v>
                </c:pt>
                <c:pt idx="930">
                  <c:v>3.7057000000000002</c:v>
                </c:pt>
                <c:pt idx="931">
                  <c:v>3.7570999999999999</c:v>
                </c:pt>
                <c:pt idx="932">
                  <c:v>3.66</c:v>
                </c:pt>
                <c:pt idx="933">
                  <c:v>3.5871</c:v>
                </c:pt>
                <c:pt idx="934">
                  <c:v>3.9129</c:v>
                </c:pt>
                <c:pt idx="935">
                  <c:v>3.9428999999999998</c:v>
                </c:pt>
                <c:pt idx="936">
                  <c:v>3.9613999999999998</c:v>
                </c:pt>
                <c:pt idx="937">
                  <c:v>3.9613999999999998</c:v>
                </c:pt>
                <c:pt idx="938">
                  <c:v>3.8542999999999998</c:v>
                </c:pt>
                <c:pt idx="939">
                  <c:v>3.8856999999999999</c:v>
                </c:pt>
                <c:pt idx="940">
                  <c:v>3.8929</c:v>
                </c:pt>
                <c:pt idx="941">
                  <c:v>3.8656999999999999</c:v>
                </c:pt>
                <c:pt idx="942">
                  <c:v>3.8656999999999999</c:v>
                </c:pt>
                <c:pt idx="943">
                  <c:v>3.7214</c:v>
                </c:pt>
                <c:pt idx="944">
                  <c:v>3.5714000000000001</c:v>
                </c:pt>
                <c:pt idx="945">
                  <c:v>3.5613999999999999</c:v>
                </c:pt>
                <c:pt idx="946">
                  <c:v>3.5756999999999999</c:v>
                </c:pt>
                <c:pt idx="947">
                  <c:v>3.5714000000000001</c:v>
                </c:pt>
                <c:pt idx="948">
                  <c:v>3.6328999999999998</c:v>
                </c:pt>
                <c:pt idx="949">
                  <c:v>3.55</c:v>
                </c:pt>
                <c:pt idx="950">
                  <c:v>3.6743000000000001</c:v>
                </c:pt>
                <c:pt idx="951">
                  <c:v>3.6514000000000002</c:v>
                </c:pt>
                <c:pt idx="952">
                  <c:v>3.6514000000000002</c:v>
                </c:pt>
                <c:pt idx="953">
                  <c:v>3.68</c:v>
                </c:pt>
                <c:pt idx="954">
                  <c:v>3.55</c:v>
                </c:pt>
                <c:pt idx="955">
                  <c:v>3.6314000000000002</c:v>
                </c:pt>
                <c:pt idx="956">
                  <c:v>3.3529</c:v>
                </c:pt>
                <c:pt idx="957">
                  <c:v>3.3256999999999999</c:v>
                </c:pt>
                <c:pt idx="958">
                  <c:v>3.5343</c:v>
                </c:pt>
                <c:pt idx="959">
                  <c:v>4.0842999999999998</c:v>
                </c:pt>
                <c:pt idx="960">
                  <c:v>4.1429</c:v>
                </c:pt>
                <c:pt idx="961">
                  <c:v>3.9742999999999999</c:v>
                </c:pt>
                <c:pt idx="962">
                  <c:v>3.9428999999999998</c:v>
                </c:pt>
                <c:pt idx="963">
                  <c:v>3.9357000000000002</c:v>
                </c:pt>
                <c:pt idx="964">
                  <c:v>3.8729</c:v>
                </c:pt>
                <c:pt idx="965">
                  <c:v>3.7286000000000001</c:v>
                </c:pt>
                <c:pt idx="966">
                  <c:v>3.73</c:v>
                </c:pt>
                <c:pt idx="967">
                  <c:v>3.7543000000000002</c:v>
                </c:pt>
                <c:pt idx="968">
                  <c:v>3.7029000000000001</c:v>
                </c:pt>
                <c:pt idx="969">
                  <c:v>3.5914000000000001</c:v>
                </c:pt>
                <c:pt idx="970">
                  <c:v>3.5114000000000001</c:v>
                </c:pt>
                <c:pt idx="971">
                  <c:v>3.6328999999999998</c:v>
                </c:pt>
                <c:pt idx="972">
                  <c:v>3.6042999999999998</c:v>
                </c:pt>
                <c:pt idx="973">
                  <c:v>3.5129000000000001</c:v>
                </c:pt>
                <c:pt idx="974">
                  <c:v>3.5642999999999998</c:v>
                </c:pt>
                <c:pt idx="975">
                  <c:v>3.5929000000000002</c:v>
                </c:pt>
                <c:pt idx="976">
                  <c:v>3.5686</c:v>
                </c:pt>
                <c:pt idx="977">
                  <c:v>3.5686</c:v>
                </c:pt>
                <c:pt idx="978">
                  <c:v>3.6770999999999998</c:v>
                </c:pt>
                <c:pt idx="979">
                  <c:v>3.7671000000000001</c:v>
                </c:pt>
                <c:pt idx="980">
                  <c:v>3.6728999999999998</c:v>
                </c:pt>
                <c:pt idx="981">
                  <c:v>3.7107000000000001</c:v>
                </c:pt>
                <c:pt idx="982">
                  <c:v>3.79</c:v>
                </c:pt>
                <c:pt idx="983">
                  <c:v>3.83</c:v>
                </c:pt>
                <c:pt idx="984">
                  <c:v>3.8357000000000001</c:v>
                </c:pt>
                <c:pt idx="985">
                  <c:v>3.83</c:v>
                </c:pt>
                <c:pt idx="986">
                  <c:v>3.8229000000000002</c:v>
                </c:pt>
                <c:pt idx="987">
                  <c:v>3.66</c:v>
                </c:pt>
                <c:pt idx="988">
                  <c:v>3.6371000000000002</c:v>
                </c:pt>
                <c:pt idx="989">
                  <c:v>3.59</c:v>
                </c:pt>
                <c:pt idx="990">
                  <c:v>3.6071</c:v>
                </c:pt>
                <c:pt idx="991">
                  <c:v>3.65</c:v>
                </c:pt>
                <c:pt idx="992">
                  <c:v>3.5857000000000001</c:v>
                </c:pt>
                <c:pt idx="993">
                  <c:v>3.6314000000000002</c:v>
                </c:pt>
                <c:pt idx="994">
                  <c:v>3.5871</c:v>
                </c:pt>
                <c:pt idx="995">
                  <c:v>3.6385999999999998</c:v>
                </c:pt>
                <c:pt idx="996">
                  <c:v>3.7385999999999999</c:v>
                </c:pt>
                <c:pt idx="997">
                  <c:v>3.8685999999999998</c:v>
                </c:pt>
                <c:pt idx="998">
                  <c:v>3.8814000000000002</c:v>
                </c:pt>
                <c:pt idx="999">
                  <c:v>4.0071000000000003</c:v>
                </c:pt>
                <c:pt idx="1000">
                  <c:v>4.0414000000000003</c:v>
                </c:pt>
                <c:pt idx="1001">
                  <c:v>4.0956999999999999</c:v>
                </c:pt>
                <c:pt idx="1002">
                  <c:v>4.1271000000000004</c:v>
                </c:pt>
                <c:pt idx="1003">
                  <c:v>4.0042999999999997</c:v>
                </c:pt>
                <c:pt idx="1004">
                  <c:v>4.1729000000000003</c:v>
                </c:pt>
                <c:pt idx="1005">
                  <c:v>4.0914000000000001</c:v>
                </c:pt>
                <c:pt idx="1006">
                  <c:v>4.1414</c:v>
                </c:pt>
                <c:pt idx="1007">
                  <c:v>4.0186000000000002</c:v>
                </c:pt>
                <c:pt idx="1008">
                  <c:v>3.9157000000000002</c:v>
                </c:pt>
                <c:pt idx="1009">
                  <c:v>4.0942999999999996</c:v>
                </c:pt>
                <c:pt idx="1010">
                  <c:v>4.0357000000000003</c:v>
                </c:pt>
                <c:pt idx="1011">
                  <c:v>3.9914000000000001</c:v>
                </c:pt>
                <c:pt idx="1012">
                  <c:v>4.0357000000000003</c:v>
                </c:pt>
                <c:pt idx="1013">
                  <c:v>4.0743</c:v>
                </c:pt>
                <c:pt idx="1014">
                  <c:v>4.1029</c:v>
                </c:pt>
                <c:pt idx="1015">
                  <c:v>4.17</c:v>
                </c:pt>
                <c:pt idx="1016">
                  <c:v>4.17</c:v>
                </c:pt>
                <c:pt idx="1017">
                  <c:v>4.1714000000000002</c:v>
                </c:pt>
                <c:pt idx="1018">
                  <c:v>4.2571000000000003</c:v>
                </c:pt>
                <c:pt idx="1019">
                  <c:v>4.4400000000000004</c:v>
                </c:pt>
                <c:pt idx="1020">
                  <c:v>4.4443000000000001</c:v>
                </c:pt>
                <c:pt idx="1021">
                  <c:v>4.4000000000000004</c:v>
                </c:pt>
                <c:pt idx="1022">
                  <c:v>4.4629000000000003</c:v>
                </c:pt>
                <c:pt idx="1023">
                  <c:v>4.5256999999999996</c:v>
                </c:pt>
                <c:pt idx="1024">
                  <c:v>4.4970999999999997</c:v>
                </c:pt>
                <c:pt idx="1025">
                  <c:v>4.47</c:v>
                </c:pt>
                <c:pt idx="1026">
                  <c:v>4.2343000000000002</c:v>
                </c:pt>
                <c:pt idx="1027">
                  <c:v>4.2286000000000001</c:v>
                </c:pt>
                <c:pt idx="1028">
                  <c:v>4.3143000000000002</c:v>
                </c:pt>
                <c:pt idx="1029">
                  <c:v>4.2443</c:v>
                </c:pt>
                <c:pt idx="1030">
                  <c:v>4.2843</c:v>
                </c:pt>
                <c:pt idx="1031">
                  <c:v>4.3285999999999998</c:v>
                </c:pt>
                <c:pt idx="1032">
                  <c:v>4.2857000000000003</c:v>
                </c:pt>
                <c:pt idx="1033">
                  <c:v>4.3886000000000003</c:v>
                </c:pt>
                <c:pt idx="1034">
                  <c:v>4.4157000000000002</c:v>
                </c:pt>
                <c:pt idx="1035">
                  <c:v>4.2514000000000003</c:v>
                </c:pt>
                <c:pt idx="1036">
                  <c:v>4.2271000000000001</c:v>
                </c:pt>
                <c:pt idx="1037">
                  <c:v>4.0643000000000002</c:v>
                </c:pt>
                <c:pt idx="1038">
                  <c:v>4.0942999999999996</c:v>
                </c:pt>
                <c:pt idx="1039">
                  <c:v>4.0129000000000001</c:v>
                </c:pt>
                <c:pt idx="1040">
                  <c:v>3.9586000000000001</c:v>
                </c:pt>
                <c:pt idx="1041">
                  <c:v>3.9813999999999998</c:v>
                </c:pt>
                <c:pt idx="1042">
                  <c:v>4</c:v>
                </c:pt>
                <c:pt idx="1043">
                  <c:v>3.99</c:v>
                </c:pt>
                <c:pt idx="1044">
                  <c:v>3.9914000000000001</c:v>
                </c:pt>
                <c:pt idx="1045">
                  <c:v>4.1071</c:v>
                </c:pt>
                <c:pt idx="1046">
                  <c:v>4.1185999999999998</c:v>
                </c:pt>
                <c:pt idx="1047">
                  <c:v>4.1185999999999998</c:v>
                </c:pt>
                <c:pt idx="1048">
                  <c:v>3.9285999999999999</c:v>
                </c:pt>
                <c:pt idx="1049">
                  <c:v>3.9557000000000002</c:v>
                </c:pt>
                <c:pt idx="1050">
                  <c:v>4.0728999999999997</c:v>
                </c:pt>
                <c:pt idx="1051">
                  <c:v>3.9929000000000001</c:v>
                </c:pt>
                <c:pt idx="1052">
                  <c:v>3.8971</c:v>
                </c:pt>
                <c:pt idx="1053">
                  <c:v>3.8414000000000001</c:v>
                </c:pt>
                <c:pt idx="1054">
                  <c:v>3.7713999999999999</c:v>
                </c:pt>
                <c:pt idx="1055">
                  <c:v>3.9685999999999999</c:v>
                </c:pt>
                <c:pt idx="1056">
                  <c:v>3.9329000000000001</c:v>
                </c:pt>
                <c:pt idx="1057">
                  <c:v>3.8685999999999998</c:v>
                </c:pt>
                <c:pt idx="1058">
                  <c:v>3.9342999999999999</c:v>
                </c:pt>
                <c:pt idx="1059">
                  <c:v>3.9986000000000002</c:v>
                </c:pt>
                <c:pt idx="1060">
                  <c:v>3.9571000000000001</c:v>
                </c:pt>
                <c:pt idx="1061">
                  <c:v>3.8742999999999999</c:v>
                </c:pt>
                <c:pt idx="1062">
                  <c:v>4.0021000000000004</c:v>
                </c:pt>
                <c:pt idx="1063">
                  <c:v>3.8685999999999998</c:v>
                </c:pt>
                <c:pt idx="1064">
                  <c:v>3.8814000000000002</c:v>
                </c:pt>
                <c:pt idx="1065">
                  <c:v>3.9529000000000001</c:v>
                </c:pt>
                <c:pt idx="1066">
                  <c:v>3.9056999999999999</c:v>
                </c:pt>
                <c:pt idx="1067">
                  <c:v>3.9571000000000001</c:v>
                </c:pt>
                <c:pt idx="1068">
                  <c:v>3.8443000000000001</c:v>
                </c:pt>
                <c:pt idx="1069">
                  <c:v>3.7942999999999998</c:v>
                </c:pt>
                <c:pt idx="1070">
                  <c:v>3.88</c:v>
                </c:pt>
                <c:pt idx="1071">
                  <c:v>3.8871000000000002</c:v>
                </c:pt>
                <c:pt idx="1072">
                  <c:v>3.8914</c:v>
                </c:pt>
                <c:pt idx="1073">
                  <c:v>3.8914</c:v>
                </c:pt>
                <c:pt idx="1074">
                  <c:v>3.8056999999999999</c:v>
                </c:pt>
                <c:pt idx="1075">
                  <c:v>3.8029000000000002</c:v>
                </c:pt>
                <c:pt idx="1076">
                  <c:v>3.8071000000000002</c:v>
                </c:pt>
                <c:pt idx="1077">
                  <c:v>3.7786</c:v>
                </c:pt>
                <c:pt idx="1078">
                  <c:v>3.6185999999999998</c:v>
                </c:pt>
                <c:pt idx="1079">
                  <c:v>3.5129000000000001</c:v>
                </c:pt>
                <c:pt idx="1080">
                  <c:v>3.5571000000000002</c:v>
                </c:pt>
                <c:pt idx="1081">
                  <c:v>3.4557000000000002</c:v>
                </c:pt>
                <c:pt idx="1082">
                  <c:v>3.4014000000000002</c:v>
                </c:pt>
                <c:pt idx="1083">
                  <c:v>3.3429000000000002</c:v>
                </c:pt>
                <c:pt idx="1084">
                  <c:v>3.3843000000000001</c:v>
                </c:pt>
                <c:pt idx="1085">
                  <c:v>3.3357000000000001</c:v>
                </c:pt>
                <c:pt idx="1086">
                  <c:v>3.2928999999999999</c:v>
                </c:pt>
                <c:pt idx="1087">
                  <c:v>3.3942999999999999</c:v>
                </c:pt>
                <c:pt idx="1088">
                  <c:v>2.6829000000000001</c:v>
                </c:pt>
                <c:pt idx="1089">
                  <c:v>2.7185999999999999</c:v>
                </c:pt>
                <c:pt idx="1090">
                  <c:v>2.8885999999999998</c:v>
                </c:pt>
                <c:pt idx="1091">
                  <c:v>2.9786000000000001</c:v>
                </c:pt>
                <c:pt idx="1092">
                  <c:v>2.9557000000000002</c:v>
                </c:pt>
                <c:pt idx="1093">
                  <c:v>2.9285999999999999</c:v>
                </c:pt>
                <c:pt idx="1094">
                  <c:v>2.9771000000000001</c:v>
                </c:pt>
                <c:pt idx="1095">
                  <c:v>2.9129</c:v>
                </c:pt>
                <c:pt idx="1096">
                  <c:v>2.9943</c:v>
                </c:pt>
                <c:pt idx="1097">
                  <c:v>2.9542999999999999</c:v>
                </c:pt>
                <c:pt idx="1098">
                  <c:v>2.9</c:v>
                </c:pt>
                <c:pt idx="1099">
                  <c:v>2.88</c:v>
                </c:pt>
                <c:pt idx="1100">
                  <c:v>2.8786</c:v>
                </c:pt>
                <c:pt idx="1101">
                  <c:v>2.84</c:v>
                </c:pt>
                <c:pt idx="1102">
                  <c:v>2.8443000000000001</c:v>
                </c:pt>
                <c:pt idx="1103">
                  <c:v>2.85</c:v>
                </c:pt>
                <c:pt idx="1104">
                  <c:v>2.8243</c:v>
                </c:pt>
                <c:pt idx="1105">
                  <c:v>2.8614000000000002</c:v>
                </c:pt>
                <c:pt idx="1106">
                  <c:v>2.8357000000000001</c:v>
                </c:pt>
                <c:pt idx="1107">
                  <c:v>2.7886000000000002</c:v>
                </c:pt>
                <c:pt idx="1108">
                  <c:v>2.6770999999999998</c:v>
                </c:pt>
                <c:pt idx="1109">
                  <c:v>2.6686000000000001</c:v>
                </c:pt>
                <c:pt idx="1110">
                  <c:v>2.6528999999999998</c:v>
                </c:pt>
                <c:pt idx="1111">
                  <c:v>2.6743000000000001</c:v>
                </c:pt>
                <c:pt idx="1112">
                  <c:v>2.75</c:v>
                </c:pt>
                <c:pt idx="1113">
                  <c:v>2.7656999999999998</c:v>
                </c:pt>
                <c:pt idx="1114">
                  <c:v>2.87</c:v>
                </c:pt>
                <c:pt idx="1115">
                  <c:v>2.86</c:v>
                </c:pt>
                <c:pt idx="1116">
                  <c:v>2.86</c:v>
                </c:pt>
                <c:pt idx="1117">
                  <c:v>2.86</c:v>
                </c:pt>
                <c:pt idx="1118">
                  <c:v>2.89</c:v>
                </c:pt>
                <c:pt idx="1119">
                  <c:v>3.0028999999999999</c:v>
                </c:pt>
                <c:pt idx="1120">
                  <c:v>2.9028999999999998</c:v>
                </c:pt>
                <c:pt idx="1121">
                  <c:v>2.8914</c:v>
                </c:pt>
                <c:pt idx="1122">
                  <c:v>2.9457</c:v>
                </c:pt>
                <c:pt idx="1123">
                  <c:v>3.1071</c:v>
                </c:pt>
                <c:pt idx="1124">
                  <c:v>3.18</c:v>
                </c:pt>
                <c:pt idx="1125">
                  <c:v>3.2113999999999998</c:v>
                </c:pt>
                <c:pt idx="1126">
                  <c:v>3.2456999999999998</c:v>
                </c:pt>
                <c:pt idx="1127">
                  <c:v>3.19</c:v>
                </c:pt>
                <c:pt idx="1128">
                  <c:v>3.1356999999999999</c:v>
                </c:pt>
                <c:pt idx="1129">
                  <c:v>3.21</c:v>
                </c:pt>
                <c:pt idx="1130">
                  <c:v>3.2757000000000001</c:v>
                </c:pt>
                <c:pt idx="1131">
                  <c:v>3.2871000000000001</c:v>
                </c:pt>
                <c:pt idx="1132">
                  <c:v>3.3</c:v>
                </c:pt>
                <c:pt idx="1133">
                  <c:v>3.2829000000000002</c:v>
                </c:pt>
                <c:pt idx="1134">
                  <c:v>3.3129</c:v>
                </c:pt>
                <c:pt idx="1135">
                  <c:v>3.3014000000000001</c:v>
                </c:pt>
                <c:pt idx="1136">
                  <c:v>3.2543000000000002</c:v>
                </c:pt>
                <c:pt idx="1137">
                  <c:v>3.2585999999999999</c:v>
                </c:pt>
                <c:pt idx="1138">
                  <c:v>3.2913999999999999</c:v>
                </c:pt>
                <c:pt idx="1139">
                  <c:v>3.3142999999999998</c:v>
                </c:pt>
                <c:pt idx="1140">
                  <c:v>3.4070999999999998</c:v>
                </c:pt>
                <c:pt idx="1141">
                  <c:v>3.4443000000000001</c:v>
                </c:pt>
                <c:pt idx="1142">
                  <c:v>3.4285999999999999</c:v>
                </c:pt>
                <c:pt idx="1143">
                  <c:v>3.3742999999999999</c:v>
                </c:pt>
                <c:pt idx="1144">
                  <c:v>3.34</c:v>
                </c:pt>
                <c:pt idx="1145">
                  <c:v>3.3443000000000001</c:v>
                </c:pt>
                <c:pt idx="1146">
                  <c:v>3.3142999999999998</c:v>
                </c:pt>
                <c:pt idx="1147">
                  <c:v>3.3170999999999999</c:v>
                </c:pt>
                <c:pt idx="1148">
                  <c:v>3.2471000000000001</c:v>
                </c:pt>
                <c:pt idx="1149">
                  <c:v>3.1985999999999999</c:v>
                </c:pt>
                <c:pt idx="1150">
                  <c:v>3.1629</c:v>
                </c:pt>
                <c:pt idx="1151">
                  <c:v>3.1770999999999998</c:v>
                </c:pt>
                <c:pt idx="1152">
                  <c:v>3.2970999999999999</c:v>
                </c:pt>
                <c:pt idx="1153">
                  <c:v>3.91</c:v>
                </c:pt>
                <c:pt idx="1154">
                  <c:v>3.9628999999999999</c:v>
                </c:pt>
                <c:pt idx="1155">
                  <c:v>3.9643000000000002</c:v>
                </c:pt>
                <c:pt idx="1156">
                  <c:v>3.9413999999999998</c:v>
                </c:pt>
                <c:pt idx="1157">
                  <c:v>3.9870999999999999</c:v>
                </c:pt>
                <c:pt idx="1158">
                  <c:v>3.9514</c:v>
                </c:pt>
                <c:pt idx="1159">
                  <c:v>3.9357000000000002</c:v>
                </c:pt>
                <c:pt idx="1160">
                  <c:v>3.8142999999999998</c:v>
                </c:pt>
                <c:pt idx="1161">
                  <c:v>3.8142999999999998</c:v>
                </c:pt>
                <c:pt idx="1162">
                  <c:v>3.8942999999999999</c:v>
                </c:pt>
                <c:pt idx="1163">
                  <c:v>3.9485999999999999</c:v>
                </c:pt>
                <c:pt idx="1164">
                  <c:v>4.1257000000000001</c:v>
                </c:pt>
                <c:pt idx="1165">
                  <c:v>4.1314000000000002</c:v>
                </c:pt>
                <c:pt idx="1166">
                  <c:v>4.1970999999999998</c:v>
                </c:pt>
                <c:pt idx="1167">
                  <c:v>4.2129000000000003</c:v>
                </c:pt>
                <c:pt idx="1168">
                  <c:v>4.1557000000000004</c:v>
                </c:pt>
                <c:pt idx="1169">
                  <c:v>4.25</c:v>
                </c:pt>
                <c:pt idx="1170">
                  <c:v>4.1814</c:v>
                </c:pt>
                <c:pt idx="1171">
                  <c:v>4.1314000000000002</c:v>
                </c:pt>
                <c:pt idx="1172">
                  <c:v>4.1543000000000001</c:v>
                </c:pt>
                <c:pt idx="1173">
                  <c:v>4.1814</c:v>
                </c:pt>
                <c:pt idx="1174">
                  <c:v>4.2271000000000001</c:v>
                </c:pt>
                <c:pt idx="1175">
                  <c:v>4.2271000000000001</c:v>
                </c:pt>
                <c:pt idx="1176">
                  <c:v>4.1943000000000001</c:v>
                </c:pt>
                <c:pt idx="1177">
                  <c:v>4.1386000000000003</c:v>
                </c:pt>
                <c:pt idx="1178">
                  <c:v>4.12</c:v>
                </c:pt>
                <c:pt idx="1179">
                  <c:v>4.17</c:v>
                </c:pt>
                <c:pt idx="1180">
                  <c:v>4.1829000000000001</c:v>
                </c:pt>
                <c:pt idx="1181">
                  <c:v>4.2085999999999997</c:v>
                </c:pt>
                <c:pt idx="1182">
                  <c:v>4.1329000000000002</c:v>
                </c:pt>
                <c:pt idx="1183">
                  <c:v>4.1414</c:v>
                </c:pt>
                <c:pt idx="1184">
                  <c:v>4.0686</c:v>
                </c:pt>
                <c:pt idx="1185">
                  <c:v>3.9613999999999998</c:v>
                </c:pt>
                <c:pt idx="1186">
                  <c:v>3.95</c:v>
                </c:pt>
                <c:pt idx="1187">
                  <c:v>4.0670999999999999</c:v>
                </c:pt>
                <c:pt idx="1188">
                  <c:v>4.0529000000000002</c:v>
                </c:pt>
                <c:pt idx="1189">
                  <c:v>4.0571000000000002</c:v>
                </c:pt>
                <c:pt idx="1190">
                  <c:v>3.9657</c:v>
                </c:pt>
                <c:pt idx="1191">
                  <c:v>3.9428999999999998</c:v>
                </c:pt>
                <c:pt idx="1192">
                  <c:v>3.8056999999999999</c:v>
                </c:pt>
                <c:pt idx="1193">
                  <c:v>3.8656999999999999</c:v>
                </c:pt>
                <c:pt idx="1194">
                  <c:v>3.9085999999999999</c:v>
                </c:pt>
                <c:pt idx="1195">
                  <c:v>3.8271000000000002</c:v>
                </c:pt>
                <c:pt idx="1196">
                  <c:v>3.7429000000000001</c:v>
                </c:pt>
                <c:pt idx="1197">
                  <c:v>3.7429000000000001</c:v>
                </c:pt>
                <c:pt idx="1198">
                  <c:v>3.8342999999999998</c:v>
                </c:pt>
                <c:pt idx="1199">
                  <c:v>3.7843</c:v>
                </c:pt>
                <c:pt idx="1200">
                  <c:v>3.7286000000000001</c:v>
                </c:pt>
                <c:pt idx="1201">
                  <c:v>3.6943000000000001</c:v>
                </c:pt>
                <c:pt idx="1202">
                  <c:v>3.6943000000000001</c:v>
                </c:pt>
                <c:pt idx="1203">
                  <c:v>3.6943000000000001</c:v>
                </c:pt>
                <c:pt idx="1204">
                  <c:v>3.8014000000000001</c:v>
                </c:pt>
                <c:pt idx="1205">
                  <c:v>3.6214</c:v>
                </c:pt>
                <c:pt idx="1206">
                  <c:v>3.5442999999999998</c:v>
                </c:pt>
                <c:pt idx="1207">
                  <c:v>3.4043000000000001</c:v>
                </c:pt>
                <c:pt idx="1208">
                  <c:v>3.4270999999999998</c:v>
                </c:pt>
                <c:pt idx="1209">
                  <c:v>3.4386000000000001</c:v>
                </c:pt>
                <c:pt idx="1210">
                  <c:v>3.4628999999999999</c:v>
                </c:pt>
                <c:pt idx="1211">
                  <c:v>3.2443</c:v>
                </c:pt>
                <c:pt idx="1212">
                  <c:v>3.2443</c:v>
                </c:pt>
                <c:pt idx="1213">
                  <c:v>3.2486000000000002</c:v>
                </c:pt>
                <c:pt idx="1214">
                  <c:v>3.2614000000000001</c:v>
                </c:pt>
                <c:pt idx="1215">
                  <c:v>3.1785999999999999</c:v>
                </c:pt>
                <c:pt idx="1216">
                  <c:v>3.2229000000000001</c:v>
                </c:pt>
                <c:pt idx="1217">
                  <c:v>3.1286</c:v>
                </c:pt>
                <c:pt idx="1218">
                  <c:v>3.1086</c:v>
                </c:pt>
                <c:pt idx="1219">
                  <c:v>3.25</c:v>
                </c:pt>
                <c:pt idx="1220">
                  <c:v>3.3214000000000001</c:v>
                </c:pt>
                <c:pt idx="1221">
                  <c:v>3.3071000000000002</c:v>
                </c:pt>
                <c:pt idx="1222">
                  <c:v>3.2214</c:v>
                </c:pt>
                <c:pt idx="1223">
                  <c:v>3.2757000000000001</c:v>
                </c:pt>
                <c:pt idx="1224">
                  <c:v>3.2585999999999999</c:v>
                </c:pt>
                <c:pt idx="1225">
                  <c:v>3.2471000000000001</c:v>
                </c:pt>
                <c:pt idx="1226">
                  <c:v>3.2629000000000001</c:v>
                </c:pt>
                <c:pt idx="1227">
                  <c:v>3.2286000000000001</c:v>
                </c:pt>
                <c:pt idx="1228">
                  <c:v>3.1886000000000001</c:v>
                </c:pt>
                <c:pt idx="1229">
                  <c:v>3.2713999999999999</c:v>
                </c:pt>
                <c:pt idx="1230">
                  <c:v>3.3929</c:v>
                </c:pt>
                <c:pt idx="1231">
                  <c:v>3.3014000000000001</c:v>
                </c:pt>
                <c:pt idx="1232">
                  <c:v>3.3043</c:v>
                </c:pt>
                <c:pt idx="1233">
                  <c:v>3.2713999999999999</c:v>
                </c:pt>
                <c:pt idx="1234">
                  <c:v>3.2286000000000001</c:v>
                </c:pt>
                <c:pt idx="1235">
                  <c:v>3.2143000000000002</c:v>
                </c:pt>
                <c:pt idx="1236">
                  <c:v>3.2671000000000001</c:v>
                </c:pt>
                <c:pt idx="1237">
                  <c:v>3.2671000000000001</c:v>
                </c:pt>
                <c:pt idx="1238">
                  <c:v>3.3586</c:v>
                </c:pt>
                <c:pt idx="1239">
                  <c:v>3.3414000000000001</c:v>
                </c:pt>
                <c:pt idx="1240">
                  <c:v>3.3929</c:v>
                </c:pt>
                <c:pt idx="1241">
                  <c:v>3.3614000000000002</c:v>
                </c:pt>
                <c:pt idx="1242">
                  <c:v>3.3043</c:v>
                </c:pt>
                <c:pt idx="1243">
                  <c:v>3.1570999999999998</c:v>
                </c:pt>
                <c:pt idx="1244">
                  <c:v>3.2185999999999999</c:v>
                </c:pt>
                <c:pt idx="1245">
                  <c:v>3.2614000000000001</c:v>
                </c:pt>
                <c:pt idx="1246">
                  <c:v>3.1842999999999999</c:v>
                </c:pt>
                <c:pt idx="1247">
                  <c:v>3.0085999999999999</c:v>
                </c:pt>
                <c:pt idx="1248">
                  <c:v>3.0629</c:v>
                </c:pt>
                <c:pt idx="1249">
                  <c:v>3.0257000000000001</c:v>
                </c:pt>
                <c:pt idx="1250">
                  <c:v>3.0343</c:v>
                </c:pt>
                <c:pt idx="1251">
                  <c:v>3.0085999999999999</c:v>
                </c:pt>
                <c:pt idx="1252">
                  <c:v>3.0114000000000001</c:v>
                </c:pt>
                <c:pt idx="1253">
                  <c:v>2.9357000000000002</c:v>
                </c:pt>
                <c:pt idx="1254">
                  <c:v>3.0156999999999998</c:v>
                </c:pt>
                <c:pt idx="1255">
                  <c:v>3.0228999999999999</c:v>
                </c:pt>
                <c:pt idx="1256">
                  <c:v>3.0028999999999999</c:v>
                </c:pt>
                <c:pt idx="1257">
                  <c:v>3.0514000000000001</c:v>
                </c:pt>
                <c:pt idx="1258">
                  <c:v>3.2113999999999998</c:v>
                </c:pt>
                <c:pt idx="1259">
                  <c:v>3.2928999999999999</c:v>
                </c:pt>
                <c:pt idx="1260">
                  <c:v>3.3</c:v>
                </c:pt>
                <c:pt idx="1261">
                  <c:v>3.39</c:v>
                </c:pt>
                <c:pt idx="1262">
                  <c:v>3.3229000000000002</c:v>
                </c:pt>
                <c:pt idx="1263">
                  <c:v>3.3685999999999998</c:v>
                </c:pt>
                <c:pt idx="1264">
                  <c:v>3.34</c:v>
                </c:pt>
                <c:pt idx="1265">
                  <c:v>3.35</c:v>
                </c:pt>
                <c:pt idx="1266">
                  <c:v>3.3129</c:v>
                </c:pt>
                <c:pt idx="1267">
                  <c:v>3.3542999999999998</c:v>
                </c:pt>
                <c:pt idx="1268">
                  <c:v>3.3971</c:v>
                </c:pt>
                <c:pt idx="1269">
                  <c:v>3.5043000000000002</c:v>
                </c:pt>
                <c:pt idx="1270">
                  <c:v>3.4571000000000001</c:v>
                </c:pt>
                <c:pt idx="1271">
                  <c:v>3.4571000000000001</c:v>
                </c:pt>
                <c:pt idx="1272">
                  <c:v>3.4771000000000001</c:v>
                </c:pt>
                <c:pt idx="1273">
                  <c:v>3.5514000000000001</c:v>
                </c:pt>
                <c:pt idx="1274">
                  <c:v>3.5143</c:v>
                </c:pt>
                <c:pt idx="1275">
                  <c:v>3.5143</c:v>
                </c:pt>
                <c:pt idx="1276">
                  <c:v>3.5143</c:v>
                </c:pt>
                <c:pt idx="1277">
                  <c:v>3.5028999999999999</c:v>
                </c:pt>
                <c:pt idx="1278">
                  <c:v>3.4228999999999998</c:v>
                </c:pt>
                <c:pt idx="1279">
                  <c:v>3.1</c:v>
                </c:pt>
                <c:pt idx="1280">
                  <c:v>3.0729000000000002</c:v>
                </c:pt>
                <c:pt idx="1281">
                  <c:v>3.1570999999999998</c:v>
                </c:pt>
                <c:pt idx="1282">
                  <c:v>3.1042999999999998</c:v>
                </c:pt>
                <c:pt idx="1283">
                  <c:v>3.0886</c:v>
                </c:pt>
                <c:pt idx="1284">
                  <c:v>3.08</c:v>
                </c:pt>
                <c:pt idx="1285">
                  <c:v>3.1614</c:v>
                </c:pt>
                <c:pt idx="1286">
                  <c:v>3.1728999999999998</c:v>
                </c:pt>
                <c:pt idx="1287">
                  <c:v>3.1671</c:v>
                </c:pt>
                <c:pt idx="1288">
                  <c:v>3.1642999999999999</c:v>
                </c:pt>
                <c:pt idx="1289">
                  <c:v>3.1585999999999999</c:v>
                </c:pt>
                <c:pt idx="1290">
                  <c:v>3.1842999999999999</c:v>
                </c:pt>
                <c:pt idx="1291">
                  <c:v>3.1657000000000002</c:v>
                </c:pt>
                <c:pt idx="1292">
                  <c:v>3.1743000000000001</c:v>
                </c:pt>
                <c:pt idx="1293">
                  <c:v>3.1629</c:v>
                </c:pt>
                <c:pt idx="1294">
                  <c:v>3.1585999999999999</c:v>
                </c:pt>
                <c:pt idx="1295">
                  <c:v>3.13</c:v>
                </c:pt>
                <c:pt idx="1296">
                  <c:v>3.1514000000000002</c:v>
                </c:pt>
                <c:pt idx="1297">
                  <c:v>3.1371000000000002</c:v>
                </c:pt>
                <c:pt idx="1298">
                  <c:v>3.1071</c:v>
                </c:pt>
                <c:pt idx="1299">
                  <c:v>3.1029</c:v>
                </c:pt>
                <c:pt idx="1300">
                  <c:v>3.1171000000000002</c:v>
                </c:pt>
                <c:pt idx="1301">
                  <c:v>3.1343000000000001</c:v>
                </c:pt>
                <c:pt idx="1302">
                  <c:v>3.2143000000000002</c:v>
                </c:pt>
                <c:pt idx="1303">
                  <c:v>3.2856999999999998</c:v>
                </c:pt>
                <c:pt idx="1304">
                  <c:v>3.3129</c:v>
                </c:pt>
                <c:pt idx="1305">
                  <c:v>3.22</c:v>
                </c:pt>
                <c:pt idx="1306">
                  <c:v>3.2170999999999998</c:v>
                </c:pt>
                <c:pt idx="1307">
                  <c:v>3.2170999999999998</c:v>
                </c:pt>
                <c:pt idx="1308">
                  <c:v>3.1214</c:v>
                </c:pt>
                <c:pt idx="1309">
                  <c:v>3.1514000000000002</c:v>
                </c:pt>
                <c:pt idx="1310">
                  <c:v>3.1286</c:v>
                </c:pt>
                <c:pt idx="1311">
                  <c:v>3.0813999999999999</c:v>
                </c:pt>
                <c:pt idx="1312">
                  <c:v>3.0686</c:v>
                </c:pt>
                <c:pt idx="1313">
                  <c:v>3.0556999999999999</c:v>
                </c:pt>
                <c:pt idx="1314">
                  <c:v>3.2286000000000001</c:v>
                </c:pt>
                <c:pt idx="1315">
                  <c:v>3.4186000000000001</c:v>
                </c:pt>
                <c:pt idx="1316">
                  <c:v>3.3471000000000002</c:v>
                </c:pt>
                <c:pt idx="1317">
                  <c:v>3.1328999999999998</c:v>
                </c:pt>
                <c:pt idx="1318">
                  <c:v>2.8685999999999998</c:v>
                </c:pt>
                <c:pt idx="1319">
                  <c:v>2.7743000000000002</c:v>
                </c:pt>
                <c:pt idx="1320">
                  <c:v>2.74</c:v>
                </c:pt>
                <c:pt idx="1321">
                  <c:v>2.8157000000000001</c:v>
                </c:pt>
                <c:pt idx="1322">
                  <c:v>2.86</c:v>
                </c:pt>
                <c:pt idx="1323">
                  <c:v>2.8471000000000002</c:v>
                </c:pt>
                <c:pt idx="1324">
                  <c:v>2.7928999999999999</c:v>
                </c:pt>
                <c:pt idx="1325">
                  <c:v>2.8557000000000001</c:v>
                </c:pt>
                <c:pt idx="1326">
                  <c:v>2.8113999999999999</c:v>
                </c:pt>
                <c:pt idx="1327">
                  <c:v>2.8029000000000002</c:v>
                </c:pt>
                <c:pt idx="1328">
                  <c:v>2.7886000000000002</c:v>
                </c:pt>
                <c:pt idx="1329">
                  <c:v>2.9685999999999999</c:v>
                </c:pt>
                <c:pt idx="1330">
                  <c:v>2.8357000000000001</c:v>
                </c:pt>
                <c:pt idx="1331">
                  <c:v>2.77</c:v>
                </c:pt>
                <c:pt idx="1332">
                  <c:v>2.7829000000000002</c:v>
                </c:pt>
                <c:pt idx="1333">
                  <c:v>2.8243</c:v>
                </c:pt>
                <c:pt idx="1334">
                  <c:v>2.8243</c:v>
                </c:pt>
                <c:pt idx="1335">
                  <c:v>2.8313999999999999</c:v>
                </c:pt>
                <c:pt idx="1336">
                  <c:v>2.9129</c:v>
                </c:pt>
                <c:pt idx="1337">
                  <c:v>2.9186000000000001</c:v>
                </c:pt>
                <c:pt idx="1338">
                  <c:v>2.8742999999999999</c:v>
                </c:pt>
                <c:pt idx="1339">
                  <c:v>2.8586</c:v>
                </c:pt>
                <c:pt idx="1340">
                  <c:v>2.8729</c:v>
                </c:pt>
                <c:pt idx="1341">
                  <c:v>2.8771</c:v>
                </c:pt>
                <c:pt idx="1342">
                  <c:v>2.8656999999999999</c:v>
                </c:pt>
                <c:pt idx="1343">
                  <c:v>2.8871000000000002</c:v>
                </c:pt>
                <c:pt idx="1344">
                  <c:v>2.8742999999999999</c:v>
                </c:pt>
                <c:pt idx="1345">
                  <c:v>2.8485999999999998</c:v>
                </c:pt>
                <c:pt idx="1346">
                  <c:v>2.8043</c:v>
                </c:pt>
                <c:pt idx="1347">
                  <c:v>2.4670999999999998</c:v>
                </c:pt>
                <c:pt idx="1348">
                  <c:v>2.2957000000000001</c:v>
                </c:pt>
                <c:pt idx="1349">
                  <c:v>2.3856999999999999</c:v>
                </c:pt>
                <c:pt idx="1350">
                  <c:v>2.5486</c:v>
                </c:pt>
                <c:pt idx="1351">
                  <c:v>2.4428999999999998</c:v>
                </c:pt>
                <c:pt idx="1352">
                  <c:v>2.4843000000000002</c:v>
                </c:pt>
                <c:pt idx="1353">
                  <c:v>2.4613999999999998</c:v>
                </c:pt>
                <c:pt idx="1354">
                  <c:v>2.4514</c:v>
                </c:pt>
                <c:pt idx="1355">
                  <c:v>2.4443000000000001</c:v>
                </c:pt>
                <c:pt idx="1356">
                  <c:v>2.3671000000000002</c:v>
                </c:pt>
                <c:pt idx="1357">
                  <c:v>2.4228999999999998</c:v>
                </c:pt>
                <c:pt idx="1358">
                  <c:v>2.4786000000000001</c:v>
                </c:pt>
                <c:pt idx="1359">
                  <c:v>2.5670999999999999</c:v>
                </c:pt>
                <c:pt idx="1360">
                  <c:v>2.5386000000000002</c:v>
                </c:pt>
                <c:pt idx="1361">
                  <c:v>2.5556999999999999</c:v>
                </c:pt>
                <c:pt idx="1362">
                  <c:v>2.48</c:v>
                </c:pt>
                <c:pt idx="1363">
                  <c:v>2.4943</c:v>
                </c:pt>
                <c:pt idx="1364">
                  <c:v>2.4914000000000001</c:v>
                </c:pt>
                <c:pt idx="1365">
                  <c:v>2.4142999999999999</c:v>
                </c:pt>
                <c:pt idx="1366">
                  <c:v>2.4628999999999999</c:v>
                </c:pt>
                <c:pt idx="1367">
                  <c:v>2.4529000000000001</c:v>
                </c:pt>
                <c:pt idx="1368">
                  <c:v>2.4714</c:v>
                </c:pt>
                <c:pt idx="1369">
                  <c:v>2.4900000000000002</c:v>
                </c:pt>
                <c:pt idx="1370">
                  <c:v>2.4643000000000002</c:v>
                </c:pt>
                <c:pt idx="1371">
                  <c:v>2.5428999999999999</c:v>
                </c:pt>
                <c:pt idx="1372">
                  <c:v>2.4485999999999999</c:v>
                </c:pt>
                <c:pt idx="1373">
                  <c:v>2.4257</c:v>
                </c:pt>
                <c:pt idx="1374">
                  <c:v>2.5</c:v>
                </c:pt>
                <c:pt idx="1375">
                  <c:v>2.4571000000000001</c:v>
                </c:pt>
                <c:pt idx="1376">
                  <c:v>2.5028999999999999</c:v>
                </c:pt>
                <c:pt idx="1377">
                  <c:v>2.5028999999999999</c:v>
                </c:pt>
                <c:pt idx="1378">
                  <c:v>2.5914000000000001</c:v>
                </c:pt>
                <c:pt idx="1379">
                  <c:v>2.56</c:v>
                </c:pt>
                <c:pt idx="1380">
                  <c:v>2.57</c:v>
                </c:pt>
                <c:pt idx="1381">
                  <c:v>2.5771000000000002</c:v>
                </c:pt>
                <c:pt idx="1382">
                  <c:v>2.4857</c:v>
                </c:pt>
                <c:pt idx="1383">
                  <c:v>2.5243000000000002</c:v>
                </c:pt>
                <c:pt idx="1384">
                  <c:v>2.48</c:v>
                </c:pt>
                <c:pt idx="1385">
                  <c:v>2.4771000000000001</c:v>
                </c:pt>
                <c:pt idx="1386">
                  <c:v>2.5314000000000001</c:v>
                </c:pt>
                <c:pt idx="1387">
                  <c:v>2.63</c:v>
                </c:pt>
                <c:pt idx="1388">
                  <c:v>2.7471000000000001</c:v>
                </c:pt>
                <c:pt idx="1389">
                  <c:v>2.8056999999999999</c:v>
                </c:pt>
                <c:pt idx="1390">
                  <c:v>2.7829000000000002</c:v>
                </c:pt>
                <c:pt idx="1391">
                  <c:v>2.7414000000000001</c:v>
                </c:pt>
                <c:pt idx="1392">
                  <c:v>2.7557</c:v>
                </c:pt>
                <c:pt idx="1393">
                  <c:v>3.0013999999999998</c:v>
                </c:pt>
                <c:pt idx="1394">
                  <c:v>3.1343000000000001</c:v>
                </c:pt>
                <c:pt idx="1395">
                  <c:v>3.0514000000000001</c:v>
                </c:pt>
                <c:pt idx="1396">
                  <c:v>2.9643000000000002</c:v>
                </c:pt>
                <c:pt idx="1397">
                  <c:v>3.0314000000000001</c:v>
                </c:pt>
                <c:pt idx="1398">
                  <c:v>3.0286</c:v>
                </c:pt>
                <c:pt idx="1399">
                  <c:v>3.0114000000000001</c:v>
                </c:pt>
                <c:pt idx="1400">
                  <c:v>3.02</c:v>
                </c:pt>
                <c:pt idx="1401">
                  <c:v>3.1429</c:v>
                </c:pt>
                <c:pt idx="1402">
                  <c:v>3.1814</c:v>
                </c:pt>
                <c:pt idx="1403">
                  <c:v>3.2557</c:v>
                </c:pt>
                <c:pt idx="1404">
                  <c:v>3.3456999999999999</c:v>
                </c:pt>
                <c:pt idx="1405">
                  <c:v>3.2728999999999999</c:v>
                </c:pt>
                <c:pt idx="1406">
                  <c:v>3.2856999999999998</c:v>
                </c:pt>
                <c:pt idx="1407">
                  <c:v>3.4228999999999998</c:v>
                </c:pt>
                <c:pt idx="1408">
                  <c:v>3.4243000000000001</c:v>
                </c:pt>
                <c:pt idx="1409">
                  <c:v>3.4685999999999999</c:v>
                </c:pt>
                <c:pt idx="1410">
                  <c:v>3.4329000000000001</c:v>
                </c:pt>
                <c:pt idx="1411">
                  <c:v>3.32</c:v>
                </c:pt>
                <c:pt idx="1412">
                  <c:v>3.2871000000000001</c:v>
                </c:pt>
                <c:pt idx="1413">
                  <c:v>3.7128999999999999</c:v>
                </c:pt>
                <c:pt idx="1414">
                  <c:v>3.6071</c:v>
                </c:pt>
                <c:pt idx="1415">
                  <c:v>3.6185999999999998</c:v>
                </c:pt>
                <c:pt idx="1416">
                  <c:v>3.6029</c:v>
                </c:pt>
                <c:pt idx="1417">
                  <c:v>3.7671000000000001</c:v>
                </c:pt>
                <c:pt idx="1418">
                  <c:v>3.7770999999999999</c:v>
                </c:pt>
                <c:pt idx="1419">
                  <c:v>3.7814000000000001</c:v>
                </c:pt>
                <c:pt idx="1420">
                  <c:v>3.7557</c:v>
                </c:pt>
                <c:pt idx="1421">
                  <c:v>3.7513999999999998</c:v>
                </c:pt>
                <c:pt idx="1422">
                  <c:v>3.7871000000000001</c:v>
                </c:pt>
                <c:pt idx="1423">
                  <c:v>3.89</c:v>
                </c:pt>
                <c:pt idx="1424">
                  <c:v>3.84</c:v>
                </c:pt>
                <c:pt idx="1425">
                  <c:v>3.8843000000000001</c:v>
                </c:pt>
                <c:pt idx="1426">
                  <c:v>3.6071</c:v>
                </c:pt>
                <c:pt idx="1427">
                  <c:v>3.5013999999999998</c:v>
                </c:pt>
                <c:pt idx="1428">
                  <c:v>3.63</c:v>
                </c:pt>
                <c:pt idx="1429">
                  <c:v>3.5486</c:v>
                </c:pt>
                <c:pt idx="1430">
                  <c:v>3.4371</c:v>
                </c:pt>
                <c:pt idx="1431">
                  <c:v>3.4</c:v>
                </c:pt>
                <c:pt idx="1432">
                  <c:v>3.3157000000000001</c:v>
                </c:pt>
                <c:pt idx="1433">
                  <c:v>3.2328999999999999</c:v>
                </c:pt>
                <c:pt idx="1434">
                  <c:v>3.0785999999999998</c:v>
                </c:pt>
                <c:pt idx="1435">
                  <c:v>3.0785999999999998</c:v>
                </c:pt>
                <c:pt idx="1436">
                  <c:v>3.1071</c:v>
                </c:pt>
                <c:pt idx="1437">
                  <c:v>3.0670999999999999</c:v>
                </c:pt>
                <c:pt idx="1438">
                  <c:v>3.1913999999999998</c:v>
                </c:pt>
                <c:pt idx="1439">
                  <c:v>3.2871000000000001</c:v>
                </c:pt>
                <c:pt idx="1440">
                  <c:v>3.3029000000000002</c:v>
                </c:pt>
                <c:pt idx="1441">
                  <c:v>3.3</c:v>
                </c:pt>
                <c:pt idx="1442">
                  <c:v>3.3971</c:v>
                </c:pt>
                <c:pt idx="1443">
                  <c:v>3.3929</c:v>
                </c:pt>
                <c:pt idx="1444">
                  <c:v>3.4186000000000001</c:v>
                </c:pt>
                <c:pt idx="1445">
                  <c:v>3.4142999999999999</c:v>
                </c:pt>
                <c:pt idx="1446">
                  <c:v>3.3671000000000002</c:v>
                </c:pt>
                <c:pt idx="1447">
                  <c:v>3.3557000000000001</c:v>
                </c:pt>
                <c:pt idx="1448">
                  <c:v>3.3285999999999998</c:v>
                </c:pt>
                <c:pt idx="1449">
                  <c:v>3.3086000000000002</c:v>
                </c:pt>
                <c:pt idx="1450">
                  <c:v>3.2913999999999999</c:v>
                </c:pt>
                <c:pt idx="1451">
                  <c:v>3.36</c:v>
                </c:pt>
                <c:pt idx="1452">
                  <c:v>3.3</c:v>
                </c:pt>
                <c:pt idx="1453">
                  <c:v>3.4542999999999999</c:v>
                </c:pt>
                <c:pt idx="1454">
                  <c:v>3.5529000000000002</c:v>
                </c:pt>
                <c:pt idx="1455">
                  <c:v>3.8914</c:v>
                </c:pt>
                <c:pt idx="1456">
                  <c:v>4.0143000000000004</c:v>
                </c:pt>
                <c:pt idx="1457">
                  <c:v>3.9870999999999999</c:v>
                </c:pt>
                <c:pt idx="1458">
                  <c:v>3.9870999999999999</c:v>
                </c:pt>
                <c:pt idx="1459">
                  <c:v>4.0999999999999996</c:v>
                </c:pt>
                <c:pt idx="1460">
                  <c:v>3.9214000000000002</c:v>
                </c:pt>
                <c:pt idx="1461">
                  <c:v>3.8471000000000002</c:v>
                </c:pt>
                <c:pt idx="1462">
                  <c:v>3.8029000000000002</c:v>
                </c:pt>
                <c:pt idx="1463">
                  <c:v>3.8029000000000002</c:v>
                </c:pt>
                <c:pt idx="1464">
                  <c:v>3.7643</c:v>
                </c:pt>
                <c:pt idx="1465">
                  <c:v>3.7242999999999999</c:v>
                </c:pt>
                <c:pt idx="1466">
                  <c:v>3.5156999999999998</c:v>
                </c:pt>
                <c:pt idx="1467">
                  <c:v>3.5543</c:v>
                </c:pt>
                <c:pt idx="1468">
                  <c:v>3.3285999999999998</c:v>
                </c:pt>
                <c:pt idx="1469">
                  <c:v>3.2856999999999998</c:v>
                </c:pt>
                <c:pt idx="1470">
                  <c:v>3.5286</c:v>
                </c:pt>
                <c:pt idx="1471">
                  <c:v>3.3443000000000001</c:v>
                </c:pt>
                <c:pt idx="1472">
                  <c:v>3.2528999999999999</c:v>
                </c:pt>
                <c:pt idx="1473">
                  <c:v>3.15</c:v>
                </c:pt>
                <c:pt idx="1474">
                  <c:v>3.1528999999999998</c:v>
                </c:pt>
                <c:pt idx="1475">
                  <c:v>3.11</c:v>
                </c:pt>
                <c:pt idx="1476">
                  <c:v>3.1214</c:v>
                </c:pt>
                <c:pt idx="1477">
                  <c:v>3.1214</c:v>
                </c:pt>
                <c:pt idx="1478">
                  <c:v>3.1871</c:v>
                </c:pt>
                <c:pt idx="1479">
                  <c:v>3.3942999999999999</c:v>
                </c:pt>
                <c:pt idx="1480">
                  <c:v>3.1343000000000001</c:v>
                </c:pt>
                <c:pt idx="1481">
                  <c:v>3.11</c:v>
                </c:pt>
                <c:pt idx="1482">
                  <c:v>3.2843</c:v>
                </c:pt>
                <c:pt idx="1483">
                  <c:v>3.3086000000000002</c:v>
                </c:pt>
                <c:pt idx="1484">
                  <c:v>3.2770999999999999</c:v>
                </c:pt>
                <c:pt idx="1485">
                  <c:v>3.5929000000000002</c:v>
                </c:pt>
                <c:pt idx="1486">
                  <c:v>3.6271</c:v>
                </c:pt>
                <c:pt idx="1487">
                  <c:v>3.6985999999999999</c:v>
                </c:pt>
                <c:pt idx="1488">
                  <c:v>3.6086</c:v>
                </c:pt>
                <c:pt idx="1489">
                  <c:v>3.7170999999999998</c:v>
                </c:pt>
                <c:pt idx="1490">
                  <c:v>3.8357000000000001</c:v>
                </c:pt>
                <c:pt idx="1491">
                  <c:v>3.84</c:v>
                </c:pt>
                <c:pt idx="1492">
                  <c:v>3.8414000000000001</c:v>
                </c:pt>
                <c:pt idx="1493">
                  <c:v>3.8429000000000002</c:v>
                </c:pt>
                <c:pt idx="1494">
                  <c:v>3.9014000000000002</c:v>
                </c:pt>
                <c:pt idx="1495">
                  <c:v>3.8214000000000001</c:v>
                </c:pt>
                <c:pt idx="1496">
                  <c:v>3.8</c:v>
                </c:pt>
                <c:pt idx="1497">
                  <c:v>3.8</c:v>
                </c:pt>
                <c:pt idx="1498">
                  <c:v>3.8271000000000002</c:v>
                </c:pt>
                <c:pt idx="1499">
                  <c:v>3.9243000000000001</c:v>
                </c:pt>
                <c:pt idx="1500">
                  <c:v>3.9813999999999998</c:v>
                </c:pt>
                <c:pt idx="1501">
                  <c:v>3.9714</c:v>
                </c:pt>
                <c:pt idx="1502">
                  <c:v>4</c:v>
                </c:pt>
                <c:pt idx="1503">
                  <c:v>4.1429</c:v>
                </c:pt>
                <c:pt idx="1504">
                  <c:v>4.6329000000000002</c:v>
                </c:pt>
                <c:pt idx="1505">
                  <c:v>4.5057</c:v>
                </c:pt>
                <c:pt idx="1506">
                  <c:v>4.5114000000000001</c:v>
                </c:pt>
                <c:pt idx="1507">
                  <c:v>4.42</c:v>
                </c:pt>
                <c:pt idx="1508">
                  <c:v>4.5029000000000003</c:v>
                </c:pt>
                <c:pt idx="1509">
                  <c:v>4.5857000000000001</c:v>
                </c:pt>
                <c:pt idx="1510">
                  <c:v>4.3742999999999999</c:v>
                </c:pt>
                <c:pt idx="1511">
                  <c:v>4.4657</c:v>
                </c:pt>
                <c:pt idx="1512">
                  <c:v>4.7443</c:v>
                </c:pt>
                <c:pt idx="1513">
                  <c:v>4.7256999999999998</c:v>
                </c:pt>
                <c:pt idx="1514">
                  <c:v>4.8628999999999998</c:v>
                </c:pt>
                <c:pt idx="1515">
                  <c:v>4.8871000000000002</c:v>
                </c:pt>
                <c:pt idx="1516">
                  <c:v>4.7514000000000003</c:v>
                </c:pt>
                <c:pt idx="1517">
                  <c:v>4.7129000000000003</c:v>
                </c:pt>
                <c:pt idx="1518">
                  <c:v>5</c:v>
                </c:pt>
                <c:pt idx="1519">
                  <c:v>4.9813999999999998</c:v>
                </c:pt>
                <c:pt idx="1520">
                  <c:v>5.1771000000000003</c:v>
                </c:pt>
                <c:pt idx="1521">
                  <c:v>5.1771000000000003</c:v>
                </c:pt>
                <c:pt idx="1522">
                  <c:v>5.4528999999999996</c:v>
                </c:pt>
                <c:pt idx="1523">
                  <c:v>5.3029000000000002</c:v>
                </c:pt>
                <c:pt idx="1524">
                  <c:v>5.4085999999999999</c:v>
                </c:pt>
                <c:pt idx="1525">
                  <c:v>5.1943000000000001</c:v>
                </c:pt>
                <c:pt idx="1526">
                  <c:v>5.0842999999999998</c:v>
                </c:pt>
                <c:pt idx="1527">
                  <c:v>4.95</c:v>
                </c:pt>
                <c:pt idx="1528">
                  <c:v>5.2157</c:v>
                </c:pt>
                <c:pt idx="1529">
                  <c:v>5.1928999999999998</c:v>
                </c:pt>
                <c:pt idx="1530">
                  <c:v>5.3329000000000004</c:v>
                </c:pt>
                <c:pt idx="1531">
                  <c:v>5.1729000000000003</c:v>
                </c:pt>
                <c:pt idx="1532">
                  <c:v>5.1285999999999996</c:v>
                </c:pt>
                <c:pt idx="1533">
                  <c:v>5.2713999999999999</c:v>
                </c:pt>
                <c:pt idx="1534">
                  <c:v>5.2028999999999996</c:v>
                </c:pt>
                <c:pt idx="1535">
                  <c:v>5.2243000000000004</c:v>
                </c:pt>
                <c:pt idx="1536">
                  <c:v>5.0728999999999997</c:v>
                </c:pt>
                <c:pt idx="1537">
                  <c:v>5.1113999999999997</c:v>
                </c:pt>
                <c:pt idx="1538">
                  <c:v>5.2114000000000003</c:v>
                </c:pt>
                <c:pt idx="1539">
                  <c:v>5.5670999999999999</c:v>
                </c:pt>
                <c:pt idx="1540">
                  <c:v>5.8143000000000002</c:v>
                </c:pt>
                <c:pt idx="1541">
                  <c:v>5.5086000000000004</c:v>
                </c:pt>
                <c:pt idx="1542">
                  <c:v>5.6170999999999998</c:v>
                </c:pt>
                <c:pt idx="1543">
                  <c:v>4.2857000000000003</c:v>
                </c:pt>
                <c:pt idx="1544">
                  <c:v>4.4657</c:v>
                </c:pt>
                <c:pt idx="1545">
                  <c:v>4.7171000000000003</c:v>
                </c:pt>
                <c:pt idx="1546">
                  <c:v>4.8513999999999999</c:v>
                </c:pt>
                <c:pt idx="1547">
                  <c:v>4.7229000000000001</c:v>
                </c:pt>
                <c:pt idx="1548">
                  <c:v>4.5971000000000002</c:v>
                </c:pt>
                <c:pt idx="1549">
                  <c:v>4.5686</c:v>
                </c:pt>
                <c:pt idx="1550">
                  <c:v>4.4286000000000003</c:v>
                </c:pt>
                <c:pt idx="1551">
                  <c:v>4.4428999999999998</c:v>
                </c:pt>
                <c:pt idx="1552">
                  <c:v>4.4286000000000003</c:v>
                </c:pt>
                <c:pt idx="1553">
                  <c:v>4.42</c:v>
                </c:pt>
                <c:pt idx="1554">
                  <c:v>4.3086000000000002</c:v>
                </c:pt>
                <c:pt idx="1555">
                  <c:v>4.3071000000000002</c:v>
                </c:pt>
                <c:pt idx="1556">
                  <c:v>4.3886000000000003</c:v>
                </c:pt>
                <c:pt idx="1557">
                  <c:v>4.3871000000000002</c:v>
                </c:pt>
                <c:pt idx="1558">
                  <c:v>4.38</c:v>
                </c:pt>
                <c:pt idx="1559">
                  <c:v>4.3429000000000002</c:v>
                </c:pt>
                <c:pt idx="1560">
                  <c:v>4.2756999999999996</c:v>
                </c:pt>
                <c:pt idx="1561">
                  <c:v>4.5228999999999999</c:v>
                </c:pt>
                <c:pt idx="1562">
                  <c:v>4.4257</c:v>
                </c:pt>
                <c:pt idx="1563">
                  <c:v>4.5186000000000002</c:v>
                </c:pt>
                <c:pt idx="1564">
                  <c:v>4.5270999999999999</c:v>
                </c:pt>
                <c:pt idx="1565">
                  <c:v>4.53</c:v>
                </c:pt>
                <c:pt idx="1566">
                  <c:v>4.4585999999999997</c:v>
                </c:pt>
                <c:pt idx="1567">
                  <c:v>4.4585999999999997</c:v>
                </c:pt>
                <c:pt idx="1568">
                  <c:v>4.5757000000000003</c:v>
                </c:pt>
                <c:pt idx="1569">
                  <c:v>4.4457000000000004</c:v>
                </c:pt>
                <c:pt idx="1570">
                  <c:v>4.3357000000000001</c:v>
                </c:pt>
                <c:pt idx="1571">
                  <c:v>4.3371000000000004</c:v>
                </c:pt>
                <c:pt idx="1572">
                  <c:v>4.4128999999999996</c:v>
                </c:pt>
                <c:pt idx="1573">
                  <c:v>4.5529000000000002</c:v>
                </c:pt>
                <c:pt idx="1574">
                  <c:v>4.6242999999999999</c:v>
                </c:pt>
                <c:pt idx="1575">
                  <c:v>4.7385999999999999</c:v>
                </c:pt>
                <c:pt idx="1576">
                  <c:v>4.5457000000000001</c:v>
                </c:pt>
                <c:pt idx="1577">
                  <c:v>4.4470999999999998</c:v>
                </c:pt>
                <c:pt idx="1578">
                  <c:v>4.3757000000000001</c:v>
                </c:pt>
                <c:pt idx="1579">
                  <c:v>4.3186</c:v>
                </c:pt>
                <c:pt idx="1580">
                  <c:v>4.43</c:v>
                </c:pt>
                <c:pt idx="1581">
                  <c:v>4.6029</c:v>
                </c:pt>
                <c:pt idx="1582">
                  <c:v>4.5599999999999996</c:v>
                </c:pt>
                <c:pt idx="1583">
                  <c:v>4.4714</c:v>
                </c:pt>
                <c:pt idx="1584">
                  <c:v>4.3113999999999999</c:v>
                </c:pt>
                <c:pt idx="1585">
                  <c:v>4.5857000000000001</c:v>
                </c:pt>
                <c:pt idx="1586">
                  <c:v>4.4856999999999996</c:v>
                </c:pt>
                <c:pt idx="1587">
                  <c:v>4.2300000000000004</c:v>
                </c:pt>
                <c:pt idx="1588">
                  <c:v>4.1429</c:v>
                </c:pt>
                <c:pt idx="1589">
                  <c:v>4.2286000000000001</c:v>
                </c:pt>
                <c:pt idx="1590">
                  <c:v>4.1113999999999997</c:v>
                </c:pt>
                <c:pt idx="1591">
                  <c:v>3.82</c:v>
                </c:pt>
                <c:pt idx="1592">
                  <c:v>3.7242999999999999</c:v>
                </c:pt>
                <c:pt idx="1593">
                  <c:v>3.8714</c:v>
                </c:pt>
                <c:pt idx="1594">
                  <c:v>3.8929</c:v>
                </c:pt>
                <c:pt idx="1595">
                  <c:v>3.8971</c:v>
                </c:pt>
                <c:pt idx="1596">
                  <c:v>3.8971</c:v>
                </c:pt>
                <c:pt idx="1597">
                  <c:v>4.0357000000000003</c:v>
                </c:pt>
                <c:pt idx="1598">
                  <c:v>4.0586000000000002</c:v>
                </c:pt>
                <c:pt idx="1599">
                  <c:v>4.0885999999999996</c:v>
                </c:pt>
                <c:pt idx="1600">
                  <c:v>3.9786000000000001</c:v>
                </c:pt>
                <c:pt idx="1601">
                  <c:v>3.8871000000000002</c:v>
                </c:pt>
                <c:pt idx="1602">
                  <c:v>3.9729000000000001</c:v>
                </c:pt>
                <c:pt idx="1603">
                  <c:v>3.9586000000000001</c:v>
                </c:pt>
                <c:pt idx="1604">
                  <c:v>4.0156999999999998</c:v>
                </c:pt>
                <c:pt idx="1605">
                  <c:v>3.9685999999999999</c:v>
                </c:pt>
                <c:pt idx="1606">
                  <c:v>3.8714</c:v>
                </c:pt>
                <c:pt idx="1607">
                  <c:v>3.9070999999999998</c:v>
                </c:pt>
                <c:pt idx="1608">
                  <c:v>3.8885999999999998</c:v>
                </c:pt>
                <c:pt idx="1609">
                  <c:v>3.9971000000000001</c:v>
                </c:pt>
                <c:pt idx="1610">
                  <c:v>3.8186</c:v>
                </c:pt>
                <c:pt idx="1611">
                  <c:v>3.9786000000000001</c:v>
                </c:pt>
                <c:pt idx="1612">
                  <c:v>4.09</c:v>
                </c:pt>
                <c:pt idx="1613">
                  <c:v>4.4343000000000004</c:v>
                </c:pt>
                <c:pt idx="1614">
                  <c:v>4.3613999999999997</c:v>
                </c:pt>
                <c:pt idx="1615">
                  <c:v>4.4128999999999996</c:v>
                </c:pt>
                <c:pt idx="1616">
                  <c:v>4.1742999999999997</c:v>
                </c:pt>
                <c:pt idx="1617">
                  <c:v>4.2614000000000001</c:v>
                </c:pt>
                <c:pt idx="1618">
                  <c:v>4.2699999999999996</c:v>
                </c:pt>
                <c:pt idx="1619">
                  <c:v>4.2857000000000003</c:v>
                </c:pt>
                <c:pt idx="1620">
                  <c:v>4.3513999999999999</c:v>
                </c:pt>
                <c:pt idx="1621">
                  <c:v>4.4356999999999998</c:v>
                </c:pt>
                <c:pt idx="1622">
                  <c:v>4.5999999999999996</c:v>
                </c:pt>
                <c:pt idx="1623">
                  <c:v>4.4013999999999998</c:v>
                </c:pt>
                <c:pt idx="1624">
                  <c:v>4.4513999999999996</c:v>
                </c:pt>
                <c:pt idx="1625">
                  <c:v>4.5486000000000004</c:v>
                </c:pt>
                <c:pt idx="1626">
                  <c:v>4.4657</c:v>
                </c:pt>
                <c:pt idx="1627">
                  <c:v>4.37</c:v>
                </c:pt>
                <c:pt idx="1628">
                  <c:v>4.3014000000000001</c:v>
                </c:pt>
                <c:pt idx="1629">
                  <c:v>4.3600000000000003</c:v>
                </c:pt>
                <c:pt idx="1630">
                  <c:v>4.2857000000000003</c:v>
                </c:pt>
                <c:pt idx="1631">
                  <c:v>4.3785999999999996</c:v>
                </c:pt>
                <c:pt idx="1632">
                  <c:v>4.2770999999999999</c:v>
                </c:pt>
                <c:pt idx="1633">
                  <c:v>4.2986000000000004</c:v>
                </c:pt>
                <c:pt idx="1634">
                  <c:v>4.3771000000000004</c:v>
                </c:pt>
                <c:pt idx="1635">
                  <c:v>4.4457000000000004</c:v>
                </c:pt>
                <c:pt idx="1636">
                  <c:v>4.4057000000000004</c:v>
                </c:pt>
                <c:pt idx="1637">
                  <c:v>4.4057000000000004</c:v>
                </c:pt>
                <c:pt idx="1638">
                  <c:v>4.4057000000000004</c:v>
                </c:pt>
                <c:pt idx="1639">
                  <c:v>4.4157000000000002</c:v>
                </c:pt>
                <c:pt idx="1640">
                  <c:v>4.2671000000000001</c:v>
                </c:pt>
                <c:pt idx="1641">
                  <c:v>4.2370999999999999</c:v>
                </c:pt>
                <c:pt idx="1642">
                  <c:v>4.3071000000000002</c:v>
                </c:pt>
                <c:pt idx="1643">
                  <c:v>4.1056999999999997</c:v>
                </c:pt>
                <c:pt idx="1644">
                  <c:v>4.1071</c:v>
                </c:pt>
                <c:pt idx="1645">
                  <c:v>4.1185999999999998</c:v>
                </c:pt>
                <c:pt idx="1646">
                  <c:v>4.2070999999999996</c:v>
                </c:pt>
                <c:pt idx="1647">
                  <c:v>4.0156999999999998</c:v>
                </c:pt>
                <c:pt idx="1648">
                  <c:v>4.0656999999999996</c:v>
                </c:pt>
                <c:pt idx="1649">
                  <c:v>4.1228999999999996</c:v>
                </c:pt>
                <c:pt idx="1650">
                  <c:v>4.4343000000000004</c:v>
                </c:pt>
                <c:pt idx="1651">
                  <c:v>4.5629</c:v>
                </c:pt>
                <c:pt idx="1652">
                  <c:v>4.53</c:v>
                </c:pt>
                <c:pt idx="1653">
                  <c:v>4.5042999999999997</c:v>
                </c:pt>
                <c:pt idx="1654">
                  <c:v>4.5385999999999997</c:v>
                </c:pt>
                <c:pt idx="1655">
                  <c:v>4.71</c:v>
                </c:pt>
                <c:pt idx="1656">
                  <c:v>4.6957000000000004</c:v>
                </c:pt>
                <c:pt idx="1657">
                  <c:v>4.5143000000000004</c:v>
                </c:pt>
                <c:pt idx="1658">
                  <c:v>4.4114000000000004</c:v>
                </c:pt>
                <c:pt idx="1659">
                  <c:v>4.2914000000000003</c:v>
                </c:pt>
                <c:pt idx="1660">
                  <c:v>4.1856999999999998</c:v>
                </c:pt>
                <c:pt idx="1661">
                  <c:v>4.1386000000000003</c:v>
                </c:pt>
                <c:pt idx="1662">
                  <c:v>3.7843</c:v>
                </c:pt>
                <c:pt idx="1663">
                  <c:v>3.1871</c:v>
                </c:pt>
                <c:pt idx="1664">
                  <c:v>3.2486000000000002</c:v>
                </c:pt>
                <c:pt idx="1665">
                  <c:v>3.2770999999999999</c:v>
                </c:pt>
                <c:pt idx="1666">
                  <c:v>3.47</c:v>
                </c:pt>
                <c:pt idx="1667">
                  <c:v>3.6286</c:v>
                </c:pt>
                <c:pt idx="1668">
                  <c:v>3.4342999999999999</c:v>
                </c:pt>
                <c:pt idx="1669">
                  <c:v>3.2157</c:v>
                </c:pt>
                <c:pt idx="1670">
                  <c:v>3.35</c:v>
                </c:pt>
                <c:pt idx="1671">
                  <c:v>3.3285999999999998</c:v>
                </c:pt>
                <c:pt idx="1672">
                  <c:v>3.4</c:v>
                </c:pt>
                <c:pt idx="1673">
                  <c:v>2.9786000000000001</c:v>
                </c:pt>
                <c:pt idx="1674">
                  <c:v>2.9571000000000001</c:v>
                </c:pt>
                <c:pt idx="1675">
                  <c:v>2.97</c:v>
                </c:pt>
                <c:pt idx="1676">
                  <c:v>2.7071000000000001</c:v>
                </c:pt>
                <c:pt idx="1677">
                  <c:v>2.5629</c:v>
                </c:pt>
                <c:pt idx="1678">
                  <c:v>2.9386000000000001</c:v>
                </c:pt>
                <c:pt idx="1679">
                  <c:v>3.1086</c:v>
                </c:pt>
                <c:pt idx="1680">
                  <c:v>3.2543000000000002</c:v>
                </c:pt>
                <c:pt idx="1681">
                  <c:v>3.5371000000000001</c:v>
                </c:pt>
                <c:pt idx="1682">
                  <c:v>3.3371</c:v>
                </c:pt>
                <c:pt idx="1683">
                  <c:v>3.4329000000000001</c:v>
                </c:pt>
                <c:pt idx="1684">
                  <c:v>3.2843</c:v>
                </c:pt>
                <c:pt idx="1685">
                  <c:v>3.0686</c:v>
                </c:pt>
                <c:pt idx="1686">
                  <c:v>3.1229</c:v>
                </c:pt>
                <c:pt idx="1687">
                  <c:v>3.0756999999999999</c:v>
                </c:pt>
                <c:pt idx="1688">
                  <c:v>3.1457000000000002</c:v>
                </c:pt>
                <c:pt idx="1689">
                  <c:v>2.9571000000000001</c:v>
                </c:pt>
                <c:pt idx="1690">
                  <c:v>3.48</c:v>
                </c:pt>
                <c:pt idx="1691">
                  <c:v>3.1471</c:v>
                </c:pt>
                <c:pt idx="1692">
                  <c:v>3.0356999999999998</c:v>
                </c:pt>
                <c:pt idx="1693">
                  <c:v>3.0642999999999998</c:v>
                </c:pt>
                <c:pt idx="1694">
                  <c:v>2.9357000000000002</c:v>
                </c:pt>
                <c:pt idx="1695">
                  <c:v>2.6743000000000001</c:v>
                </c:pt>
                <c:pt idx="1696">
                  <c:v>2.8557000000000001</c:v>
                </c:pt>
                <c:pt idx="1697">
                  <c:v>3.1728999999999998</c:v>
                </c:pt>
                <c:pt idx="1698">
                  <c:v>3.09</c:v>
                </c:pt>
                <c:pt idx="1699">
                  <c:v>3.2671000000000001</c:v>
                </c:pt>
                <c:pt idx="1700">
                  <c:v>3.2671000000000001</c:v>
                </c:pt>
                <c:pt idx="1701">
                  <c:v>3.2829000000000002</c:v>
                </c:pt>
                <c:pt idx="1702">
                  <c:v>3.1486000000000001</c:v>
                </c:pt>
                <c:pt idx="1703">
                  <c:v>3.3157000000000001</c:v>
                </c:pt>
                <c:pt idx="1704">
                  <c:v>3.4014000000000002</c:v>
                </c:pt>
                <c:pt idx="1705">
                  <c:v>3.31</c:v>
                </c:pt>
                <c:pt idx="1706">
                  <c:v>3.61</c:v>
                </c:pt>
                <c:pt idx="1707">
                  <c:v>3.6442999999999999</c:v>
                </c:pt>
                <c:pt idx="1708">
                  <c:v>4.0129000000000001</c:v>
                </c:pt>
                <c:pt idx="1709">
                  <c:v>4.0686</c:v>
                </c:pt>
                <c:pt idx="1710">
                  <c:v>4.0199999999999996</c:v>
                </c:pt>
                <c:pt idx="1711">
                  <c:v>4.0728999999999997</c:v>
                </c:pt>
                <c:pt idx="1712">
                  <c:v>4.07</c:v>
                </c:pt>
                <c:pt idx="1713">
                  <c:v>4.0929000000000002</c:v>
                </c:pt>
                <c:pt idx="1714">
                  <c:v>4.1128999999999998</c:v>
                </c:pt>
                <c:pt idx="1715">
                  <c:v>4.0343</c:v>
                </c:pt>
                <c:pt idx="1716">
                  <c:v>3.9557000000000002</c:v>
                </c:pt>
                <c:pt idx="1717">
                  <c:v>3.9885999999999999</c:v>
                </c:pt>
                <c:pt idx="1718">
                  <c:v>3.8786</c:v>
                </c:pt>
                <c:pt idx="1719">
                  <c:v>3.9157000000000002</c:v>
                </c:pt>
                <c:pt idx="1720">
                  <c:v>3.9157000000000002</c:v>
                </c:pt>
                <c:pt idx="1721">
                  <c:v>4.0656999999999996</c:v>
                </c:pt>
                <c:pt idx="1722">
                  <c:v>3.99</c:v>
                </c:pt>
                <c:pt idx="1723">
                  <c:v>4.0942999999999996</c:v>
                </c:pt>
                <c:pt idx="1724">
                  <c:v>4.2699999999999996</c:v>
                </c:pt>
                <c:pt idx="1725">
                  <c:v>4.2699999999999996</c:v>
                </c:pt>
                <c:pt idx="1726">
                  <c:v>4.2671000000000001</c:v>
                </c:pt>
                <c:pt idx="1727">
                  <c:v>4.5629</c:v>
                </c:pt>
                <c:pt idx="1728">
                  <c:v>4.7057000000000002</c:v>
                </c:pt>
                <c:pt idx="1729">
                  <c:v>4.6729000000000003</c:v>
                </c:pt>
                <c:pt idx="1730">
                  <c:v>4.7356999999999996</c:v>
                </c:pt>
                <c:pt idx="1731">
                  <c:v>4.6086</c:v>
                </c:pt>
                <c:pt idx="1732">
                  <c:v>4.4585999999999997</c:v>
                </c:pt>
                <c:pt idx="1733">
                  <c:v>4.42</c:v>
                </c:pt>
                <c:pt idx="1734">
                  <c:v>4.22</c:v>
                </c:pt>
                <c:pt idx="1735">
                  <c:v>4.5171000000000001</c:v>
                </c:pt>
                <c:pt idx="1736">
                  <c:v>4.4657</c:v>
                </c:pt>
                <c:pt idx="1737">
                  <c:v>4.4657</c:v>
                </c:pt>
                <c:pt idx="1738">
                  <c:v>4.2614000000000001</c:v>
                </c:pt>
                <c:pt idx="1739">
                  <c:v>4.3842999999999996</c:v>
                </c:pt>
                <c:pt idx="1740">
                  <c:v>4.4057000000000004</c:v>
                </c:pt>
                <c:pt idx="1741">
                  <c:v>4.3486000000000002</c:v>
                </c:pt>
                <c:pt idx="1742">
                  <c:v>4.3071000000000002</c:v>
                </c:pt>
                <c:pt idx="1743">
                  <c:v>4.9743000000000004</c:v>
                </c:pt>
                <c:pt idx="1744">
                  <c:v>5.1657000000000002</c:v>
                </c:pt>
                <c:pt idx="1745">
                  <c:v>5.2686000000000002</c:v>
                </c:pt>
                <c:pt idx="1746">
                  <c:v>5.1628999999999996</c:v>
                </c:pt>
                <c:pt idx="1747">
                  <c:v>5.2786</c:v>
                </c:pt>
                <c:pt idx="1748">
                  <c:v>5.2485999999999997</c:v>
                </c:pt>
                <c:pt idx="1749">
                  <c:v>5.2643000000000004</c:v>
                </c:pt>
                <c:pt idx="1750">
                  <c:v>5.3529</c:v>
                </c:pt>
                <c:pt idx="1751">
                  <c:v>5.2857000000000003</c:v>
                </c:pt>
                <c:pt idx="1752">
                  <c:v>5.2770999999999999</c:v>
                </c:pt>
                <c:pt idx="1753">
                  <c:v>5.1670999999999996</c:v>
                </c:pt>
                <c:pt idx="1754">
                  <c:v>5.1670999999999996</c:v>
                </c:pt>
                <c:pt idx="1755">
                  <c:v>5.4185999999999996</c:v>
                </c:pt>
                <c:pt idx="1756">
                  <c:v>5.5057</c:v>
                </c:pt>
                <c:pt idx="1757">
                  <c:v>5.5057</c:v>
                </c:pt>
                <c:pt idx="1758">
                  <c:v>5.3170999999999999</c:v>
                </c:pt>
                <c:pt idx="1759">
                  <c:v>5.2857000000000003</c:v>
                </c:pt>
                <c:pt idx="1760">
                  <c:v>5.2986000000000004</c:v>
                </c:pt>
                <c:pt idx="1761">
                  <c:v>5.2571000000000003</c:v>
                </c:pt>
                <c:pt idx="1762">
                  <c:v>5.0829000000000004</c:v>
                </c:pt>
                <c:pt idx="1763">
                  <c:v>5.1513999999999998</c:v>
                </c:pt>
                <c:pt idx="1764">
                  <c:v>5.1128999999999998</c:v>
                </c:pt>
                <c:pt idx="1765">
                  <c:v>5.1113999999999997</c:v>
                </c:pt>
                <c:pt idx="1766">
                  <c:v>5.1771000000000003</c:v>
                </c:pt>
                <c:pt idx="1767">
                  <c:v>4.9070999999999998</c:v>
                </c:pt>
                <c:pt idx="1768">
                  <c:v>5.1943000000000001</c:v>
                </c:pt>
                <c:pt idx="1769">
                  <c:v>5.3871000000000002</c:v>
                </c:pt>
                <c:pt idx="1770">
                  <c:v>5.4142999999999999</c:v>
                </c:pt>
                <c:pt idx="1771">
                  <c:v>5.4542999999999999</c:v>
                </c:pt>
                <c:pt idx="1772">
                  <c:v>5.5</c:v>
                </c:pt>
                <c:pt idx="1773">
                  <c:v>5.5</c:v>
                </c:pt>
                <c:pt idx="1774">
                  <c:v>5.3556999999999997</c:v>
                </c:pt>
                <c:pt idx="1775">
                  <c:v>5.7085999999999997</c:v>
                </c:pt>
                <c:pt idx="1776">
                  <c:v>5.6242999999999999</c:v>
                </c:pt>
                <c:pt idx="1777">
                  <c:v>5.5228999999999999</c:v>
                </c:pt>
                <c:pt idx="1778">
                  <c:v>5.8270999999999997</c:v>
                </c:pt>
                <c:pt idx="1779">
                  <c:v>5.9457000000000004</c:v>
                </c:pt>
                <c:pt idx="1780">
                  <c:v>5.93</c:v>
                </c:pt>
                <c:pt idx="1781">
                  <c:v>5.95</c:v>
                </c:pt>
                <c:pt idx="1782">
                  <c:v>6.2</c:v>
                </c:pt>
                <c:pt idx="1783">
                  <c:v>6.2028999999999996</c:v>
                </c:pt>
                <c:pt idx="1784">
                  <c:v>5.9371</c:v>
                </c:pt>
                <c:pt idx="1785">
                  <c:v>5.9642999999999997</c:v>
                </c:pt>
                <c:pt idx="1786">
                  <c:v>5.6685999999999996</c:v>
                </c:pt>
                <c:pt idx="1787">
                  <c:v>6.0042999999999997</c:v>
                </c:pt>
                <c:pt idx="1788">
                  <c:v>6.1314000000000002</c:v>
                </c:pt>
                <c:pt idx="1789">
                  <c:v>6.1242999999999999</c:v>
                </c:pt>
                <c:pt idx="1790">
                  <c:v>6.1614000000000004</c:v>
                </c:pt>
                <c:pt idx="1791">
                  <c:v>6.1528999999999998</c:v>
                </c:pt>
                <c:pt idx="1792">
                  <c:v>6.3571</c:v>
                </c:pt>
                <c:pt idx="1793">
                  <c:v>6.2428999999999997</c:v>
                </c:pt>
                <c:pt idx="1794">
                  <c:v>6.3257000000000003</c:v>
                </c:pt>
                <c:pt idx="1795">
                  <c:v>6.7070999999999996</c:v>
                </c:pt>
                <c:pt idx="1796">
                  <c:v>6.7070999999999996</c:v>
                </c:pt>
                <c:pt idx="1797">
                  <c:v>7.06</c:v>
                </c:pt>
                <c:pt idx="1798">
                  <c:v>6.8285999999999998</c:v>
                </c:pt>
                <c:pt idx="1799">
                  <c:v>6.6557000000000004</c:v>
                </c:pt>
                <c:pt idx="1800">
                  <c:v>6.8956999999999997</c:v>
                </c:pt>
                <c:pt idx="1801">
                  <c:v>6.9756999999999998</c:v>
                </c:pt>
                <c:pt idx="1802">
                  <c:v>7.0871000000000004</c:v>
                </c:pt>
                <c:pt idx="1803">
                  <c:v>6.6570999999999998</c:v>
                </c:pt>
                <c:pt idx="1804">
                  <c:v>6.5542999999999996</c:v>
                </c:pt>
                <c:pt idx="1805">
                  <c:v>6.4743000000000004</c:v>
                </c:pt>
                <c:pt idx="1806">
                  <c:v>6.1043000000000003</c:v>
                </c:pt>
                <c:pt idx="1807">
                  <c:v>6.6242999999999999</c:v>
                </c:pt>
                <c:pt idx="1808">
                  <c:v>6.5971000000000002</c:v>
                </c:pt>
                <c:pt idx="1809">
                  <c:v>6.4614000000000003</c:v>
                </c:pt>
                <c:pt idx="1810">
                  <c:v>6.4729000000000001</c:v>
                </c:pt>
                <c:pt idx="1811">
                  <c:v>6.3543000000000003</c:v>
                </c:pt>
                <c:pt idx="1812">
                  <c:v>6.42</c:v>
                </c:pt>
                <c:pt idx="1813">
                  <c:v>6.4443000000000001</c:v>
                </c:pt>
                <c:pt idx="1814">
                  <c:v>6.1414</c:v>
                </c:pt>
                <c:pt idx="1815">
                  <c:v>5.71</c:v>
                </c:pt>
                <c:pt idx="1816">
                  <c:v>5.7457000000000003</c:v>
                </c:pt>
                <c:pt idx="1817">
                  <c:v>5.6570999999999998</c:v>
                </c:pt>
                <c:pt idx="1818">
                  <c:v>5.7614000000000001</c:v>
                </c:pt>
                <c:pt idx="1819">
                  <c:v>5.3785999999999996</c:v>
                </c:pt>
                <c:pt idx="1820">
                  <c:v>5.2971000000000004</c:v>
                </c:pt>
                <c:pt idx="1821">
                  <c:v>5.5</c:v>
                </c:pt>
                <c:pt idx="1822">
                  <c:v>5.5385999999999997</c:v>
                </c:pt>
                <c:pt idx="1823">
                  <c:v>5.6614000000000004</c:v>
                </c:pt>
                <c:pt idx="1824">
                  <c:v>5.75</c:v>
                </c:pt>
                <c:pt idx="1825">
                  <c:v>5.5871000000000004</c:v>
                </c:pt>
                <c:pt idx="1826">
                  <c:v>5.5429000000000004</c:v>
                </c:pt>
                <c:pt idx="1827">
                  <c:v>5.5429000000000004</c:v>
                </c:pt>
                <c:pt idx="1828">
                  <c:v>5.7271000000000001</c:v>
                </c:pt>
                <c:pt idx="1829">
                  <c:v>5.5613999999999999</c:v>
                </c:pt>
                <c:pt idx="1830">
                  <c:v>5.5057</c:v>
                </c:pt>
                <c:pt idx="1831">
                  <c:v>5.6314000000000002</c:v>
                </c:pt>
                <c:pt idx="1832">
                  <c:v>5.8486000000000002</c:v>
                </c:pt>
                <c:pt idx="1833">
                  <c:v>5.8814000000000002</c:v>
                </c:pt>
                <c:pt idx="1834">
                  <c:v>5.7857000000000003</c:v>
                </c:pt>
                <c:pt idx="1835">
                  <c:v>5.8156999999999996</c:v>
                </c:pt>
                <c:pt idx="1836">
                  <c:v>5.5986000000000002</c:v>
                </c:pt>
                <c:pt idx="1837">
                  <c:v>5.5442999999999998</c:v>
                </c:pt>
                <c:pt idx="1838">
                  <c:v>5.5728999999999997</c:v>
                </c:pt>
                <c:pt idx="1839">
                  <c:v>5.4085999999999999</c:v>
                </c:pt>
                <c:pt idx="1840">
                  <c:v>5.3914</c:v>
                </c:pt>
                <c:pt idx="1841">
                  <c:v>5.4057000000000004</c:v>
                </c:pt>
                <c:pt idx="1842">
                  <c:v>5.4513999999999996</c:v>
                </c:pt>
                <c:pt idx="1843">
                  <c:v>5.4043000000000001</c:v>
                </c:pt>
                <c:pt idx="1844">
                  <c:v>5.7713999999999999</c:v>
                </c:pt>
                <c:pt idx="1845">
                  <c:v>5.9013999999999998</c:v>
                </c:pt>
                <c:pt idx="1846">
                  <c:v>5.9413999999999998</c:v>
                </c:pt>
                <c:pt idx="1847">
                  <c:v>5.7929000000000004</c:v>
                </c:pt>
                <c:pt idx="1848">
                  <c:v>5.6528999999999998</c:v>
                </c:pt>
                <c:pt idx="1849">
                  <c:v>5.6557000000000004</c:v>
                </c:pt>
                <c:pt idx="1850">
                  <c:v>5.8728999999999996</c:v>
                </c:pt>
                <c:pt idx="1851">
                  <c:v>5.7671000000000001</c:v>
                </c:pt>
                <c:pt idx="1852">
                  <c:v>5.8856999999999999</c:v>
                </c:pt>
                <c:pt idx="1853">
                  <c:v>5.9057000000000004</c:v>
                </c:pt>
                <c:pt idx="1854">
                  <c:v>5.8029000000000002</c:v>
                </c:pt>
                <c:pt idx="1855">
                  <c:v>5.7028999999999996</c:v>
                </c:pt>
                <c:pt idx="1856">
                  <c:v>5.7028999999999996</c:v>
                </c:pt>
                <c:pt idx="1857">
                  <c:v>5.6829000000000001</c:v>
                </c:pt>
                <c:pt idx="1858">
                  <c:v>5.5429000000000004</c:v>
                </c:pt>
                <c:pt idx="1859">
                  <c:v>5.5286</c:v>
                </c:pt>
                <c:pt idx="1860">
                  <c:v>5.7070999999999996</c:v>
                </c:pt>
                <c:pt idx="1861">
                  <c:v>5.7243000000000004</c:v>
                </c:pt>
                <c:pt idx="1862">
                  <c:v>6.0270999999999999</c:v>
                </c:pt>
                <c:pt idx="1863">
                  <c:v>6.1856999999999998</c:v>
                </c:pt>
                <c:pt idx="1864">
                  <c:v>6.3442999999999996</c:v>
                </c:pt>
                <c:pt idx="1865">
                  <c:v>6.3042999999999996</c:v>
                </c:pt>
                <c:pt idx="1866">
                  <c:v>6.3056999999999999</c:v>
                </c:pt>
                <c:pt idx="1867">
                  <c:v>6.4028999999999998</c:v>
                </c:pt>
                <c:pt idx="1868">
                  <c:v>6.3971</c:v>
                </c:pt>
                <c:pt idx="1869">
                  <c:v>6.4686000000000003</c:v>
                </c:pt>
                <c:pt idx="1870">
                  <c:v>6.6371000000000002</c:v>
                </c:pt>
                <c:pt idx="1871">
                  <c:v>6.0286</c:v>
                </c:pt>
                <c:pt idx="1872">
                  <c:v>5.9570999999999996</c:v>
                </c:pt>
                <c:pt idx="1873">
                  <c:v>6.0486000000000004</c:v>
                </c:pt>
                <c:pt idx="1874">
                  <c:v>6.1</c:v>
                </c:pt>
                <c:pt idx="1875">
                  <c:v>6.23</c:v>
                </c:pt>
                <c:pt idx="1876">
                  <c:v>6.2770999999999999</c:v>
                </c:pt>
                <c:pt idx="1877">
                  <c:v>6.4242999999999997</c:v>
                </c:pt>
                <c:pt idx="1878">
                  <c:v>6.3113999999999999</c:v>
                </c:pt>
                <c:pt idx="1879">
                  <c:v>6.33</c:v>
                </c:pt>
                <c:pt idx="1880">
                  <c:v>6.2142999999999997</c:v>
                </c:pt>
                <c:pt idx="1881">
                  <c:v>6.4286000000000003</c:v>
                </c:pt>
                <c:pt idx="1882">
                  <c:v>6.5429000000000004</c:v>
                </c:pt>
                <c:pt idx="1883">
                  <c:v>6.5842999999999998</c:v>
                </c:pt>
                <c:pt idx="1884">
                  <c:v>6.6113999999999997</c:v>
                </c:pt>
                <c:pt idx="1885">
                  <c:v>6.6113999999999997</c:v>
                </c:pt>
                <c:pt idx="1886">
                  <c:v>6.3556999999999997</c:v>
                </c:pt>
                <c:pt idx="1887">
                  <c:v>6.1585999999999999</c:v>
                </c:pt>
                <c:pt idx="1888">
                  <c:v>6.2214</c:v>
                </c:pt>
                <c:pt idx="1889">
                  <c:v>6.41</c:v>
                </c:pt>
                <c:pt idx="1890">
                  <c:v>6.4257</c:v>
                </c:pt>
                <c:pt idx="1891">
                  <c:v>6.4428999999999998</c:v>
                </c:pt>
                <c:pt idx="1892">
                  <c:v>6.3314000000000004</c:v>
                </c:pt>
                <c:pt idx="1893">
                  <c:v>6.3513999999999999</c:v>
                </c:pt>
                <c:pt idx="1894">
                  <c:v>6.2813999999999997</c:v>
                </c:pt>
                <c:pt idx="1895">
                  <c:v>6.25</c:v>
                </c:pt>
                <c:pt idx="1896">
                  <c:v>6.3170999999999999</c:v>
                </c:pt>
                <c:pt idx="1897">
                  <c:v>6.2328999999999999</c:v>
                </c:pt>
                <c:pt idx="1898">
                  <c:v>6.0213999999999999</c:v>
                </c:pt>
                <c:pt idx="1899">
                  <c:v>5.9686000000000003</c:v>
                </c:pt>
                <c:pt idx="1900">
                  <c:v>5.7557</c:v>
                </c:pt>
                <c:pt idx="1901">
                  <c:v>5.85</c:v>
                </c:pt>
                <c:pt idx="1902">
                  <c:v>5.85</c:v>
                </c:pt>
                <c:pt idx="1903">
                  <c:v>5.9257</c:v>
                </c:pt>
                <c:pt idx="1904">
                  <c:v>6.1757</c:v>
                </c:pt>
                <c:pt idx="1905">
                  <c:v>6.2142999999999997</c:v>
                </c:pt>
                <c:pt idx="1906">
                  <c:v>6.0942999999999996</c:v>
                </c:pt>
                <c:pt idx="1907">
                  <c:v>6.1829000000000001</c:v>
                </c:pt>
                <c:pt idx="1908">
                  <c:v>6.4242999999999997</c:v>
                </c:pt>
                <c:pt idx="1909">
                  <c:v>6.6856999999999998</c:v>
                </c:pt>
                <c:pt idx="1910">
                  <c:v>6.6342999999999996</c:v>
                </c:pt>
                <c:pt idx="1911">
                  <c:v>6.7713999999999999</c:v>
                </c:pt>
                <c:pt idx="1912">
                  <c:v>6.7857000000000003</c:v>
                </c:pt>
                <c:pt idx="1913">
                  <c:v>6.8186</c:v>
                </c:pt>
                <c:pt idx="1914">
                  <c:v>6.6928999999999998</c:v>
                </c:pt>
                <c:pt idx="1915">
                  <c:v>6.66</c:v>
                </c:pt>
                <c:pt idx="1916">
                  <c:v>6.6086</c:v>
                </c:pt>
                <c:pt idx="1917">
                  <c:v>6.5670999999999999</c:v>
                </c:pt>
                <c:pt idx="1918">
                  <c:v>6.6086</c:v>
                </c:pt>
                <c:pt idx="1919">
                  <c:v>6.5956999999999999</c:v>
                </c:pt>
                <c:pt idx="1920">
                  <c:v>6.3742999999999999</c:v>
                </c:pt>
                <c:pt idx="1921">
                  <c:v>6.3886000000000003</c:v>
                </c:pt>
                <c:pt idx="1922">
                  <c:v>6.4885999999999999</c:v>
                </c:pt>
                <c:pt idx="1923">
                  <c:v>6.5956999999999999</c:v>
                </c:pt>
                <c:pt idx="1924">
                  <c:v>6.6071</c:v>
                </c:pt>
                <c:pt idx="1925">
                  <c:v>6.5770999999999997</c:v>
                </c:pt>
                <c:pt idx="1926">
                  <c:v>6.7013999999999996</c:v>
                </c:pt>
                <c:pt idx="1927">
                  <c:v>6.58</c:v>
                </c:pt>
                <c:pt idx="1928">
                  <c:v>6.6414</c:v>
                </c:pt>
                <c:pt idx="1929">
                  <c:v>6.8670999999999998</c:v>
                </c:pt>
                <c:pt idx="1930">
                  <c:v>7.1928999999999998</c:v>
                </c:pt>
                <c:pt idx="1931">
                  <c:v>6.9985999999999997</c:v>
                </c:pt>
                <c:pt idx="1932">
                  <c:v>7.1143000000000001</c:v>
                </c:pt>
                <c:pt idx="1933">
                  <c:v>6.9943</c:v>
                </c:pt>
                <c:pt idx="1934">
                  <c:v>6.8357000000000001</c:v>
                </c:pt>
                <c:pt idx="1935">
                  <c:v>7.09</c:v>
                </c:pt>
                <c:pt idx="1936">
                  <c:v>7.8414000000000001</c:v>
                </c:pt>
                <c:pt idx="1937">
                  <c:v>7.8814000000000002</c:v>
                </c:pt>
                <c:pt idx="1938">
                  <c:v>7.7485999999999997</c:v>
                </c:pt>
                <c:pt idx="1939">
                  <c:v>7.6486000000000001</c:v>
                </c:pt>
                <c:pt idx="1940">
                  <c:v>7.9028999999999998</c:v>
                </c:pt>
                <c:pt idx="1941">
                  <c:v>7.6356999999999999</c:v>
                </c:pt>
                <c:pt idx="1942">
                  <c:v>7.6856999999999998</c:v>
                </c:pt>
                <c:pt idx="1943">
                  <c:v>7.6786000000000003</c:v>
                </c:pt>
                <c:pt idx="1944">
                  <c:v>7.7370999999999999</c:v>
                </c:pt>
                <c:pt idx="1945">
                  <c:v>8.0556999999999999</c:v>
                </c:pt>
                <c:pt idx="1946">
                  <c:v>7.98</c:v>
                </c:pt>
                <c:pt idx="1947">
                  <c:v>8.1714000000000002</c:v>
                </c:pt>
                <c:pt idx="1948">
                  <c:v>8.3429000000000002</c:v>
                </c:pt>
                <c:pt idx="1949">
                  <c:v>8.4914000000000005</c:v>
                </c:pt>
                <c:pt idx="1950">
                  <c:v>8.3129000000000008</c:v>
                </c:pt>
                <c:pt idx="1951">
                  <c:v>8.4756999999999998</c:v>
                </c:pt>
                <c:pt idx="1952">
                  <c:v>8.4943000000000008</c:v>
                </c:pt>
                <c:pt idx="1953">
                  <c:v>8.6785999999999994</c:v>
                </c:pt>
                <c:pt idx="1954">
                  <c:v>8.7329000000000008</c:v>
                </c:pt>
                <c:pt idx="1955">
                  <c:v>8.6085999999999991</c:v>
                </c:pt>
                <c:pt idx="1956">
                  <c:v>8.5670999999999999</c:v>
                </c:pt>
                <c:pt idx="1957">
                  <c:v>8.6257000000000001</c:v>
                </c:pt>
                <c:pt idx="1958">
                  <c:v>8.5243000000000002</c:v>
                </c:pt>
                <c:pt idx="1959">
                  <c:v>8.4600000000000009</c:v>
                </c:pt>
                <c:pt idx="1960">
                  <c:v>8.4600000000000009</c:v>
                </c:pt>
                <c:pt idx="1961">
                  <c:v>8.2643000000000004</c:v>
                </c:pt>
                <c:pt idx="1962">
                  <c:v>8.3757000000000001</c:v>
                </c:pt>
                <c:pt idx="1963">
                  <c:v>8.3186</c:v>
                </c:pt>
                <c:pt idx="1964">
                  <c:v>8.4285999999999994</c:v>
                </c:pt>
                <c:pt idx="1965">
                  <c:v>8.2843</c:v>
                </c:pt>
                <c:pt idx="1966">
                  <c:v>8.0328999999999997</c:v>
                </c:pt>
                <c:pt idx="1967">
                  <c:v>7.9870999999999999</c:v>
                </c:pt>
                <c:pt idx="1968">
                  <c:v>7.9885999999999999</c:v>
                </c:pt>
                <c:pt idx="1969">
                  <c:v>7.9943</c:v>
                </c:pt>
                <c:pt idx="1970">
                  <c:v>8.1057000000000006</c:v>
                </c:pt>
                <c:pt idx="1971">
                  <c:v>7.9570999999999996</c:v>
                </c:pt>
                <c:pt idx="1972">
                  <c:v>8.0586000000000002</c:v>
                </c:pt>
                <c:pt idx="1973">
                  <c:v>8.1313999999999993</c:v>
                </c:pt>
                <c:pt idx="1974">
                  <c:v>7.8685999999999998</c:v>
                </c:pt>
                <c:pt idx="1975">
                  <c:v>7.6757</c:v>
                </c:pt>
                <c:pt idx="1976">
                  <c:v>7.61</c:v>
                </c:pt>
                <c:pt idx="1977">
                  <c:v>7.7085999999999997</c:v>
                </c:pt>
                <c:pt idx="1978">
                  <c:v>7.6585999999999999</c:v>
                </c:pt>
                <c:pt idx="1979">
                  <c:v>8.1213999999999995</c:v>
                </c:pt>
                <c:pt idx="1980">
                  <c:v>8.1271000000000004</c:v>
                </c:pt>
                <c:pt idx="1981">
                  <c:v>8.1271000000000004</c:v>
                </c:pt>
                <c:pt idx="1982">
                  <c:v>8.1913999999999998</c:v>
                </c:pt>
                <c:pt idx="1983">
                  <c:v>8.14</c:v>
                </c:pt>
                <c:pt idx="1984">
                  <c:v>7.9474</c:v>
                </c:pt>
                <c:pt idx="1985">
                  <c:v>7.87</c:v>
                </c:pt>
                <c:pt idx="1986">
                  <c:v>7.87</c:v>
                </c:pt>
                <c:pt idx="1987">
                  <c:v>7.64</c:v>
                </c:pt>
                <c:pt idx="1988">
                  <c:v>7.3586</c:v>
                </c:pt>
                <c:pt idx="1989">
                  <c:v>7.6170999999999998</c:v>
                </c:pt>
                <c:pt idx="1990">
                  <c:v>7.4856999999999996</c:v>
                </c:pt>
                <c:pt idx="1991">
                  <c:v>7.6143000000000001</c:v>
                </c:pt>
                <c:pt idx="1992">
                  <c:v>7.6043000000000003</c:v>
                </c:pt>
                <c:pt idx="1993">
                  <c:v>7.4813999999999998</c:v>
                </c:pt>
                <c:pt idx="1994">
                  <c:v>7.7085999999999997</c:v>
                </c:pt>
                <c:pt idx="1995">
                  <c:v>7.2843</c:v>
                </c:pt>
                <c:pt idx="1996">
                  <c:v>7.2786</c:v>
                </c:pt>
                <c:pt idx="1997">
                  <c:v>7.2786</c:v>
                </c:pt>
                <c:pt idx="1998">
                  <c:v>7.3143000000000002</c:v>
                </c:pt>
                <c:pt idx="1999">
                  <c:v>7.32</c:v>
                </c:pt>
                <c:pt idx="2000">
                  <c:v>7.3129</c:v>
                </c:pt>
                <c:pt idx="2001">
                  <c:v>7.27</c:v>
                </c:pt>
                <c:pt idx="2002">
                  <c:v>7.0186000000000002</c:v>
                </c:pt>
                <c:pt idx="2003">
                  <c:v>7.1356999999999999</c:v>
                </c:pt>
                <c:pt idx="2004">
                  <c:v>7.2813999999999997</c:v>
                </c:pt>
                <c:pt idx="2005">
                  <c:v>9.0056999999999992</c:v>
                </c:pt>
                <c:pt idx="2006">
                  <c:v>8.8928999999999991</c:v>
                </c:pt>
                <c:pt idx="2007">
                  <c:v>8.7186000000000003</c:v>
                </c:pt>
                <c:pt idx="2008">
                  <c:v>8.8356999999999992</c:v>
                </c:pt>
                <c:pt idx="2009">
                  <c:v>8.85</c:v>
                </c:pt>
                <c:pt idx="2010">
                  <c:v>8.6199999999999992</c:v>
                </c:pt>
                <c:pt idx="2011">
                  <c:v>8.6913999999999998</c:v>
                </c:pt>
                <c:pt idx="2012">
                  <c:v>8.6999999999999993</c:v>
                </c:pt>
                <c:pt idx="2013">
                  <c:v>8.8757000000000001</c:v>
                </c:pt>
                <c:pt idx="2014">
                  <c:v>8.7843</c:v>
                </c:pt>
                <c:pt idx="2015">
                  <c:v>9.0513999999999992</c:v>
                </c:pt>
                <c:pt idx="2016">
                  <c:v>9.0257000000000005</c:v>
                </c:pt>
                <c:pt idx="2017">
                  <c:v>9.0257000000000005</c:v>
                </c:pt>
                <c:pt idx="2018">
                  <c:v>9.2657000000000007</c:v>
                </c:pt>
                <c:pt idx="2019">
                  <c:v>9.2157</c:v>
                </c:pt>
                <c:pt idx="2020">
                  <c:v>9.4428999999999998</c:v>
                </c:pt>
                <c:pt idx="2021">
                  <c:v>9.5213999999999999</c:v>
                </c:pt>
                <c:pt idx="2022">
                  <c:v>9.3242999999999991</c:v>
                </c:pt>
                <c:pt idx="2023">
                  <c:v>9.1928999999999998</c:v>
                </c:pt>
                <c:pt idx="2024">
                  <c:v>9.2414000000000005</c:v>
                </c:pt>
                <c:pt idx="2025">
                  <c:v>9.3728999999999996</c:v>
                </c:pt>
                <c:pt idx="2026">
                  <c:v>9.4357000000000006</c:v>
                </c:pt>
                <c:pt idx="2027">
                  <c:v>9.9571000000000005</c:v>
                </c:pt>
                <c:pt idx="2028">
                  <c:v>9.8543000000000003</c:v>
                </c:pt>
                <c:pt idx="2029">
                  <c:v>9.65</c:v>
                </c:pt>
                <c:pt idx="2030">
                  <c:v>9.7157</c:v>
                </c:pt>
                <c:pt idx="2031">
                  <c:v>9.6643000000000008</c:v>
                </c:pt>
                <c:pt idx="2032">
                  <c:v>9.8114000000000008</c:v>
                </c:pt>
                <c:pt idx="2033">
                  <c:v>9.9914000000000005</c:v>
                </c:pt>
                <c:pt idx="2034">
                  <c:v>10.1829</c:v>
                </c:pt>
                <c:pt idx="2035">
                  <c:v>10.17</c:v>
                </c:pt>
                <c:pt idx="2036">
                  <c:v>9.9970999999999997</c:v>
                </c:pt>
                <c:pt idx="2037">
                  <c:v>9.9428999999999998</c:v>
                </c:pt>
                <c:pt idx="2038">
                  <c:v>10.09</c:v>
                </c:pt>
                <c:pt idx="2039">
                  <c:v>10.131399999999999</c:v>
                </c:pt>
                <c:pt idx="2040">
                  <c:v>10.0771</c:v>
                </c:pt>
                <c:pt idx="2041">
                  <c:v>10.064299999999999</c:v>
                </c:pt>
                <c:pt idx="2042">
                  <c:v>10.4129</c:v>
                </c:pt>
                <c:pt idx="2043">
                  <c:v>10.4229</c:v>
                </c:pt>
                <c:pt idx="2044">
                  <c:v>10.3386</c:v>
                </c:pt>
                <c:pt idx="2045">
                  <c:v>10.505699999999999</c:v>
                </c:pt>
                <c:pt idx="2046">
                  <c:v>10.6143</c:v>
                </c:pt>
                <c:pt idx="2047">
                  <c:v>10.5571</c:v>
                </c:pt>
                <c:pt idx="2048">
                  <c:v>10.722899999999999</c:v>
                </c:pt>
                <c:pt idx="2049">
                  <c:v>10.5343</c:v>
                </c:pt>
                <c:pt idx="2050">
                  <c:v>10.7143</c:v>
                </c:pt>
                <c:pt idx="2051">
                  <c:v>10.7143</c:v>
                </c:pt>
                <c:pt idx="2052">
                  <c:v>11.427099999999999</c:v>
                </c:pt>
                <c:pt idx="2053">
                  <c:v>11.91</c:v>
                </c:pt>
                <c:pt idx="2054">
                  <c:v>11.39</c:v>
                </c:pt>
                <c:pt idx="2055">
                  <c:v>11.69</c:v>
                </c:pt>
                <c:pt idx="2056">
                  <c:v>11.7743</c:v>
                </c:pt>
                <c:pt idx="2057">
                  <c:v>11.882899999999999</c:v>
                </c:pt>
                <c:pt idx="2058">
                  <c:v>12.34</c:v>
                </c:pt>
                <c:pt idx="2059">
                  <c:v>12.51</c:v>
                </c:pt>
                <c:pt idx="2060">
                  <c:v>12.404299999999999</c:v>
                </c:pt>
                <c:pt idx="2061">
                  <c:v>12.187099999999999</c:v>
                </c:pt>
                <c:pt idx="2062">
                  <c:v>12.1143</c:v>
                </c:pt>
                <c:pt idx="2063">
                  <c:v>12.438599999999999</c:v>
                </c:pt>
                <c:pt idx="2064">
                  <c:v>12.425700000000001</c:v>
                </c:pt>
                <c:pt idx="2065">
                  <c:v>14.321400000000001</c:v>
                </c:pt>
                <c:pt idx="2066">
                  <c:v>14.2471</c:v>
                </c:pt>
                <c:pt idx="2067">
                  <c:v>15.4529</c:v>
                </c:pt>
                <c:pt idx="2068">
                  <c:v>14.5814</c:v>
                </c:pt>
                <c:pt idx="2069">
                  <c:v>14.198600000000001</c:v>
                </c:pt>
                <c:pt idx="2070">
                  <c:v>14.7386</c:v>
                </c:pt>
                <c:pt idx="2071">
                  <c:v>14.1286</c:v>
                </c:pt>
                <c:pt idx="2072">
                  <c:v>14.57</c:v>
                </c:pt>
                <c:pt idx="2073">
                  <c:v>14.1943</c:v>
                </c:pt>
                <c:pt idx="2074">
                  <c:v>14.0329</c:v>
                </c:pt>
                <c:pt idx="2075">
                  <c:v>13.8529</c:v>
                </c:pt>
                <c:pt idx="2076">
                  <c:v>13.0129</c:v>
                </c:pt>
                <c:pt idx="2077">
                  <c:v>13.9293</c:v>
                </c:pt>
                <c:pt idx="2078">
                  <c:v>14.26</c:v>
                </c:pt>
                <c:pt idx="2079">
                  <c:v>15.404299999999999</c:v>
                </c:pt>
                <c:pt idx="2080">
                  <c:v>15.7157</c:v>
                </c:pt>
                <c:pt idx="2081">
                  <c:v>14.3657</c:v>
                </c:pt>
                <c:pt idx="2082">
                  <c:v>15.1929</c:v>
                </c:pt>
                <c:pt idx="2083">
                  <c:v>14.572900000000001</c:v>
                </c:pt>
                <c:pt idx="2084">
                  <c:v>14.3729</c:v>
                </c:pt>
                <c:pt idx="2085">
                  <c:v>13.57</c:v>
                </c:pt>
                <c:pt idx="2086">
                  <c:v>14.21</c:v>
                </c:pt>
                <c:pt idx="2087">
                  <c:v>14.517099999999999</c:v>
                </c:pt>
                <c:pt idx="2088">
                  <c:v>15</c:v>
                </c:pt>
                <c:pt idx="2089">
                  <c:v>14.971399999999999</c:v>
                </c:pt>
                <c:pt idx="2090">
                  <c:v>15.551399999999999</c:v>
                </c:pt>
                <c:pt idx="2091">
                  <c:v>15.8786</c:v>
                </c:pt>
                <c:pt idx="2092">
                  <c:v>15.8786</c:v>
                </c:pt>
                <c:pt idx="2093">
                  <c:v>15.3271</c:v>
                </c:pt>
                <c:pt idx="2094">
                  <c:v>15.825699999999999</c:v>
                </c:pt>
                <c:pt idx="2095">
                  <c:v>15.9786</c:v>
                </c:pt>
                <c:pt idx="2096">
                  <c:v>15.6829</c:v>
                </c:pt>
                <c:pt idx="2097">
                  <c:v>15.5943</c:v>
                </c:pt>
                <c:pt idx="2098">
                  <c:v>15.7614</c:v>
                </c:pt>
                <c:pt idx="2099">
                  <c:v>16.489999999999998</c:v>
                </c:pt>
                <c:pt idx="2100">
                  <c:v>16.9514</c:v>
                </c:pt>
                <c:pt idx="2101">
                  <c:v>17.241399999999999</c:v>
                </c:pt>
                <c:pt idx="2102">
                  <c:v>18.1157</c:v>
                </c:pt>
                <c:pt idx="2103">
                  <c:v>17.642900000000001</c:v>
                </c:pt>
                <c:pt idx="2104">
                  <c:v>17.809999999999999</c:v>
                </c:pt>
                <c:pt idx="2105">
                  <c:v>17.98</c:v>
                </c:pt>
                <c:pt idx="2106">
                  <c:v>18.059999999999999</c:v>
                </c:pt>
                <c:pt idx="2107">
                  <c:v>16.9986</c:v>
                </c:pt>
                <c:pt idx="2108">
                  <c:v>16.6328</c:v>
                </c:pt>
                <c:pt idx="2109">
                  <c:v>16.824300000000001</c:v>
                </c:pt>
                <c:pt idx="2110">
                  <c:v>16.464300000000001</c:v>
                </c:pt>
                <c:pt idx="2111">
                  <c:v>16.854299999999999</c:v>
                </c:pt>
                <c:pt idx="2112">
                  <c:v>16.801400000000001</c:v>
                </c:pt>
                <c:pt idx="2113">
                  <c:v>16.082799999999999</c:v>
                </c:pt>
                <c:pt idx="2114">
                  <c:v>15.5214</c:v>
                </c:pt>
                <c:pt idx="2115">
                  <c:v>15.665699999999999</c:v>
                </c:pt>
                <c:pt idx="2116">
                  <c:v>15.2971</c:v>
                </c:pt>
                <c:pt idx="2117">
                  <c:v>15.2971</c:v>
                </c:pt>
                <c:pt idx="2118">
                  <c:v>15.324299999999999</c:v>
                </c:pt>
                <c:pt idx="2119">
                  <c:v>16.927099999999999</c:v>
                </c:pt>
                <c:pt idx="2120">
                  <c:v>16.711400000000001</c:v>
                </c:pt>
                <c:pt idx="2121">
                  <c:v>16.790600000000001</c:v>
                </c:pt>
                <c:pt idx="2122">
                  <c:v>17.054300000000001</c:v>
                </c:pt>
                <c:pt idx="2123">
                  <c:v>17.2743</c:v>
                </c:pt>
                <c:pt idx="2124">
                  <c:v>17.571400000000001</c:v>
                </c:pt>
                <c:pt idx="2125">
                  <c:v>17.301400000000001</c:v>
                </c:pt>
                <c:pt idx="2126">
                  <c:v>16.912800000000001</c:v>
                </c:pt>
                <c:pt idx="2127">
                  <c:v>16.985700000000001</c:v>
                </c:pt>
                <c:pt idx="2128">
                  <c:v>17.198599999999999</c:v>
                </c:pt>
                <c:pt idx="2129">
                  <c:v>17.0928</c:v>
                </c:pt>
                <c:pt idx="2130">
                  <c:v>14.7943</c:v>
                </c:pt>
                <c:pt idx="2131">
                  <c:v>15.3857</c:v>
                </c:pt>
                <c:pt idx="2132">
                  <c:v>14.6843</c:v>
                </c:pt>
                <c:pt idx="2133">
                  <c:v>14.87</c:v>
                </c:pt>
                <c:pt idx="2134">
                  <c:v>14.33</c:v>
                </c:pt>
                <c:pt idx="2135">
                  <c:v>14.0029</c:v>
                </c:pt>
                <c:pt idx="2136">
                  <c:v>14.65</c:v>
                </c:pt>
                <c:pt idx="2137">
                  <c:v>14.5543</c:v>
                </c:pt>
                <c:pt idx="2138">
                  <c:v>14.915699999999999</c:v>
                </c:pt>
                <c:pt idx="2139">
                  <c:v>15.447100000000001</c:v>
                </c:pt>
                <c:pt idx="2140">
                  <c:v>15.79</c:v>
                </c:pt>
                <c:pt idx="2141">
                  <c:v>16.902799999999999</c:v>
                </c:pt>
                <c:pt idx="2142">
                  <c:v>16.7</c:v>
                </c:pt>
                <c:pt idx="2143">
                  <c:v>17.858599999999999</c:v>
                </c:pt>
                <c:pt idx="2144">
                  <c:v>18.0671</c:v>
                </c:pt>
                <c:pt idx="2145">
                  <c:v>19.007100000000001</c:v>
                </c:pt>
                <c:pt idx="2146">
                  <c:v>18.894300000000001</c:v>
                </c:pt>
                <c:pt idx="2147">
                  <c:v>19.602799999999998</c:v>
                </c:pt>
                <c:pt idx="2148">
                  <c:v>18.995699999999999</c:v>
                </c:pt>
                <c:pt idx="2149">
                  <c:v>17.957100000000001</c:v>
                </c:pt>
                <c:pt idx="2150">
                  <c:v>18.32</c:v>
                </c:pt>
                <c:pt idx="2151">
                  <c:v>18.5657</c:v>
                </c:pt>
                <c:pt idx="2152">
                  <c:v>18.128599999999999</c:v>
                </c:pt>
                <c:pt idx="2153">
                  <c:v>17.325700000000001</c:v>
                </c:pt>
                <c:pt idx="2154">
                  <c:v>17.75</c:v>
                </c:pt>
                <c:pt idx="2155">
                  <c:v>17.9771</c:v>
                </c:pt>
                <c:pt idx="2156">
                  <c:v>18.014299999999999</c:v>
                </c:pt>
                <c:pt idx="2157">
                  <c:v>17.585699999999999</c:v>
                </c:pt>
                <c:pt idx="2158">
                  <c:v>17.9314</c:v>
                </c:pt>
                <c:pt idx="2159">
                  <c:v>19.273599999999998</c:v>
                </c:pt>
                <c:pt idx="2160">
                  <c:v>19.714300000000001</c:v>
                </c:pt>
                <c:pt idx="2161">
                  <c:v>19.782800000000002</c:v>
                </c:pt>
                <c:pt idx="2162">
                  <c:v>19.782800000000002</c:v>
                </c:pt>
                <c:pt idx="2163">
                  <c:v>20.255700000000001</c:v>
                </c:pt>
                <c:pt idx="2164">
                  <c:v>20.857099999999999</c:v>
                </c:pt>
                <c:pt idx="2165">
                  <c:v>20.811399999999999</c:v>
                </c:pt>
                <c:pt idx="2166">
                  <c:v>20.88</c:v>
                </c:pt>
                <c:pt idx="2167">
                  <c:v>21.1343</c:v>
                </c:pt>
                <c:pt idx="2168">
                  <c:v>20.95</c:v>
                </c:pt>
                <c:pt idx="2169">
                  <c:v>20.445699999999999</c:v>
                </c:pt>
                <c:pt idx="2170">
                  <c:v>20.071400000000001</c:v>
                </c:pt>
                <c:pt idx="2171">
                  <c:v>20.0657</c:v>
                </c:pt>
                <c:pt idx="2172">
                  <c:v>20.412800000000001</c:v>
                </c:pt>
                <c:pt idx="2173">
                  <c:v>21.028500000000001</c:v>
                </c:pt>
                <c:pt idx="2174">
                  <c:v>22.418500000000002</c:v>
                </c:pt>
                <c:pt idx="2175">
                  <c:v>22.924299999999999</c:v>
                </c:pt>
                <c:pt idx="2176">
                  <c:v>23.172799999999999</c:v>
                </c:pt>
                <c:pt idx="2177">
                  <c:v>23.57</c:v>
                </c:pt>
                <c:pt idx="2178">
                  <c:v>23.122800000000002</c:v>
                </c:pt>
                <c:pt idx="2179">
                  <c:v>24.375699999999998</c:v>
                </c:pt>
                <c:pt idx="2180">
                  <c:v>23.165700000000001</c:v>
                </c:pt>
                <c:pt idx="2181">
                  <c:v>22.0943</c:v>
                </c:pt>
                <c:pt idx="2182">
                  <c:v>22.3414</c:v>
                </c:pt>
                <c:pt idx="2183">
                  <c:v>22.308900000000001</c:v>
                </c:pt>
                <c:pt idx="2184">
                  <c:v>21.467099999999999</c:v>
                </c:pt>
                <c:pt idx="2185">
                  <c:v>21.6328</c:v>
                </c:pt>
                <c:pt idx="2186">
                  <c:v>21.377099999999999</c:v>
                </c:pt>
                <c:pt idx="2187">
                  <c:v>21.9557</c:v>
                </c:pt>
                <c:pt idx="2188">
                  <c:v>22.198599999999999</c:v>
                </c:pt>
                <c:pt idx="2189">
                  <c:v>22.0871</c:v>
                </c:pt>
                <c:pt idx="2190">
                  <c:v>21.825700000000001</c:v>
                </c:pt>
                <c:pt idx="2191">
                  <c:v>22.245699999999999</c:v>
                </c:pt>
                <c:pt idx="2192">
                  <c:v>21.857099999999999</c:v>
                </c:pt>
                <c:pt idx="2193">
                  <c:v>21.332799999999999</c:v>
                </c:pt>
                <c:pt idx="2194">
                  <c:v>21.878599999999999</c:v>
                </c:pt>
                <c:pt idx="2195">
                  <c:v>24.67</c:v>
                </c:pt>
                <c:pt idx="2196">
                  <c:v>24.014299999999999</c:v>
                </c:pt>
                <c:pt idx="2197">
                  <c:v>23.834299999999999</c:v>
                </c:pt>
                <c:pt idx="2198">
                  <c:v>25.374300000000002</c:v>
                </c:pt>
                <c:pt idx="2199">
                  <c:v>25.5</c:v>
                </c:pt>
                <c:pt idx="2200">
                  <c:v>25.1</c:v>
                </c:pt>
                <c:pt idx="2201">
                  <c:v>24.7957</c:v>
                </c:pt>
                <c:pt idx="2202">
                  <c:v>23.91</c:v>
                </c:pt>
                <c:pt idx="2203">
                  <c:v>24.515699999999999</c:v>
                </c:pt>
                <c:pt idx="2204">
                  <c:v>24.494299999999999</c:v>
                </c:pt>
                <c:pt idx="2205">
                  <c:v>23.974299999999999</c:v>
                </c:pt>
                <c:pt idx="2206">
                  <c:v>24.014299999999999</c:v>
                </c:pt>
                <c:pt idx="2207">
                  <c:v>24.1614</c:v>
                </c:pt>
                <c:pt idx="2208">
                  <c:v>24.351400000000002</c:v>
                </c:pt>
                <c:pt idx="2209">
                  <c:v>25.267099999999999</c:v>
                </c:pt>
                <c:pt idx="2210">
                  <c:v>25.02</c:v>
                </c:pt>
                <c:pt idx="2211">
                  <c:v>24.714300000000001</c:v>
                </c:pt>
                <c:pt idx="2212">
                  <c:v>24.0428</c:v>
                </c:pt>
                <c:pt idx="2213">
                  <c:v>23.628599999999999</c:v>
                </c:pt>
                <c:pt idx="2214">
                  <c:v>23.811399999999999</c:v>
                </c:pt>
                <c:pt idx="2215">
                  <c:v>24.0471</c:v>
                </c:pt>
                <c:pt idx="2216">
                  <c:v>24.72</c:v>
                </c:pt>
                <c:pt idx="2217">
                  <c:v>26.902799999999999</c:v>
                </c:pt>
                <c:pt idx="2218">
                  <c:v>26.8157</c:v>
                </c:pt>
                <c:pt idx="2219">
                  <c:v>26.967099999999999</c:v>
                </c:pt>
                <c:pt idx="2220">
                  <c:v>26.967099999999999</c:v>
                </c:pt>
                <c:pt idx="2221">
                  <c:v>27.312799999999999</c:v>
                </c:pt>
                <c:pt idx="2222">
                  <c:v>28.417100000000001</c:v>
                </c:pt>
                <c:pt idx="2223">
                  <c:v>29.414300000000001</c:v>
                </c:pt>
                <c:pt idx="2224">
                  <c:v>28.5914</c:v>
                </c:pt>
                <c:pt idx="2225">
                  <c:v>27.631399999999999</c:v>
                </c:pt>
                <c:pt idx="2226">
                  <c:v>26.492799999999999</c:v>
                </c:pt>
                <c:pt idx="2227">
                  <c:v>27.638500000000001</c:v>
                </c:pt>
                <c:pt idx="2228">
                  <c:v>27.1157</c:v>
                </c:pt>
                <c:pt idx="2229">
                  <c:v>26.89</c:v>
                </c:pt>
                <c:pt idx="2230">
                  <c:v>27.2928</c:v>
                </c:pt>
                <c:pt idx="2231">
                  <c:v>27.804300000000001</c:v>
                </c:pt>
                <c:pt idx="2232">
                  <c:v>26.257100000000001</c:v>
                </c:pt>
                <c:pt idx="2233">
                  <c:v>25.492799999999999</c:v>
                </c:pt>
                <c:pt idx="2234">
                  <c:v>25.5</c:v>
                </c:pt>
                <c:pt idx="2235">
                  <c:v>25.95</c:v>
                </c:pt>
                <c:pt idx="2236">
                  <c:v>25.717099999999999</c:v>
                </c:pt>
                <c:pt idx="2237">
                  <c:v>25.435700000000001</c:v>
                </c:pt>
                <c:pt idx="2238">
                  <c:v>26.605699999999999</c:v>
                </c:pt>
                <c:pt idx="2239">
                  <c:v>26.4785</c:v>
                </c:pt>
                <c:pt idx="2240">
                  <c:v>26.368600000000001</c:v>
                </c:pt>
                <c:pt idx="2241">
                  <c:v>26.368600000000001</c:v>
                </c:pt>
                <c:pt idx="2242">
                  <c:v>25.715699999999998</c:v>
                </c:pt>
                <c:pt idx="2243">
                  <c:v>26.238499999999998</c:v>
                </c:pt>
                <c:pt idx="2244">
                  <c:v>25.752800000000001</c:v>
                </c:pt>
                <c:pt idx="2245">
                  <c:v>25.685700000000001</c:v>
                </c:pt>
                <c:pt idx="2246">
                  <c:v>25.1</c:v>
                </c:pt>
                <c:pt idx="2247">
                  <c:v>25.487100000000002</c:v>
                </c:pt>
                <c:pt idx="2248">
                  <c:v>25.91</c:v>
                </c:pt>
                <c:pt idx="2249">
                  <c:v>25.675699999999999</c:v>
                </c:pt>
                <c:pt idx="2250">
                  <c:v>25.427099999999999</c:v>
                </c:pt>
                <c:pt idx="2251">
                  <c:v>25.6143</c:v>
                </c:pt>
                <c:pt idx="2252">
                  <c:v>26.84</c:v>
                </c:pt>
                <c:pt idx="2253">
                  <c:v>26.664300000000001</c:v>
                </c:pt>
                <c:pt idx="2254">
                  <c:v>26.985700000000001</c:v>
                </c:pt>
                <c:pt idx="2255">
                  <c:v>27.355699999999999</c:v>
                </c:pt>
                <c:pt idx="2256">
                  <c:v>27.354299999999999</c:v>
                </c:pt>
                <c:pt idx="2257">
                  <c:v>27.354299999999999</c:v>
                </c:pt>
                <c:pt idx="2258">
                  <c:v>27.668500000000002</c:v>
                </c:pt>
                <c:pt idx="2259">
                  <c:v>27.267099999999999</c:v>
                </c:pt>
                <c:pt idx="2260">
                  <c:v>26.428599999999999</c:v>
                </c:pt>
                <c:pt idx="2261">
                  <c:v>26.012799999999999</c:v>
                </c:pt>
                <c:pt idx="2262">
                  <c:v>26.28</c:v>
                </c:pt>
                <c:pt idx="2263">
                  <c:v>26.677099999999999</c:v>
                </c:pt>
                <c:pt idx="2264">
                  <c:v>26.147099999999998</c:v>
                </c:pt>
                <c:pt idx="2265">
                  <c:v>30.124300000000002</c:v>
                </c:pt>
                <c:pt idx="2266">
                  <c:v>31.14</c:v>
                </c:pt>
                <c:pt idx="2267">
                  <c:v>30.582799999999999</c:v>
                </c:pt>
                <c:pt idx="2268">
                  <c:v>30.414300000000001</c:v>
                </c:pt>
                <c:pt idx="2269">
                  <c:v>30.18</c:v>
                </c:pt>
                <c:pt idx="2270">
                  <c:v>30.212800000000001</c:v>
                </c:pt>
                <c:pt idx="2271">
                  <c:v>31.438600000000001</c:v>
                </c:pt>
                <c:pt idx="2272">
                  <c:v>31.145700000000001</c:v>
                </c:pt>
                <c:pt idx="2273">
                  <c:v>31.089300000000001</c:v>
                </c:pt>
                <c:pt idx="2274">
                  <c:v>31.755700000000001</c:v>
                </c:pt>
                <c:pt idx="2275">
                  <c:v>31.8857</c:v>
                </c:pt>
                <c:pt idx="2276">
                  <c:v>33.01</c:v>
                </c:pt>
                <c:pt idx="2277">
                  <c:v>35.3643</c:v>
                </c:pt>
                <c:pt idx="2278">
                  <c:v>34.398499999999999</c:v>
                </c:pt>
                <c:pt idx="2279">
                  <c:v>33.960299999999997</c:v>
                </c:pt>
                <c:pt idx="2280">
                  <c:v>33.6614</c:v>
                </c:pt>
                <c:pt idx="2281">
                  <c:v>33.644300000000001</c:v>
                </c:pt>
                <c:pt idx="2282">
                  <c:v>33.644300000000001</c:v>
                </c:pt>
                <c:pt idx="2283">
                  <c:v>31.6571</c:v>
                </c:pt>
                <c:pt idx="2284">
                  <c:v>30.171399999999998</c:v>
                </c:pt>
                <c:pt idx="2285">
                  <c:v>30.74</c:v>
                </c:pt>
                <c:pt idx="2286">
                  <c:v>30.348600000000001</c:v>
                </c:pt>
                <c:pt idx="2287">
                  <c:v>29.5243</c:v>
                </c:pt>
                <c:pt idx="2288">
                  <c:v>29.232800000000001</c:v>
                </c:pt>
                <c:pt idx="2289">
                  <c:v>29.175699999999999</c:v>
                </c:pt>
                <c:pt idx="2290">
                  <c:v>29.052800000000001</c:v>
                </c:pt>
                <c:pt idx="2291">
                  <c:v>30.102799999999998</c:v>
                </c:pt>
                <c:pt idx="2292">
                  <c:v>29.628599999999999</c:v>
                </c:pt>
                <c:pt idx="2293">
                  <c:v>27.921399999999998</c:v>
                </c:pt>
                <c:pt idx="2294">
                  <c:v>27.57</c:v>
                </c:pt>
                <c:pt idx="2295">
                  <c:v>28.574300000000001</c:v>
                </c:pt>
                <c:pt idx="2296">
                  <c:v>29.220099999999999</c:v>
                </c:pt>
                <c:pt idx="2297">
                  <c:v>28.742799999999999</c:v>
                </c:pt>
                <c:pt idx="2298">
                  <c:v>31.015699999999999</c:v>
                </c:pt>
                <c:pt idx="2299">
                  <c:v>30.548500000000001</c:v>
                </c:pt>
                <c:pt idx="2300">
                  <c:v>30.557099999999998</c:v>
                </c:pt>
                <c:pt idx="2301">
                  <c:v>29.914300000000001</c:v>
                </c:pt>
                <c:pt idx="2302">
                  <c:v>30.4057</c:v>
                </c:pt>
                <c:pt idx="2303">
                  <c:v>31.627099999999999</c:v>
                </c:pt>
                <c:pt idx="2304">
                  <c:v>32.722799999999999</c:v>
                </c:pt>
                <c:pt idx="2305">
                  <c:v>32.732799999999997</c:v>
                </c:pt>
                <c:pt idx="2306">
                  <c:v>32.858600000000003</c:v>
                </c:pt>
                <c:pt idx="2307">
                  <c:v>33.902799999999999</c:v>
                </c:pt>
                <c:pt idx="2308">
                  <c:v>33.9114</c:v>
                </c:pt>
                <c:pt idx="2309">
                  <c:v>33.992800000000003</c:v>
                </c:pt>
                <c:pt idx="2310">
                  <c:v>33.968600000000002</c:v>
                </c:pt>
                <c:pt idx="2311">
                  <c:v>34.584299999999999</c:v>
                </c:pt>
                <c:pt idx="2312">
                  <c:v>34.96</c:v>
                </c:pt>
                <c:pt idx="2313">
                  <c:v>34.89</c:v>
                </c:pt>
                <c:pt idx="2314">
                  <c:v>34.281399999999998</c:v>
                </c:pt>
                <c:pt idx="2315">
                  <c:v>33.422800000000002</c:v>
                </c:pt>
                <c:pt idx="2316">
                  <c:v>33.551400000000001</c:v>
                </c:pt>
                <c:pt idx="2317">
                  <c:v>32.594299999999997</c:v>
                </c:pt>
                <c:pt idx="2318">
                  <c:v>33.417099999999998</c:v>
                </c:pt>
                <c:pt idx="2319">
                  <c:v>34.107100000000003</c:v>
                </c:pt>
                <c:pt idx="2320">
                  <c:v>33.818600000000004</c:v>
                </c:pt>
                <c:pt idx="2321">
                  <c:v>33.641399999999997</c:v>
                </c:pt>
                <c:pt idx="2322">
                  <c:v>33.332799999999999</c:v>
                </c:pt>
                <c:pt idx="2323">
                  <c:v>34.507100000000001</c:v>
                </c:pt>
                <c:pt idx="2324">
                  <c:v>34.918599999999998</c:v>
                </c:pt>
                <c:pt idx="2325">
                  <c:v>36.031399999999998</c:v>
                </c:pt>
                <c:pt idx="2326">
                  <c:v>36.031399999999998</c:v>
                </c:pt>
                <c:pt idx="2327">
                  <c:v>35.952800000000003</c:v>
                </c:pt>
                <c:pt idx="2328">
                  <c:v>32.7014</c:v>
                </c:pt>
                <c:pt idx="2329">
                  <c:v>33.708599999999997</c:v>
                </c:pt>
                <c:pt idx="2330">
                  <c:v>33.481400000000001</c:v>
                </c:pt>
                <c:pt idx="2331">
                  <c:v>33.238599999999998</c:v>
                </c:pt>
                <c:pt idx="2332">
                  <c:v>33.884599999999999</c:v>
                </c:pt>
                <c:pt idx="2333">
                  <c:v>33.034300000000002</c:v>
                </c:pt>
                <c:pt idx="2334">
                  <c:v>32.741399999999999</c:v>
                </c:pt>
                <c:pt idx="2335">
                  <c:v>32.901400000000002</c:v>
                </c:pt>
                <c:pt idx="2336">
                  <c:v>32.781399999999998</c:v>
                </c:pt>
                <c:pt idx="2337">
                  <c:v>33.772799999999997</c:v>
                </c:pt>
                <c:pt idx="2338">
                  <c:v>33.947099999999999</c:v>
                </c:pt>
                <c:pt idx="2339">
                  <c:v>34.381399999999999</c:v>
                </c:pt>
                <c:pt idx="2340">
                  <c:v>35.11</c:v>
                </c:pt>
                <c:pt idx="2341">
                  <c:v>35.217100000000002</c:v>
                </c:pt>
                <c:pt idx="2342">
                  <c:v>33.869999999999997</c:v>
                </c:pt>
                <c:pt idx="2343">
                  <c:v>33.848599999999998</c:v>
                </c:pt>
                <c:pt idx="2344">
                  <c:v>34.648499999999999</c:v>
                </c:pt>
                <c:pt idx="2345">
                  <c:v>34.675699999999999</c:v>
                </c:pt>
                <c:pt idx="2346">
                  <c:v>35.128599999999999</c:v>
                </c:pt>
                <c:pt idx="2347">
                  <c:v>35.404299999999999</c:v>
                </c:pt>
                <c:pt idx="2348">
                  <c:v>35.371400000000001</c:v>
                </c:pt>
                <c:pt idx="2349">
                  <c:v>37.067100000000003</c:v>
                </c:pt>
                <c:pt idx="2350">
                  <c:v>37.6785</c:v>
                </c:pt>
                <c:pt idx="2351">
                  <c:v>37.787100000000002</c:v>
                </c:pt>
                <c:pt idx="2352">
                  <c:v>37.787100000000002</c:v>
                </c:pt>
                <c:pt idx="2353">
                  <c:v>38.685699999999997</c:v>
                </c:pt>
                <c:pt idx="2354">
                  <c:v>38.179900000000004</c:v>
                </c:pt>
                <c:pt idx="2355">
                  <c:v>38.814300000000003</c:v>
                </c:pt>
                <c:pt idx="2356">
                  <c:v>39.100299999999997</c:v>
                </c:pt>
                <c:pt idx="2357">
                  <c:v>37.512799999999999</c:v>
                </c:pt>
                <c:pt idx="2358">
                  <c:v>37.67</c:v>
                </c:pt>
                <c:pt idx="2359">
                  <c:v>37.465699999999998</c:v>
                </c:pt>
                <c:pt idx="2360">
                  <c:v>37.509900000000002</c:v>
                </c:pt>
                <c:pt idx="2361">
                  <c:v>36.945999999999998</c:v>
                </c:pt>
                <c:pt idx="2362">
                  <c:v>36.745699999999999</c:v>
                </c:pt>
                <c:pt idx="2363">
                  <c:v>37.304000000000002</c:v>
                </c:pt>
                <c:pt idx="2364">
                  <c:v>36.731400000000001</c:v>
                </c:pt>
                <c:pt idx="2365">
                  <c:v>35.6143</c:v>
                </c:pt>
                <c:pt idx="2366">
                  <c:v>35.095700000000001</c:v>
                </c:pt>
                <c:pt idx="2367">
                  <c:v>35.090000000000003</c:v>
                </c:pt>
                <c:pt idx="2368">
                  <c:v>36.235700000000001</c:v>
                </c:pt>
                <c:pt idx="2369">
                  <c:v>35.522799999999997</c:v>
                </c:pt>
                <c:pt idx="2370">
                  <c:v>36.531399999999998</c:v>
                </c:pt>
                <c:pt idx="2371">
                  <c:v>36.708500000000001</c:v>
                </c:pt>
                <c:pt idx="2372">
                  <c:v>37.159999999999997</c:v>
                </c:pt>
                <c:pt idx="2373">
                  <c:v>37.869999999999997</c:v>
                </c:pt>
                <c:pt idx="2374">
                  <c:v>37.848599999999998</c:v>
                </c:pt>
                <c:pt idx="2375">
                  <c:v>37.527099999999997</c:v>
                </c:pt>
                <c:pt idx="2376">
                  <c:v>38.284300000000002</c:v>
                </c:pt>
                <c:pt idx="2377">
                  <c:v>38.284300000000002</c:v>
                </c:pt>
                <c:pt idx="2378">
                  <c:v>41.375700000000002</c:v>
                </c:pt>
                <c:pt idx="2379">
                  <c:v>41.5657</c:v>
                </c:pt>
                <c:pt idx="2380">
                  <c:v>41.774299999999997</c:v>
                </c:pt>
                <c:pt idx="2381">
                  <c:v>42.162799999999997</c:v>
                </c:pt>
                <c:pt idx="2382">
                  <c:v>41.534300000000002</c:v>
                </c:pt>
                <c:pt idx="2383">
                  <c:v>41.61</c:v>
                </c:pt>
                <c:pt idx="2384">
                  <c:v>42.675699999999999</c:v>
                </c:pt>
                <c:pt idx="2385">
                  <c:v>40.945700000000002</c:v>
                </c:pt>
                <c:pt idx="2386">
                  <c:v>40.99</c:v>
                </c:pt>
                <c:pt idx="2387">
                  <c:v>39.857100000000003</c:v>
                </c:pt>
                <c:pt idx="2388">
                  <c:v>41.041400000000003</c:v>
                </c:pt>
                <c:pt idx="2389">
                  <c:v>40.200000000000003</c:v>
                </c:pt>
                <c:pt idx="2390">
                  <c:v>39.401400000000002</c:v>
                </c:pt>
                <c:pt idx="2391">
                  <c:v>39.511400000000002</c:v>
                </c:pt>
                <c:pt idx="2392">
                  <c:v>40.218499999999999</c:v>
                </c:pt>
                <c:pt idx="2393">
                  <c:v>38.130000000000003</c:v>
                </c:pt>
                <c:pt idx="2394">
                  <c:v>38.488599999999998</c:v>
                </c:pt>
                <c:pt idx="2395">
                  <c:v>38.088500000000003</c:v>
                </c:pt>
                <c:pt idx="2396">
                  <c:v>37.998600000000003</c:v>
                </c:pt>
                <c:pt idx="2397">
                  <c:v>37.625700000000002</c:v>
                </c:pt>
                <c:pt idx="2398">
                  <c:v>36.742800000000003</c:v>
                </c:pt>
                <c:pt idx="2399">
                  <c:v>37.142899999999997</c:v>
                </c:pt>
                <c:pt idx="2400">
                  <c:v>35.11</c:v>
                </c:pt>
                <c:pt idx="2401">
                  <c:v>34.444299999999998</c:v>
                </c:pt>
                <c:pt idx="2402">
                  <c:v>32.377099999999999</c:v>
                </c:pt>
                <c:pt idx="2403">
                  <c:v>33.971400000000003</c:v>
                </c:pt>
                <c:pt idx="2404">
                  <c:v>33.2029</c:v>
                </c:pt>
                <c:pt idx="2405">
                  <c:v>34.732799999999997</c:v>
                </c:pt>
                <c:pt idx="2406">
                  <c:v>34.857100000000003</c:v>
                </c:pt>
                <c:pt idx="2407">
                  <c:v>35.1828</c:v>
                </c:pt>
                <c:pt idx="2408">
                  <c:v>34.148499999999999</c:v>
                </c:pt>
                <c:pt idx="2409">
                  <c:v>33.177100000000003</c:v>
                </c:pt>
                <c:pt idx="2410">
                  <c:v>31.0686</c:v>
                </c:pt>
                <c:pt idx="2411">
                  <c:v>29.3157</c:v>
                </c:pt>
                <c:pt idx="2412">
                  <c:v>29.3157</c:v>
                </c:pt>
                <c:pt idx="2413">
                  <c:v>31.3628</c:v>
                </c:pt>
                <c:pt idx="2414">
                  <c:v>30.8614</c:v>
                </c:pt>
                <c:pt idx="2415">
                  <c:v>30.832799999999999</c:v>
                </c:pt>
                <c:pt idx="2416">
                  <c:v>31.698499999999999</c:v>
                </c:pt>
                <c:pt idx="2417">
                  <c:v>32.147799999999997</c:v>
                </c:pt>
                <c:pt idx="2418">
                  <c:v>33.754300000000001</c:v>
                </c:pt>
                <c:pt idx="2419">
                  <c:v>33.572800000000001</c:v>
                </c:pt>
                <c:pt idx="2420">
                  <c:v>33.324300000000001</c:v>
                </c:pt>
                <c:pt idx="2421">
                  <c:v>30.444299999999998</c:v>
                </c:pt>
                <c:pt idx="2422">
                  <c:v>30.444299999999998</c:v>
                </c:pt>
                <c:pt idx="2423">
                  <c:v>31.252800000000001</c:v>
                </c:pt>
                <c:pt idx="2424">
                  <c:v>30.857099999999999</c:v>
                </c:pt>
                <c:pt idx="2425">
                  <c:v>30.171399999999998</c:v>
                </c:pt>
                <c:pt idx="2426">
                  <c:v>29.138500000000001</c:v>
                </c:pt>
                <c:pt idx="2427">
                  <c:v>30.007100000000001</c:v>
                </c:pt>
                <c:pt idx="2428">
                  <c:v>29.821400000000001</c:v>
                </c:pt>
                <c:pt idx="2429">
                  <c:v>29.8157</c:v>
                </c:pt>
                <c:pt idx="2430">
                  <c:v>24.178599999999999</c:v>
                </c:pt>
                <c:pt idx="2431">
                  <c:v>22.17</c:v>
                </c:pt>
                <c:pt idx="2432">
                  <c:v>20.535699999999999</c:v>
                </c:pt>
                <c:pt idx="2433">
                  <c:v>18.575700000000001</c:v>
                </c:pt>
                <c:pt idx="2434">
                  <c:v>18.357099999999999</c:v>
                </c:pt>
                <c:pt idx="2435">
                  <c:v>18.3614</c:v>
                </c:pt>
                <c:pt idx="2436">
                  <c:v>18.48</c:v>
                </c:pt>
                <c:pt idx="2437">
                  <c:v>18.8886</c:v>
                </c:pt>
                <c:pt idx="2438">
                  <c:v>18.212800000000001</c:v>
                </c:pt>
                <c:pt idx="2439">
                  <c:v>18.162800000000001</c:v>
                </c:pt>
                <c:pt idx="2440">
                  <c:v>16.170000000000002</c:v>
                </c:pt>
                <c:pt idx="2441">
                  <c:v>16.1814</c:v>
                </c:pt>
                <c:pt idx="2442">
                  <c:v>16.178599999999999</c:v>
                </c:pt>
                <c:pt idx="2443">
                  <c:v>16.414300000000001</c:v>
                </c:pt>
                <c:pt idx="2444">
                  <c:v>17.108599999999999</c:v>
                </c:pt>
                <c:pt idx="2445">
                  <c:v>17.605699999999999</c:v>
                </c:pt>
                <c:pt idx="2446">
                  <c:v>16.744299999999999</c:v>
                </c:pt>
                <c:pt idx="2447">
                  <c:v>15.9457</c:v>
                </c:pt>
                <c:pt idx="2448">
                  <c:v>15.5229</c:v>
                </c:pt>
                <c:pt idx="2449">
                  <c:v>16.231400000000001</c:v>
                </c:pt>
                <c:pt idx="2450">
                  <c:v>16.715699999999998</c:v>
                </c:pt>
                <c:pt idx="2451">
                  <c:v>16.577100000000002</c:v>
                </c:pt>
                <c:pt idx="2452">
                  <c:v>16.761399999999998</c:v>
                </c:pt>
                <c:pt idx="2453">
                  <c:v>15.962899999999999</c:v>
                </c:pt>
                <c:pt idx="2454">
                  <c:v>15.631399999999999</c:v>
                </c:pt>
                <c:pt idx="2455">
                  <c:v>15.925700000000001</c:v>
                </c:pt>
                <c:pt idx="2456">
                  <c:v>16.72</c:v>
                </c:pt>
                <c:pt idx="2457">
                  <c:v>16.9771</c:v>
                </c:pt>
                <c:pt idx="2458">
                  <c:v>11.052899999999999</c:v>
                </c:pt>
                <c:pt idx="2459">
                  <c:v>11.3429</c:v>
                </c:pt>
                <c:pt idx="2460">
                  <c:v>11.551399999999999</c:v>
                </c:pt>
                <c:pt idx="2461">
                  <c:v>12.02</c:v>
                </c:pt>
                <c:pt idx="2462">
                  <c:v>11.7257</c:v>
                </c:pt>
                <c:pt idx="2463">
                  <c:v>11.4414</c:v>
                </c:pt>
                <c:pt idx="2464">
                  <c:v>11.9129</c:v>
                </c:pt>
                <c:pt idx="2465">
                  <c:v>13.1843</c:v>
                </c:pt>
                <c:pt idx="2466">
                  <c:v>12.86</c:v>
                </c:pt>
                <c:pt idx="2467">
                  <c:v>12.9757</c:v>
                </c:pt>
                <c:pt idx="2468">
                  <c:v>12.924300000000001</c:v>
                </c:pt>
                <c:pt idx="2469">
                  <c:v>12.5786</c:v>
                </c:pt>
                <c:pt idx="2470">
                  <c:v>12.16</c:v>
                </c:pt>
                <c:pt idx="2471">
                  <c:v>12.5357</c:v>
                </c:pt>
                <c:pt idx="2472">
                  <c:v>12.245699999999999</c:v>
                </c:pt>
                <c:pt idx="2473">
                  <c:v>12.325699999999999</c:v>
                </c:pt>
                <c:pt idx="2474">
                  <c:v>11.597099999999999</c:v>
                </c:pt>
                <c:pt idx="2475">
                  <c:v>10.9229</c:v>
                </c:pt>
                <c:pt idx="2476">
                  <c:v>11.151400000000001</c:v>
                </c:pt>
                <c:pt idx="2477">
                  <c:v>10.6386</c:v>
                </c:pt>
                <c:pt idx="2478">
                  <c:v>10.064299999999999</c:v>
                </c:pt>
                <c:pt idx="2479">
                  <c:v>9.7857000000000003</c:v>
                </c:pt>
                <c:pt idx="2480">
                  <c:v>9.7857000000000003</c:v>
                </c:pt>
                <c:pt idx="2481">
                  <c:v>9.1226000000000003</c:v>
                </c:pt>
                <c:pt idx="2482">
                  <c:v>9.9929000000000006</c:v>
                </c:pt>
                <c:pt idx="2483">
                  <c:v>9.6529000000000007</c:v>
                </c:pt>
                <c:pt idx="2484">
                  <c:v>9.2186000000000003</c:v>
                </c:pt>
                <c:pt idx="2485">
                  <c:v>9.5957000000000008</c:v>
                </c:pt>
                <c:pt idx="2486">
                  <c:v>9.4814000000000007</c:v>
                </c:pt>
                <c:pt idx="2487">
                  <c:v>10.017099999999999</c:v>
                </c:pt>
                <c:pt idx="2488">
                  <c:v>9.7342999999999993</c:v>
                </c:pt>
                <c:pt idx="2489">
                  <c:v>10.28</c:v>
                </c:pt>
                <c:pt idx="2490">
                  <c:v>9.9170999999999996</c:v>
                </c:pt>
                <c:pt idx="2491">
                  <c:v>10.1271</c:v>
                </c:pt>
                <c:pt idx="2492">
                  <c:v>10.7514</c:v>
                </c:pt>
                <c:pt idx="2493">
                  <c:v>10.301399999999999</c:v>
                </c:pt>
                <c:pt idx="2494">
                  <c:v>10.1486</c:v>
                </c:pt>
                <c:pt idx="2495">
                  <c:v>9.9600000000000009</c:v>
                </c:pt>
                <c:pt idx="2496">
                  <c:v>9.9742999999999995</c:v>
                </c:pt>
                <c:pt idx="2497">
                  <c:v>9.5929000000000002</c:v>
                </c:pt>
                <c:pt idx="2498">
                  <c:v>10.199999999999999</c:v>
                </c:pt>
                <c:pt idx="2499">
                  <c:v>10.1386</c:v>
                </c:pt>
                <c:pt idx="2500">
                  <c:v>10.5486</c:v>
                </c:pt>
                <c:pt idx="2501">
                  <c:v>10.3743</c:v>
                </c:pt>
                <c:pt idx="2502">
                  <c:v>10.3743</c:v>
                </c:pt>
                <c:pt idx="2503">
                  <c:v>10.085100000000001</c:v>
                </c:pt>
                <c:pt idx="2504">
                  <c:v>9.8856999999999999</c:v>
                </c:pt>
                <c:pt idx="2505">
                  <c:v>9.9</c:v>
                </c:pt>
                <c:pt idx="2506">
                  <c:v>9.8986000000000001</c:v>
                </c:pt>
                <c:pt idx="2507">
                  <c:v>9.8986000000000001</c:v>
                </c:pt>
                <c:pt idx="2508">
                  <c:v>10.32</c:v>
                </c:pt>
                <c:pt idx="2509">
                  <c:v>11.492900000000001</c:v>
                </c:pt>
                <c:pt idx="2510">
                  <c:v>11.3286</c:v>
                </c:pt>
                <c:pt idx="2511">
                  <c:v>12.3271</c:v>
                </c:pt>
                <c:pt idx="2512">
                  <c:v>14.025700000000001</c:v>
                </c:pt>
                <c:pt idx="2513">
                  <c:v>13.69</c:v>
                </c:pt>
                <c:pt idx="2514">
                  <c:v>13.164300000000001</c:v>
                </c:pt>
                <c:pt idx="2515">
                  <c:v>13.164300000000001</c:v>
                </c:pt>
                <c:pt idx="2516">
                  <c:v>13.482900000000001</c:v>
                </c:pt>
                <c:pt idx="2517">
                  <c:v>13.482900000000001</c:v>
                </c:pt>
                <c:pt idx="2518">
                  <c:v>13.5314</c:v>
                </c:pt>
                <c:pt idx="2519">
                  <c:v>14.0771</c:v>
                </c:pt>
                <c:pt idx="2520">
                  <c:v>14.78</c:v>
                </c:pt>
                <c:pt idx="2521">
                  <c:v>14.32</c:v>
                </c:pt>
                <c:pt idx="2522">
                  <c:v>13.4229</c:v>
                </c:pt>
                <c:pt idx="2523">
                  <c:v>13.2386</c:v>
                </c:pt>
                <c:pt idx="2524">
                  <c:v>13.5771</c:v>
                </c:pt>
                <c:pt idx="2525">
                  <c:v>16.572800000000001</c:v>
                </c:pt>
                <c:pt idx="2526">
                  <c:v>17.6843</c:v>
                </c:pt>
                <c:pt idx="2527">
                  <c:v>17.918600000000001</c:v>
                </c:pt>
                <c:pt idx="2528">
                  <c:v>17.171399999999998</c:v>
                </c:pt>
                <c:pt idx="2529">
                  <c:v>17.5671</c:v>
                </c:pt>
                <c:pt idx="2530">
                  <c:v>17.714300000000001</c:v>
                </c:pt>
                <c:pt idx="2531">
                  <c:v>18.061399999999999</c:v>
                </c:pt>
                <c:pt idx="2532">
                  <c:v>18.464300000000001</c:v>
                </c:pt>
                <c:pt idx="2533">
                  <c:v>18.268599999999999</c:v>
                </c:pt>
                <c:pt idx="2534">
                  <c:v>17.714300000000001</c:v>
                </c:pt>
                <c:pt idx="2535">
                  <c:v>17.834299999999999</c:v>
                </c:pt>
                <c:pt idx="2536">
                  <c:v>17.7043</c:v>
                </c:pt>
                <c:pt idx="2537">
                  <c:v>16.899999999999999</c:v>
                </c:pt>
                <c:pt idx="2538">
                  <c:v>17.581399999999999</c:v>
                </c:pt>
                <c:pt idx="2539">
                  <c:v>17.437100000000001</c:v>
                </c:pt>
                <c:pt idx="2540">
                  <c:v>17.415700000000001</c:v>
                </c:pt>
                <c:pt idx="2541">
                  <c:v>17.4071</c:v>
                </c:pt>
                <c:pt idx="2542">
                  <c:v>17.4071</c:v>
                </c:pt>
                <c:pt idx="2543">
                  <c:v>16.7714</c:v>
                </c:pt>
                <c:pt idx="2544">
                  <c:v>16.057099999999998</c:v>
                </c:pt>
                <c:pt idx="2545">
                  <c:v>16.141400000000001</c:v>
                </c:pt>
                <c:pt idx="2546">
                  <c:v>15.9529</c:v>
                </c:pt>
                <c:pt idx="2547">
                  <c:v>15.63</c:v>
                </c:pt>
                <c:pt idx="2548">
                  <c:v>16.188600000000001</c:v>
                </c:pt>
                <c:pt idx="2549">
                  <c:v>15.8186</c:v>
                </c:pt>
                <c:pt idx="2550">
                  <c:v>16.107099999999999</c:v>
                </c:pt>
                <c:pt idx="2551">
                  <c:v>16.442799999999998</c:v>
                </c:pt>
                <c:pt idx="2552">
                  <c:v>15.83</c:v>
                </c:pt>
                <c:pt idx="2553">
                  <c:v>15.3043</c:v>
                </c:pt>
                <c:pt idx="2554">
                  <c:v>15.027100000000001</c:v>
                </c:pt>
                <c:pt idx="2555">
                  <c:v>15.438599999999999</c:v>
                </c:pt>
                <c:pt idx="2556">
                  <c:v>15.59</c:v>
                </c:pt>
                <c:pt idx="2557">
                  <c:v>15.1714</c:v>
                </c:pt>
                <c:pt idx="2558">
                  <c:v>15.1929</c:v>
                </c:pt>
                <c:pt idx="2559">
                  <c:v>15.0357</c:v>
                </c:pt>
                <c:pt idx="2560">
                  <c:v>15.7386</c:v>
                </c:pt>
                <c:pt idx="2561">
                  <c:v>15.708600000000001</c:v>
                </c:pt>
                <c:pt idx="2562">
                  <c:v>16.332799999999999</c:v>
                </c:pt>
                <c:pt idx="2563">
                  <c:v>16.4314</c:v>
                </c:pt>
                <c:pt idx="2564">
                  <c:v>17.1571</c:v>
                </c:pt>
                <c:pt idx="2565">
                  <c:v>16.961400000000001</c:v>
                </c:pt>
                <c:pt idx="2566">
                  <c:v>17.170000000000002</c:v>
                </c:pt>
                <c:pt idx="2567">
                  <c:v>17.427099999999999</c:v>
                </c:pt>
                <c:pt idx="2568">
                  <c:v>17.238600000000002</c:v>
                </c:pt>
                <c:pt idx="2569">
                  <c:v>16.972100000000001</c:v>
                </c:pt>
                <c:pt idx="2570">
                  <c:v>16.435700000000001</c:v>
                </c:pt>
                <c:pt idx="2571">
                  <c:v>16.4343</c:v>
                </c:pt>
                <c:pt idx="2572">
                  <c:v>16.281400000000001</c:v>
                </c:pt>
                <c:pt idx="2573">
                  <c:v>16.1371</c:v>
                </c:pt>
                <c:pt idx="2574">
                  <c:v>15.7514</c:v>
                </c:pt>
                <c:pt idx="2575">
                  <c:v>15.7857</c:v>
                </c:pt>
                <c:pt idx="2576">
                  <c:v>15.7857</c:v>
                </c:pt>
                <c:pt idx="2577">
                  <c:v>15.24</c:v>
                </c:pt>
                <c:pt idx="2578">
                  <c:v>14.56</c:v>
                </c:pt>
                <c:pt idx="2579">
                  <c:v>14.258599999999999</c:v>
                </c:pt>
                <c:pt idx="2580">
                  <c:v>14.894299999999999</c:v>
                </c:pt>
                <c:pt idx="2581">
                  <c:v>14.881399999999999</c:v>
                </c:pt>
                <c:pt idx="2582">
                  <c:v>14.45</c:v>
                </c:pt>
                <c:pt idx="2583">
                  <c:v>15.288600000000001</c:v>
                </c:pt>
                <c:pt idx="2584">
                  <c:v>15.28</c:v>
                </c:pt>
                <c:pt idx="2585">
                  <c:v>15.2986</c:v>
                </c:pt>
                <c:pt idx="2586">
                  <c:v>15.1586</c:v>
                </c:pt>
                <c:pt idx="2587">
                  <c:v>14.5486</c:v>
                </c:pt>
                <c:pt idx="2588">
                  <c:v>12.525700000000001</c:v>
                </c:pt>
                <c:pt idx="2589">
                  <c:v>12.335699999999999</c:v>
                </c:pt>
                <c:pt idx="2590">
                  <c:v>12.152900000000001</c:v>
                </c:pt>
                <c:pt idx="2591">
                  <c:v>11.962899999999999</c:v>
                </c:pt>
                <c:pt idx="2592">
                  <c:v>11.448600000000001</c:v>
                </c:pt>
                <c:pt idx="2593">
                  <c:v>11.6229</c:v>
                </c:pt>
                <c:pt idx="2594">
                  <c:v>11.7471</c:v>
                </c:pt>
                <c:pt idx="2595">
                  <c:v>10.8529</c:v>
                </c:pt>
                <c:pt idx="2596">
                  <c:v>10.449299999999999</c:v>
                </c:pt>
                <c:pt idx="2597">
                  <c:v>10.492900000000001</c:v>
                </c:pt>
                <c:pt idx="2598">
                  <c:v>10.3986</c:v>
                </c:pt>
                <c:pt idx="2599">
                  <c:v>10.6214</c:v>
                </c:pt>
                <c:pt idx="2600">
                  <c:v>10.345700000000001</c:v>
                </c:pt>
                <c:pt idx="2601">
                  <c:v>11.0543</c:v>
                </c:pt>
                <c:pt idx="2602">
                  <c:v>10.994300000000001</c:v>
                </c:pt>
                <c:pt idx="2603">
                  <c:v>11.0686</c:v>
                </c:pt>
                <c:pt idx="2604">
                  <c:v>10.6</c:v>
                </c:pt>
                <c:pt idx="2605">
                  <c:v>10.2814</c:v>
                </c:pt>
                <c:pt idx="2606">
                  <c:v>9.9943000000000008</c:v>
                </c:pt>
                <c:pt idx="2607">
                  <c:v>10.2486</c:v>
                </c:pt>
                <c:pt idx="2608">
                  <c:v>9.6729000000000003</c:v>
                </c:pt>
                <c:pt idx="2609">
                  <c:v>10.2729</c:v>
                </c:pt>
                <c:pt idx="2610">
                  <c:v>10.038600000000001</c:v>
                </c:pt>
                <c:pt idx="2611">
                  <c:v>10.0314</c:v>
                </c:pt>
                <c:pt idx="2612">
                  <c:v>10.0314</c:v>
                </c:pt>
                <c:pt idx="2613">
                  <c:v>9.92</c:v>
                </c:pt>
                <c:pt idx="2614">
                  <c:v>9.6199999999999992</c:v>
                </c:pt>
                <c:pt idx="2615">
                  <c:v>9.0629000000000008</c:v>
                </c:pt>
                <c:pt idx="2616">
                  <c:v>8.9929000000000006</c:v>
                </c:pt>
                <c:pt idx="2617">
                  <c:v>9.2857000000000003</c:v>
                </c:pt>
                <c:pt idx="2618">
                  <c:v>9.2614000000000001</c:v>
                </c:pt>
                <c:pt idx="2619">
                  <c:v>9.4114000000000004</c:v>
                </c:pt>
                <c:pt idx="2620">
                  <c:v>9.2342999999999993</c:v>
                </c:pt>
                <c:pt idx="2621">
                  <c:v>9.3771000000000004</c:v>
                </c:pt>
                <c:pt idx="2622">
                  <c:v>9</c:v>
                </c:pt>
                <c:pt idx="2623">
                  <c:v>9.0029000000000003</c:v>
                </c:pt>
                <c:pt idx="2624">
                  <c:v>8.9756999999999998</c:v>
                </c:pt>
                <c:pt idx="2625">
                  <c:v>8.9513999999999996</c:v>
                </c:pt>
                <c:pt idx="2626">
                  <c:v>9.3986000000000001</c:v>
                </c:pt>
                <c:pt idx="2627">
                  <c:v>9.5328999999999997</c:v>
                </c:pt>
                <c:pt idx="2628">
                  <c:v>9.9756999999999998</c:v>
                </c:pt>
                <c:pt idx="2629">
                  <c:v>9.7370000000000001</c:v>
                </c:pt>
                <c:pt idx="2630">
                  <c:v>9.4056999999999995</c:v>
                </c:pt>
                <c:pt idx="2631">
                  <c:v>9.6943000000000001</c:v>
                </c:pt>
                <c:pt idx="2632">
                  <c:v>9.5756999999999994</c:v>
                </c:pt>
                <c:pt idx="2633">
                  <c:v>9.5428999999999995</c:v>
                </c:pt>
                <c:pt idx="2634">
                  <c:v>9.4985999999999997</c:v>
                </c:pt>
                <c:pt idx="2635">
                  <c:v>9.6228999999999996</c:v>
                </c:pt>
                <c:pt idx="2636">
                  <c:v>9.7835999999999999</c:v>
                </c:pt>
                <c:pt idx="2637">
                  <c:v>9.6928999999999998</c:v>
                </c:pt>
                <c:pt idx="2638">
                  <c:v>10.291399999999999</c:v>
                </c:pt>
                <c:pt idx="2639">
                  <c:v>10.291399999999999</c:v>
                </c:pt>
                <c:pt idx="2640">
                  <c:v>11.674300000000001</c:v>
                </c:pt>
                <c:pt idx="2641">
                  <c:v>11.698600000000001</c:v>
                </c:pt>
                <c:pt idx="2642">
                  <c:v>11.855700000000001</c:v>
                </c:pt>
                <c:pt idx="2643">
                  <c:v>11.461399999999999</c:v>
                </c:pt>
                <c:pt idx="2644">
                  <c:v>11.6629</c:v>
                </c:pt>
                <c:pt idx="2645">
                  <c:v>12.1386</c:v>
                </c:pt>
                <c:pt idx="2646">
                  <c:v>12.1286</c:v>
                </c:pt>
                <c:pt idx="2647">
                  <c:v>11.8543</c:v>
                </c:pt>
                <c:pt idx="2648">
                  <c:v>11.6829</c:v>
                </c:pt>
                <c:pt idx="2649">
                  <c:v>11.61</c:v>
                </c:pt>
                <c:pt idx="2650">
                  <c:v>11.8743</c:v>
                </c:pt>
                <c:pt idx="2651">
                  <c:v>11.688599999999999</c:v>
                </c:pt>
                <c:pt idx="2652">
                  <c:v>11.42</c:v>
                </c:pt>
                <c:pt idx="2653">
                  <c:v>11.484299999999999</c:v>
                </c:pt>
                <c:pt idx="2654">
                  <c:v>8.6113999999999997</c:v>
                </c:pt>
                <c:pt idx="2655">
                  <c:v>8.1442999999999994</c:v>
                </c:pt>
                <c:pt idx="2656">
                  <c:v>8.4170999999999996</c:v>
                </c:pt>
                <c:pt idx="2657">
                  <c:v>8.25</c:v>
                </c:pt>
                <c:pt idx="2658">
                  <c:v>8.1213999999999995</c:v>
                </c:pt>
                <c:pt idx="2659">
                  <c:v>7.7857000000000003</c:v>
                </c:pt>
                <c:pt idx="2660">
                  <c:v>7.6957000000000004</c:v>
                </c:pt>
                <c:pt idx="2661">
                  <c:v>7.7013999999999996</c:v>
                </c:pt>
                <c:pt idx="2662">
                  <c:v>8.1128999999999998</c:v>
                </c:pt>
                <c:pt idx="2663">
                  <c:v>8.2713999999999999</c:v>
                </c:pt>
                <c:pt idx="2664">
                  <c:v>8.2570999999999994</c:v>
                </c:pt>
                <c:pt idx="2665">
                  <c:v>8.2728999999999999</c:v>
                </c:pt>
                <c:pt idx="2666">
                  <c:v>8.5571000000000002</c:v>
                </c:pt>
                <c:pt idx="2667">
                  <c:v>8.5586000000000002</c:v>
                </c:pt>
                <c:pt idx="2668">
                  <c:v>8.8229000000000006</c:v>
                </c:pt>
                <c:pt idx="2669">
                  <c:v>9.0371000000000006</c:v>
                </c:pt>
                <c:pt idx="2670">
                  <c:v>9.1870999999999992</c:v>
                </c:pt>
                <c:pt idx="2671">
                  <c:v>9.0985999999999994</c:v>
                </c:pt>
                <c:pt idx="2672">
                  <c:v>9.1770999999999994</c:v>
                </c:pt>
                <c:pt idx="2673">
                  <c:v>9.3713999999999995</c:v>
                </c:pt>
                <c:pt idx="2674">
                  <c:v>9.3429000000000002</c:v>
                </c:pt>
                <c:pt idx="2675">
                  <c:v>9.15</c:v>
                </c:pt>
                <c:pt idx="2676">
                  <c:v>9.0228999999999999</c:v>
                </c:pt>
                <c:pt idx="2677">
                  <c:v>8.9129000000000005</c:v>
                </c:pt>
                <c:pt idx="2678">
                  <c:v>8.9929000000000006</c:v>
                </c:pt>
                <c:pt idx="2679">
                  <c:v>9.0629000000000008</c:v>
                </c:pt>
                <c:pt idx="2680">
                  <c:v>8.64</c:v>
                </c:pt>
                <c:pt idx="2681">
                  <c:v>8.5313999999999997</c:v>
                </c:pt>
                <c:pt idx="2682">
                  <c:v>8.5313999999999997</c:v>
                </c:pt>
                <c:pt idx="2683">
                  <c:v>7.99</c:v>
                </c:pt>
                <c:pt idx="2684">
                  <c:v>7.8513999999999999</c:v>
                </c:pt>
                <c:pt idx="2685">
                  <c:v>8.0929000000000002</c:v>
                </c:pt>
                <c:pt idx="2686">
                  <c:v>8.0943000000000005</c:v>
                </c:pt>
                <c:pt idx="2687">
                  <c:v>7.9885999999999999</c:v>
                </c:pt>
                <c:pt idx="2688">
                  <c:v>8.1656999999999993</c:v>
                </c:pt>
                <c:pt idx="2689">
                  <c:v>8.1729000000000003</c:v>
                </c:pt>
                <c:pt idx="2690">
                  <c:v>8.2857000000000003</c:v>
                </c:pt>
                <c:pt idx="2691">
                  <c:v>8.6456999999999997</c:v>
                </c:pt>
                <c:pt idx="2692">
                  <c:v>8.1456999999999997</c:v>
                </c:pt>
                <c:pt idx="2693">
                  <c:v>8.0085999999999995</c:v>
                </c:pt>
                <c:pt idx="2694">
                  <c:v>8.1486000000000001</c:v>
                </c:pt>
                <c:pt idx="2695">
                  <c:v>8.3914000000000009</c:v>
                </c:pt>
                <c:pt idx="2696">
                  <c:v>8.2556999999999992</c:v>
                </c:pt>
                <c:pt idx="2697">
                  <c:v>8.0556999999999999</c:v>
                </c:pt>
                <c:pt idx="2698">
                  <c:v>7.6856999999999998</c:v>
                </c:pt>
                <c:pt idx="2699">
                  <c:v>7.8757000000000001</c:v>
                </c:pt>
                <c:pt idx="2700">
                  <c:v>7.9356999999999998</c:v>
                </c:pt>
                <c:pt idx="2701">
                  <c:v>7.7770999999999999</c:v>
                </c:pt>
                <c:pt idx="2702">
                  <c:v>8.0070999999999994</c:v>
                </c:pt>
                <c:pt idx="2703">
                  <c:v>8.0656999999999996</c:v>
                </c:pt>
                <c:pt idx="2704">
                  <c:v>8.94</c:v>
                </c:pt>
                <c:pt idx="2705">
                  <c:v>9.5243000000000002</c:v>
                </c:pt>
                <c:pt idx="2706">
                  <c:v>9.5085999999999995</c:v>
                </c:pt>
                <c:pt idx="2707">
                  <c:v>10.5029</c:v>
                </c:pt>
                <c:pt idx="2708">
                  <c:v>9.3612000000000002</c:v>
                </c:pt>
                <c:pt idx="2709">
                  <c:v>9.3571000000000009</c:v>
                </c:pt>
                <c:pt idx="2710">
                  <c:v>9.4257000000000009</c:v>
                </c:pt>
                <c:pt idx="2711">
                  <c:v>9.1905000000000001</c:v>
                </c:pt>
                <c:pt idx="2712">
                  <c:v>9.2514000000000003</c:v>
                </c:pt>
                <c:pt idx="2713">
                  <c:v>9.4357000000000006</c:v>
                </c:pt>
                <c:pt idx="2714">
                  <c:v>9.7886000000000006</c:v>
                </c:pt>
                <c:pt idx="2715">
                  <c:v>9.6228999999999996</c:v>
                </c:pt>
                <c:pt idx="2716">
                  <c:v>9.2828999999999997</c:v>
                </c:pt>
                <c:pt idx="2717">
                  <c:v>9.6971000000000007</c:v>
                </c:pt>
                <c:pt idx="2718">
                  <c:v>9.7456999999999994</c:v>
                </c:pt>
                <c:pt idx="2719">
                  <c:v>8.5882000000000005</c:v>
                </c:pt>
                <c:pt idx="2720">
                  <c:v>8.7871000000000006</c:v>
                </c:pt>
                <c:pt idx="2721">
                  <c:v>9.94</c:v>
                </c:pt>
                <c:pt idx="2722">
                  <c:v>9.94</c:v>
                </c:pt>
                <c:pt idx="2723">
                  <c:v>9.94</c:v>
                </c:pt>
                <c:pt idx="2724">
                  <c:v>11.319900000000001</c:v>
                </c:pt>
                <c:pt idx="2725">
                  <c:v>11.098599999999999</c:v>
                </c:pt>
                <c:pt idx="2726">
                  <c:v>10.9857</c:v>
                </c:pt>
                <c:pt idx="2727">
                  <c:v>11.177099999999999</c:v>
                </c:pt>
                <c:pt idx="2728">
                  <c:v>10.91</c:v>
                </c:pt>
                <c:pt idx="2729">
                  <c:v>11.097099999999999</c:v>
                </c:pt>
                <c:pt idx="2730">
                  <c:v>10.8529</c:v>
                </c:pt>
                <c:pt idx="2731">
                  <c:v>11.1286</c:v>
                </c:pt>
                <c:pt idx="2732">
                  <c:v>11.17</c:v>
                </c:pt>
                <c:pt idx="2733">
                  <c:v>11.3726</c:v>
                </c:pt>
                <c:pt idx="2734">
                  <c:v>11.3973</c:v>
                </c:pt>
                <c:pt idx="2735">
                  <c:v>11.6401</c:v>
                </c:pt>
                <c:pt idx="2736">
                  <c:v>11.5571</c:v>
                </c:pt>
                <c:pt idx="2737">
                  <c:v>11.622999999999999</c:v>
                </c:pt>
                <c:pt idx="2738">
                  <c:v>11.7714</c:v>
                </c:pt>
                <c:pt idx="2739">
                  <c:v>11.857100000000001</c:v>
                </c:pt>
                <c:pt idx="2740">
                  <c:v>11.857100000000001</c:v>
                </c:pt>
                <c:pt idx="2741">
                  <c:v>11.85</c:v>
                </c:pt>
                <c:pt idx="2742">
                  <c:v>11.722899999999999</c:v>
                </c:pt>
                <c:pt idx="2743">
                  <c:v>11.868600000000001</c:v>
                </c:pt>
                <c:pt idx="2744">
                  <c:v>11.7471</c:v>
                </c:pt>
                <c:pt idx="2745">
                  <c:v>11.6257</c:v>
                </c:pt>
                <c:pt idx="2746">
                  <c:v>11.6729</c:v>
                </c:pt>
                <c:pt idx="2747">
                  <c:v>10.857100000000001</c:v>
                </c:pt>
                <c:pt idx="2748">
                  <c:v>12.378399999999999</c:v>
                </c:pt>
                <c:pt idx="2749">
                  <c:v>11.91</c:v>
                </c:pt>
                <c:pt idx="2750">
                  <c:v>12.31</c:v>
                </c:pt>
                <c:pt idx="2751">
                  <c:v>12.2829</c:v>
                </c:pt>
                <c:pt idx="2752">
                  <c:v>12.1143</c:v>
                </c:pt>
                <c:pt idx="2753">
                  <c:v>12.297700000000001</c:v>
                </c:pt>
                <c:pt idx="2754">
                  <c:v>12.961399999999999</c:v>
                </c:pt>
                <c:pt idx="2755">
                  <c:v>13.222899999999999</c:v>
                </c:pt>
                <c:pt idx="2756">
                  <c:v>13.3286</c:v>
                </c:pt>
                <c:pt idx="2757">
                  <c:v>13.528600000000001</c:v>
                </c:pt>
                <c:pt idx="2758">
                  <c:v>13.663</c:v>
                </c:pt>
                <c:pt idx="2759">
                  <c:v>13.4255</c:v>
                </c:pt>
                <c:pt idx="2760">
                  <c:v>13.357100000000001</c:v>
                </c:pt>
                <c:pt idx="2761">
                  <c:v>13.0486</c:v>
                </c:pt>
                <c:pt idx="2762">
                  <c:v>12.89</c:v>
                </c:pt>
                <c:pt idx="2763">
                  <c:v>12.89</c:v>
                </c:pt>
                <c:pt idx="2764">
                  <c:v>12.95</c:v>
                </c:pt>
                <c:pt idx="2765">
                  <c:v>12.928599999999999</c:v>
                </c:pt>
                <c:pt idx="2766">
                  <c:v>12.7614</c:v>
                </c:pt>
                <c:pt idx="2767">
                  <c:v>13.2271</c:v>
                </c:pt>
                <c:pt idx="2768">
                  <c:v>13.2271</c:v>
                </c:pt>
                <c:pt idx="2769">
                  <c:v>13.144299999999999</c:v>
                </c:pt>
                <c:pt idx="2770">
                  <c:v>13.7986</c:v>
                </c:pt>
                <c:pt idx="2771">
                  <c:v>13.711399999999999</c:v>
                </c:pt>
                <c:pt idx="2772">
                  <c:v>14.1715</c:v>
                </c:pt>
                <c:pt idx="2773">
                  <c:v>13.8795</c:v>
                </c:pt>
                <c:pt idx="2774">
                  <c:v>13.7014</c:v>
                </c:pt>
                <c:pt idx="2775">
                  <c:v>14</c:v>
                </c:pt>
                <c:pt idx="2776">
                  <c:v>14.47</c:v>
                </c:pt>
                <c:pt idx="2777">
                  <c:v>14.777900000000001</c:v>
                </c:pt>
                <c:pt idx="2778">
                  <c:v>14.527100000000001</c:v>
                </c:pt>
                <c:pt idx="2779">
                  <c:v>13.925700000000001</c:v>
                </c:pt>
                <c:pt idx="2780">
                  <c:v>13.957100000000001</c:v>
                </c:pt>
                <c:pt idx="2781">
                  <c:v>14.1671</c:v>
                </c:pt>
                <c:pt idx="2782">
                  <c:v>14.1671</c:v>
                </c:pt>
                <c:pt idx="2783">
                  <c:v>13.972899999999999</c:v>
                </c:pt>
                <c:pt idx="2784">
                  <c:v>14.7514</c:v>
                </c:pt>
                <c:pt idx="2785">
                  <c:v>20.98</c:v>
                </c:pt>
                <c:pt idx="2786">
                  <c:v>24.222799999999999</c:v>
                </c:pt>
                <c:pt idx="2787">
                  <c:v>23.1586</c:v>
                </c:pt>
                <c:pt idx="2788">
                  <c:v>24.16</c:v>
                </c:pt>
                <c:pt idx="2789">
                  <c:v>23.957100000000001</c:v>
                </c:pt>
                <c:pt idx="2790">
                  <c:v>23.605699999999999</c:v>
                </c:pt>
                <c:pt idx="2791">
                  <c:v>23.5428</c:v>
                </c:pt>
                <c:pt idx="2792">
                  <c:v>24.962800000000001</c:v>
                </c:pt>
                <c:pt idx="2793">
                  <c:v>24.912400000000002</c:v>
                </c:pt>
                <c:pt idx="2794">
                  <c:v>26.3443</c:v>
                </c:pt>
                <c:pt idx="2795">
                  <c:v>25.994599999999998</c:v>
                </c:pt>
                <c:pt idx="2796">
                  <c:v>25.852799999999998</c:v>
                </c:pt>
                <c:pt idx="2797">
                  <c:v>25.412800000000001</c:v>
                </c:pt>
                <c:pt idx="2798">
                  <c:v>25.421399999999998</c:v>
                </c:pt>
                <c:pt idx="2799">
                  <c:v>26.6098</c:v>
                </c:pt>
                <c:pt idx="2800">
                  <c:v>26.7714</c:v>
                </c:pt>
                <c:pt idx="2801">
                  <c:v>27.0731</c:v>
                </c:pt>
                <c:pt idx="2802">
                  <c:v>27.0731</c:v>
                </c:pt>
                <c:pt idx="2803">
                  <c:v>28.064299999999999</c:v>
                </c:pt>
                <c:pt idx="2804">
                  <c:v>26.731400000000001</c:v>
                </c:pt>
                <c:pt idx="2805">
                  <c:v>26.735700000000001</c:v>
                </c:pt>
                <c:pt idx="2806">
                  <c:v>25.694299999999998</c:v>
                </c:pt>
                <c:pt idx="2807">
                  <c:v>25.617100000000001</c:v>
                </c:pt>
                <c:pt idx="2808">
                  <c:v>26.2986</c:v>
                </c:pt>
                <c:pt idx="2809">
                  <c:v>26.331399999999999</c:v>
                </c:pt>
                <c:pt idx="2810">
                  <c:v>26.868500000000001</c:v>
                </c:pt>
                <c:pt idx="2811">
                  <c:v>27.052800000000001</c:v>
                </c:pt>
                <c:pt idx="2812">
                  <c:v>25.8871</c:v>
                </c:pt>
                <c:pt idx="2813">
                  <c:v>25.961400000000001</c:v>
                </c:pt>
                <c:pt idx="2814">
                  <c:v>26.1343</c:v>
                </c:pt>
                <c:pt idx="2815">
                  <c:v>25.937100000000001</c:v>
                </c:pt>
                <c:pt idx="2816">
                  <c:v>26.3857</c:v>
                </c:pt>
                <c:pt idx="2817">
                  <c:v>25.778500000000001</c:v>
                </c:pt>
                <c:pt idx="2818">
                  <c:v>26.015699999999999</c:v>
                </c:pt>
                <c:pt idx="2819">
                  <c:v>27.48</c:v>
                </c:pt>
                <c:pt idx="2820">
                  <c:v>26.91</c:v>
                </c:pt>
                <c:pt idx="2821">
                  <c:v>26.4071</c:v>
                </c:pt>
                <c:pt idx="2822">
                  <c:v>26.512799999999999</c:v>
                </c:pt>
                <c:pt idx="2823">
                  <c:v>25.91</c:v>
                </c:pt>
                <c:pt idx="2824">
                  <c:v>26.15</c:v>
                </c:pt>
                <c:pt idx="2825">
                  <c:v>25.9986</c:v>
                </c:pt>
                <c:pt idx="2826">
                  <c:v>25.9</c:v>
                </c:pt>
                <c:pt idx="2827">
                  <c:v>25.827100000000002</c:v>
                </c:pt>
                <c:pt idx="2828">
                  <c:v>27.23</c:v>
                </c:pt>
                <c:pt idx="2829">
                  <c:v>27.177099999999999</c:v>
                </c:pt>
                <c:pt idx="2830">
                  <c:v>27.04</c:v>
                </c:pt>
                <c:pt idx="2831">
                  <c:v>27.04</c:v>
                </c:pt>
                <c:pt idx="2832">
                  <c:v>26.061399999999999</c:v>
                </c:pt>
                <c:pt idx="2833">
                  <c:v>25.241399999999999</c:v>
                </c:pt>
                <c:pt idx="2834">
                  <c:v>24.2486</c:v>
                </c:pt>
                <c:pt idx="2835">
                  <c:v>23.812799999999999</c:v>
                </c:pt>
                <c:pt idx="2836">
                  <c:v>23.5228</c:v>
                </c:pt>
                <c:pt idx="2837">
                  <c:v>23.2943</c:v>
                </c:pt>
                <c:pt idx="2838">
                  <c:v>24.194299999999998</c:v>
                </c:pt>
                <c:pt idx="2839">
                  <c:v>23.724299999999999</c:v>
                </c:pt>
                <c:pt idx="2840">
                  <c:v>24.715699999999998</c:v>
                </c:pt>
                <c:pt idx="2841">
                  <c:v>24.742799999999999</c:v>
                </c:pt>
                <c:pt idx="2842">
                  <c:v>25.214300000000001</c:v>
                </c:pt>
                <c:pt idx="2843">
                  <c:v>25.121400000000001</c:v>
                </c:pt>
                <c:pt idx="2844">
                  <c:v>24.194299999999998</c:v>
                </c:pt>
                <c:pt idx="2845">
                  <c:v>23.402799999999999</c:v>
                </c:pt>
                <c:pt idx="2846">
                  <c:v>23.3386</c:v>
                </c:pt>
                <c:pt idx="2847">
                  <c:v>24.91</c:v>
                </c:pt>
                <c:pt idx="2848">
                  <c:v>30.9986</c:v>
                </c:pt>
                <c:pt idx="2849">
                  <c:v>30.96</c:v>
                </c:pt>
                <c:pt idx="2850">
                  <c:v>30.535699999999999</c:v>
                </c:pt>
                <c:pt idx="2851">
                  <c:v>30.7928</c:v>
                </c:pt>
                <c:pt idx="2852">
                  <c:v>30.716100000000001</c:v>
                </c:pt>
                <c:pt idx="2853">
                  <c:v>30.867100000000001</c:v>
                </c:pt>
                <c:pt idx="2854">
                  <c:v>30.415700000000001</c:v>
                </c:pt>
                <c:pt idx="2855">
                  <c:v>30.641400000000001</c:v>
                </c:pt>
                <c:pt idx="2856">
                  <c:v>30.492799999999999</c:v>
                </c:pt>
                <c:pt idx="2857">
                  <c:v>30.098600000000001</c:v>
                </c:pt>
                <c:pt idx="2858">
                  <c:v>29.464300000000001</c:v>
                </c:pt>
                <c:pt idx="2859">
                  <c:v>29.801400000000001</c:v>
                </c:pt>
                <c:pt idx="2860">
                  <c:v>30.915700000000001</c:v>
                </c:pt>
                <c:pt idx="2861">
                  <c:v>31.0991</c:v>
                </c:pt>
                <c:pt idx="2862">
                  <c:v>32.7684</c:v>
                </c:pt>
                <c:pt idx="2863">
                  <c:v>33.424300000000002</c:v>
                </c:pt>
                <c:pt idx="2864">
                  <c:v>34.7714</c:v>
                </c:pt>
                <c:pt idx="2865">
                  <c:v>33.861400000000003</c:v>
                </c:pt>
                <c:pt idx="2866">
                  <c:v>34.142800000000001</c:v>
                </c:pt>
                <c:pt idx="2867">
                  <c:v>34.221400000000003</c:v>
                </c:pt>
                <c:pt idx="2868">
                  <c:v>33.869999999999997</c:v>
                </c:pt>
                <c:pt idx="2869">
                  <c:v>32.651400000000002</c:v>
                </c:pt>
                <c:pt idx="2870">
                  <c:v>32.311399999999999</c:v>
                </c:pt>
                <c:pt idx="2871">
                  <c:v>32.677100000000003</c:v>
                </c:pt>
                <c:pt idx="2872">
                  <c:v>32.677100000000003</c:v>
                </c:pt>
                <c:pt idx="2873">
                  <c:v>30.598600000000001</c:v>
                </c:pt>
                <c:pt idx="2874">
                  <c:v>30.762799999999999</c:v>
                </c:pt>
                <c:pt idx="2875">
                  <c:v>31.808599999999998</c:v>
                </c:pt>
                <c:pt idx="2876">
                  <c:v>32.321399999999997</c:v>
                </c:pt>
                <c:pt idx="2877">
                  <c:v>31.71</c:v>
                </c:pt>
                <c:pt idx="2878">
                  <c:v>32.187100000000001</c:v>
                </c:pt>
                <c:pt idx="2879">
                  <c:v>31.922899999999998</c:v>
                </c:pt>
                <c:pt idx="2880">
                  <c:v>31.105699999999999</c:v>
                </c:pt>
                <c:pt idx="2881">
                  <c:v>31.46</c:v>
                </c:pt>
                <c:pt idx="2882">
                  <c:v>31.561399999999999</c:v>
                </c:pt>
                <c:pt idx="2883">
                  <c:v>30.6371</c:v>
                </c:pt>
                <c:pt idx="2884">
                  <c:v>29.662800000000001</c:v>
                </c:pt>
                <c:pt idx="2885">
                  <c:v>30.77</c:v>
                </c:pt>
                <c:pt idx="2886">
                  <c:v>30.57</c:v>
                </c:pt>
                <c:pt idx="2887">
                  <c:v>32.747100000000003</c:v>
                </c:pt>
                <c:pt idx="2888">
                  <c:v>32.69</c:v>
                </c:pt>
                <c:pt idx="2889">
                  <c:v>33.187100000000001</c:v>
                </c:pt>
                <c:pt idx="2890">
                  <c:v>31.9314</c:v>
                </c:pt>
                <c:pt idx="2891">
                  <c:v>30.985700000000001</c:v>
                </c:pt>
                <c:pt idx="2892">
                  <c:v>30.8</c:v>
                </c:pt>
                <c:pt idx="2893">
                  <c:v>30.414300000000001</c:v>
                </c:pt>
                <c:pt idx="2894">
                  <c:v>30.3</c:v>
                </c:pt>
                <c:pt idx="2895">
                  <c:v>30.71</c:v>
                </c:pt>
                <c:pt idx="2896">
                  <c:v>30.1557</c:v>
                </c:pt>
                <c:pt idx="2897">
                  <c:v>32.04</c:v>
                </c:pt>
                <c:pt idx="2898">
                  <c:v>31.6371</c:v>
                </c:pt>
                <c:pt idx="2899">
                  <c:v>31.558599999999998</c:v>
                </c:pt>
                <c:pt idx="2900">
                  <c:v>31.558599999999998</c:v>
                </c:pt>
                <c:pt idx="2901">
                  <c:v>32.1571</c:v>
                </c:pt>
                <c:pt idx="2902">
                  <c:v>33.299999999999997</c:v>
                </c:pt>
                <c:pt idx="2903">
                  <c:v>35.340299999999999</c:v>
                </c:pt>
                <c:pt idx="2904">
                  <c:v>34.831400000000002</c:v>
                </c:pt>
                <c:pt idx="2905">
                  <c:v>34.881399999999999</c:v>
                </c:pt>
                <c:pt idx="2906">
                  <c:v>36.751600000000003</c:v>
                </c:pt>
                <c:pt idx="2907">
                  <c:v>36.854300000000002</c:v>
                </c:pt>
                <c:pt idx="2908">
                  <c:v>37.211399999999998</c:v>
                </c:pt>
                <c:pt idx="2909">
                  <c:v>38.274299999999997</c:v>
                </c:pt>
                <c:pt idx="2910">
                  <c:v>38.058500000000002</c:v>
                </c:pt>
                <c:pt idx="2911">
                  <c:v>37.796500000000002</c:v>
                </c:pt>
                <c:pt idx="2912">
                  <c:v>37.422800000000002</c:v>
                </c:pt>
                <c:pt idx="2913">
                  <c:v>35.751399999999997</c:v>
                </c:pt>
                <c:pt idx="2914">
                  <c:v>34.471400000000003</c:v>
                </c:pt>
                <c:pt idx="2915">
                  <c:v>35.248600000000003</c:v>
                </c:pt>
                <c:pt idx="2916">
                  <c:v>35.187100000000001</c:v>
                </c:pt>
                <c:pt idx="2917">
                  <c:v>34.994300000000003</c:v>
                </c:pt>
                <c:pt idx="2918">
                  <c:v>34.822800000000001</c:v>
                </c:pt>
                <c:pt idx="2919">
                  <c:v>34.926299999999998</c:v>
                </c:pt>
                <c:pt idx="2920">
                  <c:v>35.588500000000003</c:v>
                </c:pt>
                <c:pt idx="2921">
                  <c:v>35.168599999999998</c:v>
                </c:pt>
                <c:pt idx="2922">
                  <c:v>36.262799999999999</c:v>
                </c:pt>
                <c:pt idx="2923">
                  <c:v>36.557099999999998</c:v>
                </c:pt>
                <c:pt idx="2924">
                  <c:v>35.601399999999998</c:v>
                </c:pt>
                <c:pt idx="2925">
                  <c:v>35.7714</c:v>
                </c:pt>
                <c:pt idx="2926">
                  <c:v>36.107100000000003</c:v>
                </c:pt>
                <c:pt idx="2927">
                  <c:v>36.6571</c:v>
                </c:pt>
                <c:pt idx="2928">
                  <c:v>37.027099999999997</c:v>
                </c:pt>
                <c:pt idx="2929">
                  <c:v>37.401400000000002</c:v>
                </c:pt>
                <c:pt idx="2930">
                  <c:v>36.2014</c:v>
                </c:pt>
                <c:pt idx="2931">
                  <c:v>36.981400000000001</c:v>
                </c:pt>
                <c:pt idx="2932">
                  <c:v>37.111400000000003</c:v>
                </c:pt>
                <c:pt idx="2933">
                  <c:v>39.041400000000003</c:v>
                </c:pt>
                <c:pt idx="2934">
                  <c:v>38.624299999999998</c:v>
                </c:pt>
                <c:pt idx="2935">
                  <c:v>38.535699999999999</c:v>
                </c:pt>
                <c:pt idx="2936">
                  <c:v>39.765700000000002</c:v>
                </c:pt>
                <c:pt idx="2937">
                  <c:v>40.388500000000001</c:v>
                </c:pt>
                <c:pt idx="2938">
                  <c:v>39.434199999999997</c:v>
                </c:pt>
                <c:pt idx="2939">
                  <c:v>40.479900000000001</c:v>
                </c:pt>
                <c:pt idx="2940">
                  <c:v>41.121400000000001</c:v>
                </c:pt>
                <c:pt idx="2941">
                  <c:v>40.558500000000002</c:v>
                </c:pt>
                <c:pt idx="2942">
                  <c:v>40.558500000000002</c:v>
                </c:pt>
                <c:pt idx="2943">
                  <c:v>41.285699999999999</c:v>
                </c:pt>
                <c:pt idx="2944">
                  <c:v>41.775700000000001</c:v>
                </c:pt>
                <c:pt idx="2945">
                  <c:v>42.158499999999997</c:v>
                </c:pt>
                <c:pt idx="2946">
                  <c:v>41.648499999999999</c:v>
                </c:pt>
                <c:pt idx="2947">
                  <c:v>42.0214</c:v>
                </c:pt>
                <c:pt idx="2948">
                  <c:v>44.722799999999999</c:v>
                </c:pt>
                <c:pt idx="2949">
                  <c:v>44.0428</c:v>
                </c:pt>
                <c:pt idx="2950">
                  <c:v>43.058</c:v>
                </c:pt>
                <c:pt idx="2951">
                  <c:v>43.664200000000001</c:v>
                </c:pt>
                <c:pt idx="2952">
                  <c:v>43.165700000000001</c:v>
                </c:pt>
                <c:pt idx="2953">
                  <c:v>42.7928</c:v>
                </c:pt>
                <c:pt idx="2954">
                  <c:v>43.845700000000001</c:v>
                </c:pt>
                <c:pt idx="2955">
                  <c:v>43.642499999999998</c:v>
                </c:pt>
                <c:pt idx="2956">
                  <c:v>44.832799999999999</c:v>
                </c:pt>
                <c:pt idx="2957">
                  <c:v>43.148499999999999</c:v>
                </c:pt>
                <c:pt idx="2958">
                  <c:v>43.784300000000002</c:v>
                </c:pt>
                <c:pt idx="2959">
                  <c:v>43.877099999999999</c:v>
                </c:pt>
                <c:pt idx="2960">
                  <c:v>44.787100000000002</c:v>
                </c:pt>
                <c:pt idx="2961">
                  <c:v>44.628500000000003</c:v>
                </c:pt>
                <c:pt idx="2962">
                  <c:v>44.172800000000002</c:v>
                </c:pt>
                <c:pt idx="2963">
                  <c:v>46.374299999999998</c:v>
                </c:pt>
                <c:pt idx="2964">
                  <c:v>47.247100000000003</c:v>
                </c:pt>
                <c:pt idx="2965">
                  <c:v>45.96</c:v>
                </c:pt>
                <c:pt idx="2966">
                  <c:v>46.751399999999997</c:v>
                </c:pt>
                <c:pt idx="2967">
                  <c:v>45.4514</c:v>
                </c:pt>
                <c:pt idx="2968">
                  <c:v>43.188499999999998</c:v>
                </c:pt>
                <c:pt idx="2969">
                  <c:v>41.204300000000003</c:v>
                </c:pt>
                <c:pt idx="2970">
                  <c:v>43.427700000000002</c:v>
                </c:pt>
                <c:pt idx="2971">
                  <c:v>42.978299999999997</c:v>
                </c:pt>
                <c:pt idx="2972">
                  <c:v>46.3371</c:v>
                </c:pt>
                <c:pt idx="2973">
                  <c:v>45.9557</c:v>
                </c:pt>
                <c:pt idx="2974">
                  <c:v>46.125399999999999</c:v>
                </c:pt>
                <c:pt idx="2975">
                  <c:v>47.1571</c:v>
                </c:pt>
                <c:pt idx="2976">
                  <c:v>47.642800000000001</c:v>
                </c:pt>
                <c:pt idx="2977">
                  <c:v>50.712800000000001</c:v>
                </c:pt>
                <c:pt idx="2978">
                  <c:v>46.074800000000003</c:v>
                </c:pt>
                <c:pt idx="2979">
                  <c:v>47.177100000000003</c:v>
                </c:pt>
                <c:pt idx="2980">
                  <c:v>47.317100000000003</c:v>
                </c:pt>
                <c:pt idx="2981">
                  <c:v>46.861499999999999</c:v>
                </c:pt>
                <c:pt idx="2982">
                  <c:v>44.857100000000003</c:v>
                </c:pt>
                <c:pt idx="2983">
                  <c:v>46.757100000000001</c:v>
                </c:pt>
                <c:pt idx="2984">
                  <c:v>45.448500000000003</c:v>
                </c:pt>
                <c:pt idx="2985">
                  <c:v>46.0685</c:v>
                </c:pt>
                <c:pt idx="2986">
                  <c:v>47.037799999999997</c:v>
                </c:pt>
                <c:pt idx="2987">
                  <c:v>48.228499999999997</c:v>
                </c:pt>
                <c:pt idx="2988">
                  <c:v>48.785699999999999</c:v>
                </c:pt>
                <c:pt idx="2989">
                  <c:v>47.947099999999999</c:v>
                </c:pt>
                <c:pt idx="2990">
                  <c:v>46.694200000000002</c:v>
                </c:pt>
                <c:pt idx="2991">
                  <c:v>47.842799999999997</c:v>
                </c:pt>
                <c:pt idx="2992">
                  <c:v>48.272799999999997</c:v>
                </c:pt>
                <c:pt idx="2993">
                  <c:v>47.675699999999999</c:v>
                </c:pt>
                <c:pt idx="2994">
                  <c:v>47.8977</c:v>
                </c:pt>
                <c:pt idx="2995">
                  <c:v>48.938499999999998</c:v>
                </c:pt>
                <c:pt idx="2996">
                  <c:v>49.965699999999998</c:v>
                </c:pt>
                <c:pt idx="2997">
                  <c:v>48.824199999999998</c:v>
                </c:pt>
                <c:pt idx="2998">
                  <c:v>48.184199999999997</c:v>
                </c:pt>
                <c:pt idx="2999">
                  <c:v>48.502800000000001</c:v>
                </c:pt>
                <c:pt idx="3000">
                  <c:v>49.785699999999999</c:v>
                </c:pt>
                <c:pt idx="3001">
                  <c:v>49.692799999999998</c:v>
                </c:pt>
                <c:pt idx="3002">
                  <c:v>50.034300000000002</c:v>
                </c:pt>
                <c:pt idx="3003">
                  <c:v>50.742800000000003</c:v>
                </c:pt>
                <c:pt idx="3004">
                  <c:v>51.784300000000002</c:v>
                </c:pt>
                <c:pt idx="3005">
                  <c:v>51.784300000000002</c:v>
                </c:pt>
                <c:pt idx="3006">
                  <c:v>52.257100000000001</c:v>
                </c:pt>
                <c:pt idx="3007">
                  <c:v>51.988500000000002</c:v>
                </c:pt>
                <c:pt idx="3008">
                  <c:v>51.848599999999998</c:v>
                </c:pt>
                <c:pt idx="3009">
                  <c:v>50.895699999999998</c:v>
                </c:pt>
                <c:pt idx="3010">
                  <c:v>51.151400000000002</c:v>
                </c:pt>
                <c:pt idx="3011">
                  <c:v>50.634300000000003</c:v>
                </c:pt>
                <c:pt idx="3012">
                  <c:v>50.81</c:v>
                </c:pt>
                <c:pt idx="3013">
                  <c:v>51.871400000000001</c:v>
                </c:pt>
                <c:pt idx="3014">
                  <c:v>51.997100000000003</c:v>
                </c:pt>
                <c:pt idx="3015">
                  <c:v>53.332799999999999</c:v>
                </c:pt>
                <c:pt idx="3016">
                  <c:v>52.71</c:v>
                </c:pt>
                <c:pt idx="3017">
                  <c:v>52.33</c:v>
                </c:pt>
                <c:pt idx="3018">
                  <c:v>53.552799999999998</c:v>
                </c:pt>
                <c:pt idx="3019">
                  <c:v>53.748600000000003</c:v>
                </c:pt>
                <c:pt idx="3020">
                  <c:v>53.82</c:v>
                </c:pt>
                <c:pt idx="3021">
                  <c:v>53.667099999999998</c:v>
                </c:pt>
                <c:pt idx="3022">
                  <c:v>54.368499999999997</c:v>
                </c:pt>
                <c:pt idx="3023">
                  <c:v>54.055700000000002</c:v>
                </c:pt>
                <c:pt idx="3024">
                  <c:v>54.055700000000002</c:v>
                </c:pt>
                <c:pt idx="3025">
                  <c:v>53.847099999999998</c:v>
                </c:pt>
                <c:pt idx="3026">
                  <c:v>52.5</c:v>
                </c:pt>
                <c:pt idx="3027">
                  <c:v>52.427100000000003</c:v>
                </c:pt>
                <c:pt idx="3028">
                  <c:v>52.595700000000001</c:v>
                </c:pt>
                <c:pt idx="3029">
                  <c:v>52.595700000000001</c:v>
                </c:pt>
                <c:pt idx="3030">
                  <c:v>51.831400000000002</c:v>
                </c:pt>
                <c:pt idx="3031">
                  <c:v>51.871400000000001</c:v>
                </c:pt>
                <c:pt idx="3032">
                  <c:v>51.367100000000001</c:v>
                </c:pt>
                <c:pt idx="3033">
                  <c:v>48.5</c:v>
                </c:pt>
                <c:pt idx="3034">
                  <c:v>48.712800000000001</c:v>
                </c:pt>
                <c:pt idx="3035">
                  <c:v>48.149900000000002</c:v>
                </c:pt>
                <c:pt idx="3036">
                  <c:v>47.448500000000003</c:v>
                </c:pt>
                <c:pt idx="3037">
                  <c:v>48.115699999999997</c:v>
                </c:pt>
                <c:pt idx="3038">
                  <c:v>48.28</c:v>
                </c:pt>
                <c:pt idx="3039">
                  <c:v>47.197099999999999</c:v>
                </c:pt>
                <c:pt idx="3040">
                  <c:v>47.382800000000003</c:v>
                </c:pt>
                <c:pt idx="3041">
                  <c:v>47.148499999999999</c:v>
                </c:pt>
                <c:pt idx="3042">
                  <c:v>47.148499999999999</c:v>
                </c:pt>
                <c:pt idx="3043">
                  <c:v>46.958500000000001</c:v>
                </c:pt>
                <c:pt idx="3044">
                  <c:v>47.675699999999999</c:v>
                </c:pt>
                <c:pt idx="3045">
                  <c:v>55.531399999999998</c:v>
                </c:pt>
                <c:pt idx="3046">
                  <c:v>55.154200000000003</c:v>
                </c:pt>
                <c:pt idx="3047">
                  <c:v>54.461399999999998</c:v>
                </c:pt>
                <c:pt idx="3048">
                  <c:v>58.109900000000003</c:v>
                </c:pt>
                <c:pt idx="3049">
                  <c:v>57.202800000000003</c:v>
                </c:pt>
                <c:pt idx="3050">
                  <c:v>57.81</c:v>
                </c:pt>
                <c:pt idx="3051">
                  <c:v>58.475700000000003</c:v>
                </c:pt>
                <c:pt idx="3052">
                  <c:v>57.768500000000003</c:v>
                </c:pt>
                <c:pt idx="3053">
                  <c:v>57.987099999999998</c:v>
                </c:pt>
                <c:pt idx="3054">
                  <c:v>57.774299999999997</c:v>
                </c:pt>
                <c:pt idx="3055">
                  <c:v>58.272799999999997</c:v>
                </c:pt>
                <c:pt idx="3056">
                  <c:v>61.425699999999999</c:v>
                </c:pt>
                <c:pt idx="3057">
                  <c:v>61.491399999999999</c:v>
                </c:pt>
                <c:pt idx="3058">
                  <c:v>61.998600000000003</c:v>
                </c:pt>
                <c:pt idx="3059">
                  <c:v>61.275700000000001</c:v>
                </c:pt>
                <c:pt idx="3060">
                  <c:v>62.364199999999997</c:v>
                </c:pt>
                <c:pt idx="3061">
                  <c:v>62.215699999999998</c:v>
                </c:pt>
                <c:pt idx="3062">
                  <c:v>62.215699999999998</c:v>
                </c:pt>
                <c:pt idx="3063">
                  <c:v>62.4071</c:v>
                </c:pt>
                <c:pt idx="3064">
                  <c:v>61.175699999999999</c:v>
                </c:pt>
                <c:pt idx="3065">
                  <c:v>62.1357</c:v>
                </c:pt>
                <c:pt idx="3066">
                  <c:v>61.747100000000003</c:v>
                </c:pt>
                <c:pt idx="3067">
                  <c:v>63.857100000000003</c:v>
                </c:pt>
                <c:pt idx="3068">
                  <c:v>64.718500000000006</c:v>
                </c:pt>
                <c:pt idx="3069">
                  <c:v>64.112799999999993</c:v>
                </c:pt>
                <c:pt idx="3070">
                  <c:v>64.604299999999995</c:v>
                </c:pt>
                <c:pt idx="3071">
                  <c:v>63.6614</c:v>
                </c:pt>
                <c:pt idx="3072">
                  <c:v>63.655700000000003</c:v>
                </c:pt>
                <c:pt idx="3073">
                  <c:v>64.997100000000003</c:v>
                </c:pt>
                <c:pt idx="3074">
                  <c:v>64.785700000000006</c:v>
                </c:pt>
                <c:pt idx="3075">
                  <c:v>64.358500000000006</c:v>
                </c:pt>
                <c:pt idx="3076">
                  <c:v>64.052800000000005</c:v>
                </c:pt>
                <c:pt idx="3077">
                  <c:v>62.85</c:v>
                </c:pt>
                <c:pt idx="3078">
                  <c:v>62.497100000000003</c:v>
                </c:pt>
                <c:pt idx="3079">
                  <c:v>62.368499999999997</c:v>
                </c:pt>
                <c:pt idx="3080">
                  <c:v>61.437100000000001</c:v>
                </c:pt>
                <c:pt idx="3081">
                  <c:v>60.641399999999997</c:v>
                </c:pt>
                <c:pt idx="3082">
                  <c:v>60.388500000000001</c:v>
                </c:pt>
                <c:pt idx="3083">
                  <c:v>60.035699999999999</c:v>
                </c:pt>
                <c:pt idx="3084">
                  <c:v>60.012799999999999</c:v>
                </c:pt>
                <c:pt idx="3085">
                  <c:v>60.61</c:v>
                </c:pt>
                <c:pt idx="3086">
                  <c:v>57.998600000000003</c:v>
                </c:pt>
                <c:pt idx="3087">
                  <c:v>54.128500000000003</c:v>
                </c:pt>
                <c:pt idx="3088">
                  <c:v>52.9771</c:v>
                </c:pt>
                <c:pt idx="3089">
                  <c:v>53.1828</c:v>
                </c:pt>
                <c:pt idx="3090">
                  <c:v>52.025700000000001</c:v>
                </c:pt>
                <c:pt idx="3091">
                  <c:v>51.267099999999999</c:v>
                </c:pt>
                <c:pt idx="3092">
                  <c:v>50.289900000000003</c:v>
                </c:pt>
                <c:pt idx="3093">
                  <c:v>52.098599999999998</c:v>
                </c:pt>
                <c:pt idx="3094">
                  <c:v>51.84</c:v>
                </c:pt>
                <c:pt idx="3095">
                  <c:v>50.67</c:v>
                </c:pt>
                <c:pt idx="3096">
                  <c:v>48.187100000000001</c:v>
                </c:pt>
                <c:pt idx="3097">
                  <c:v>48.285699999999999</c:v>
                </c:pt>
                <c:pt idx="3098">
                  <c:v>49.8414</c:v>
                </c:pt>
                <c:pt idx="3099">
                  <c:v>50.4328</c:v>
                </c:pt>
                <c:pt idx="3100">
                  <c:v>47.8185</c:v>
                </c:pt>
                <c:pt idx="3101">
                  <c:v>46.672800000000002</c:v>
                </c:pt>
                <c:pt idx="3102">
                  <c:v>47.368499999999997</c:v>
                </c:pt>
                <c:pt idx="3103">
                  <c:v>46.61</c:v>
                </c:pt>
                <c:pt idx="3104">
                  <c:v>47.344299999999997</c:v>
                </c:pt>
                <c:pt idx="3105">
                  <c:v>49.391399999999997</c:v>
                </c:pt>
                <c:pt idx="3106">
                  <c:v>49.391399999999997</c:v>
                </c:pt>
                <c:pt idx="3107">
                  <c:v>49.784300000000002</c:v>
                </c:pt>
                <c:pt idx="3108">
                  <c:v>53.2714</c:v>
                </c:pt>
                <c:pt idx="3109">
                  <c:v>50.5</c:v>
                </c:pt>
                <c:pt idx="3110">
                  <c:v>49.152799999999999</c:v>
                </c:pt>
                <c:pt idx="3111">
                  <c:v>46.011400000000002</c:v>
                </c:pt>
                <c:pt idx="3112">
                  <c:v>44.887099999999997</c:v>
                </c:pt>
                <c:pt idx="3113">
                  <c:v>45.695700000000002</c:v>
                </c:pt>
                <c:pt idx="3114">
                  <c:v>46.005699999999997</c:v>
                </c:pt>
                <c:pt idx="3115">
                  <c:v>48.074100000000001</c:v>
                </c:pt>
                <c:pt idx="3116">
                  <c:v>48.664299999999997</c:v>
                </c:pt>
                <c:pt idx="3117">
                  <c:v>49.197099999999999</c:v>
                </c:pt>
                <c:pt idx="3118">
                  <c:v>46.598500000000001</c:v>
                </c:pt>
                <c:pt idx="3119">
                  <c:v>45.791400000000003</c:v>
                </c:pt>
                <c:pt idx="3120">
                  <c:v>45.9514</c:v>
                </c:pt>
                <c:pt idx="3121">
                  <c:v>46.935699999999997</c:v>
                </c:pt>
                <c:pt idx="3122">
                  <c:v>49.35</c:v>
                </c:pt>
                <c:pt idx="3123">
                  <c:v>49.5914</c:v>
                </c:pt>
                <c:pt idx="3124">
                  <c:v>50.268500000000003</c:v>
                </c:pt>
                <c:pt idx="3125">
                  <c:v>49.17</c:v>
                </c:pt>
                <c:pt idx="3126">
                  <c:v>49.982799999999997</c:v>
                </c:pt>
                <c:pt idx="3127">
                  <c:v>52.071399999999997</c:v>
                </c:pt>
                <c:pt idx="3128">
                  <c:v>53.095700000000001</c:v>
                </c:pt>
                <c:pt idx="3129">
                  <c:v>55.8</c:v>
                </c:pt>
                <c:pt idx="3130">
                  <c:v>55.971400000000003</c:v>
                </c:pt>
                <c:pt idx="3131">
                  <c:v>57.478499999999997</c:v>
                </c:pt>
                <c:pt idx="3132">
                  <c:v>57.478499999999997</c:v>
                </c:pt>
                <c:pt idx="3133">
                  <c:v>56.972799999999999</c:v>
                </c:pt>
                <c:pt idx="3134">
                  <c:v>57.32</c:v>
                </c:pt>
                <c:pt idx="3135">
                  <c:v>59.314300000000003</c:v>
                </c:pt>
                <c:pt idx="3136">
                  <c:v>59.69</c:v>
                </c:pt>
                <c:pt idx="3137">
                  <c:v>60.2943</c:v>
                </c:pt>
                <c:pt idx="3138">
                  <c:v>59.652799999999999</c:v>
                </c:pt>
                <c:pt idx="3139">
                  <c:v>60.458500000000001</c:v>
                </c:pt>
                <c:pt idx="3140">
                  <c:v>61.192799999999998</c:v>
                </c:pt>
                <c:pt idx="3141">
                  <c:v>61.447099999999999</c:v>
                </c:pt>
                <c:pt idx="3142">
                  <c:v>60.441400000000002</c:v>
                </c:pt>
                <c:pt idx="3143">
                  <c:v>61.184199999999997</c:v>
                </c:pt>
                <c:pt idx="3144">
                  <c:v>61.428600000000003</c:v>
                </c:pt>
                <c:pt idx="3145">
                  <c:v>60.35</c:v>
                </c:pt>
                <c:pt idx="3146">
                  <c:v>61.101399999999998</c:v>
                </c:pt>
                <c:pt idx="3147">
                  <c:v>61.465699999999998</c:v>
                </c:pt>
                <c:pt idx="3148">
                  <c:v>63.378500000000003</c:v>
                </c:pt>
                <c:pt idx="3149">
                  <c:v>64.097099999999998</c:v>
                </c:pt>
                <c:pt idx="3150">
                  <c:v>63.055700000000002</c:v>
                </c:pt>
                <c:pt idx="3151">
                  <c:v>62.882800000000003</c:v>
                </c:pt>
                <c:pt idx="3152">
                  <c:v>62.788499999999999</c:v>
                </c:pt>
                <c:pt idx="3153">
                  <c:v>62.3371</c:v>
                </c:pt>
                <c:pt idx="3154">
                  <c:v>63.458599999999997</c:v>
                </c:pt>
                <c:pt idx="3155">
                  <c:v>62.801400000000001</c:v>
                </c:pt>
                <c:pt idx="3156">
                  <c:v>63.154200000000003</c:v>
                </c:pt>
                <c:pt idx="3157">
                  <c:v>62.942799999999998</c:v>
                </c:pt>
                <c:pt idx="3158">
                  <c:v>67.585700000000003</c:v>
                </c:pt>
                <c:pt idx="3159">
                  <c:v>66.677099999999996</c:v>
                </c:pt>
                <c:pt idx="3160">
                  <c:v>67.478499999999997</c:v>
                </c:pt>
                <c:pt idx="3161">
                  <c:v>67.478499999999997</c:v>
                </c:pt>
                <c:pt idx="3162">
                  <c:v>65.802800000000005</c:v>
                </c:pt>
                <c:pt idx="3163">
                  <c:v>63.578499999999998</c:v>
                </c:pt>
                <c:pt idx="3164">
                  <c:v>63.285699999999999</c:v>
                </c:pt>
                <c:pt idx="3165">
                  <c:v>62.65</c:v>
                </c:pt>
                <c:pt idx="3166">
                  <c:v>62.851399999999998</c:v>
                </c:pt>
                <c:pt idx="3167">
                  <c:v>64.654300000000006</c:v>
                </c:pt>
                <c:pt idx="3168">
                  <c:v>64.155699999999996</c:v>
                </c:pt>
                <c:pt idx="3169">
                  <c:v>63.491399999999999</c:v>
                </c:pt>
                <c:pt idx="3170">
                  <c:v>62.765700000000002</c:v>
                </c:pt>
                <c:pt idx="3171">
                  <c:v>63.452800000000003</c:v>
                </c:pt>
                <c:pt idx="3172">
                  <c:v>64.5642</c:v>
                </c:pt>
                <c:pt idx="3173">
                  <c:v>61.584200000000003</c:v>
                </c:pt>
                <c:pt idx="3174">
                  <c:v>61.128500000000003</c:v>
                </c:pt>
                <c:pt idx="3175">
                  <c:v>60.768500000000003</c:v>
                </c:pt>
                <c:pt idx="3176">
                  <c:v>60.265700000000002</c:v>
                </c:pt>
                <c:pt idx="3177">
                  <c:v>60.665700000000001</c:v>
                </c:pt>
                <c:pt idx="3178">
                  <c:v>60.611400000000003</c:v>
                </c:pt>
                <c:pt idx="3179">
                  <c:v>62.051400000000001</c:v>
                </c:pt>
                <c:pt idx="3180">
                  <c:v>60.388500000000001</c:v>
                </c:pt>
                <c:pt idx="3181">
                  <c:v>60.7714</c:v>
                </c:pt>
                <c:pt idx="3182">
                  <c:v>60.3857</c:v>
                </c:pt>
                <c:pt idx="3183">
                  <c:v>60.4071</c:v>
                </c:pt>
                <c:pt idx="3184">
                  <c:v>61.471400000000003</c:v>
                </c:pt>
                <c:pt idx="3185">
                  <c:v>64.238500000000002</c:v>
                </c:pt>
                <c:pt idx="3186">
                  <c:v>63.692799999999998</c:v>
                </c:pt>
                <c:pt idx="3187">
                  <c:v>64.505700000000004</c:v>
                </c:pt>
                <c:pt idx="3188">
                  <c:v>63.772799999999997</c:v>
                </c:pt>
                <c:pt idx="3189">
                  <c:v>64.504199999999997</c:v>
                </c:pt>
                <c:pt idx="3190">
                  <c:v>64.41</c:v>
                </c:pt>
                <c:pt idx="3191">
                  <c:v>65.584199999999996</c:v>
                </c:pt>
                <c:pt idx="3192">
                  <c:v>66.571399999999997</c:v>
                </c:pt>
                <c:pt idx="3193">
                  <c:v>66.878600000000006</c:v>
                </c:pt>
                <c:pt idx="3194">
                  <c:v>67.455699999999993</c:v>
                </c:pt>
                <c:pt idx="3195">
                  <c:v>67.435699999999997</c:v>
                </c:pt>
                <c:pt idx="3196">
                  <c:v>68.455699999999993</c:v>
                </c:pt>
                <c:pt idx="3197">
                  <c:v>68.704300000000003</c:v>
                </c:pt>
                <c:pt idx="3198">
                  <c:v>68.479900000000001</c:v>
                </c:pt>
                <c:pt idx="3199">
                  <c:v>67.814300000000003</c:v>
                </c:pt>
                <c:pt idx="3200">
                  <c:v>67.887100000000004</c:v>
                </c:pt>
                <c:pt idx="3201">
                  <c:v>68.234300000000005</c:v>
                </c:pt>
                <c:pt idx="3202">
                  <c:v>68.234300000000005</c:v>
                </c:pt>
                <c:pt idx="3203">
                  <c:v>68.085700000000003</c:v>
                </c:pt>
                <c:pt idx="3204">
                  <c:v>68.198499999999996</c:v>
                </c:pt>
                <c:pt idx="3205">
                  <c:v>67.524199999999993</c:v>
                </c:pt>
                <c:pt idx="3206">
                  <c:v>67.954300000000003</c:v>
                </c:pt>
                <c:pt idx="3207">
                  <c:v>68.475700000000003</c:v>
                </c:pt>
                <c:pt idx="3208">
                  <c:v>68.429900000000004</c:v>
                </c:pt>
                <c:pt idx="3209">
                  <c:v>69.198499999999996</c:v>
                </c:pt>
                <c:pt idx="3210">
                  <c:v>68.794300000000007</c:v>
                </c:pt>
                <c:pt idx="3211">
                  <c:v>68.078500000000005</c:v>
                </c:pt>
                <c:pt idx="3212">
                  <c:v>65.392799999999994</c:v>
                </c:pt>
                <c:pt idx="3213">
                  <c:v>65.272800000000004</c:v>
                </c:pt>
                <c:pt idx="3214">
                  <c:v>64.9328</c:v>
                </c:pt>
                <c:pt idx="3215">
                  <c:v>65.572800000000001</c:v>
                </c:pt>
                <c:pt idx="3216">
                  <c:v>65.36</c:v>
                </c:pt>
                <c:pt idx="3217">
                  <c:v>63.254199999999997</c:v>
                </c:pt>
                <c:pt idx="3218">
                  <c:v>63.414200000000001</c:v>
                </c:pt>
                <c:pt idx="3219">
                  <c:v>64.365700000000004</c:v>
                </c:pt>
                <c:pt idx="3220">
                  <c:v>63.355699999999999</c:v>
                </c:pt>
                <c:pt idx="3221">
                  <c:v>64.107100000000003</c:v>
                </c:pt>
                <c:pt idx="3222">
                  <c:v>64.222800000000007</c:v>
                </c:pt>
                <c:pt idx="3223">
                  <c:v>64.454300000000003</c:v>
                </c:pt>
                <c:pt idx="3224">
                  <c:v>62.685699999999997</c:v>
                </c:pt>
                <c:pt idx="3225">
                  <c:v>64.282799999999995</c:v>
                </c:pt>
                <c:pt idx="3226">
                  <c:v>65.648499999999999</c:v>
                </c:pt>
                <c:pt idx="3227">
                  <c:v>66.211399999999998</c:v>
                </c:pt>
                <c:pt idx="3228">
                  <c:v>65.178600000000003</c:v>
                </c:pt>
                <c:pt idx="3229">
                  <c:v>66.694199999999995</c:v>
                </c:pt>
                <c:pt idx="3230">
                  <c:v>65.945700000000002</c:v>
                </c:pt>
                <c:pt idx="3231">
                  <c:v>64.582800000000006</c:v>
                </c:pt>
                <c:pt idx="3232">
                  <c:v>62.654200000000003</c:v>
                </c:pt>
                <c:pt idx="3233">
                  <c:v>64.16</c:v>
                </c:pt>
                <c:pt idx="3234">
                  <c:v>64.084299999999999</c:v>
                </c:pt>
                <c:pt idx="3235">
                  <c:v>51.671399999999998</c:v>
                </c:pt>
                <c:pt idx="3236">
                  <c:v>51.012799999999999</c:v>
                </c:pt>
                <c:pt idx="3237">
                  <c:v>51.317100000000003</c:v>
                </c:pt>
                <c:pt idx="3238">
                  <c:v>52.284300000000002</c:v>
                </c:pt>
                <c:pt idx="3239">
                  <c:v>53.5214</c:v>
                </c:pt>
                <c:pt idx="3240">
                  <c:v>54.72</c:v>
                </c:pt>
                <c:pt idx="3241">
                  <c:v>55.002800000000001</c:v>
                </c:pt>
                <c:pt idx="3242">
                  <c:v>54.2</c:v>
                </c:pt>
                <c:pt idx="3243">
                  <c:v>55.174300000000002</c:v>
                </c:pt>
                <c:pt idx="3244">
                  <c:v>54.014299999999999</c:v>
                </c:pt>
                <c:pt idx="3245">
                  <c:v>54.144199999999998</c:v>
                </c:pt>
                <c:pt idx="3246">
                  <c:v>56.109900000000003</c:v>
                </c:pt>
                <c:pt idx="3247">
                  <c:v>55.487099999999998</c:v>
                </c:pt>
                <c:pt idx="3248">
                  <c:v>54.6828</c:v>
                </c:pt>
                <c:pt idx="3249">
                  <c:v>54.34</c:v>
                </c:pt>
                <c:pt idx="3250">
                  <c:v>54.757100000000001</c:v>
                </c:pt>
                <c:pt idx="3251">
                  <c:v>54.88</c:v>
                </c:pt>
                <c:pt idx="3252">
                  <c:v>55.324300000000001</c:v>
                </c:pt>
                <c:pt idx="3253">
                  <c:v>54.65</c:v>
                </c:pt>
                <c:pt idx="3254">
                  <c:v>54.8371</c:v>
                </c:pt>
                <c:pt idx="3255">
                  <c:v>54.2014</c:v>
                </c:pt>
                <c:pt idx="3256">
                  <c:v>55.148600000000002</c:v>
                </c:pt>
                <c:pt idx="3257">
                  <c:v>54.448500000000003</c:v>
                </c:pt>
                <c:pt idx="3258">
                  <c:v>54.4328</c:v>
                </c:pt>
                <c:pt idx="3259">
                  <c:v>51.871400000000001</c:v>
                </c:pt>
                <c:pt idx="3260">
                  <c:v>52.5914</c:v>
                </c:pt>
                <c:pt idx="3261">
                  <c:v>51.468600000000002</c:v>
                </c:pt>
                <c:pt idx="3262">
                  <c:v>50.924300000000002</c:v>
                </c:pt>
                <c:pt idx="3263">
                  <c:v>49.855699999999999</c:v>
                </c:pt>
                <c:pt idx="3264">
                  <c:v>50.165700000000001</c:v>
                </c:pt>
                <c:pt idx="3265">
                  <c:v>50.165700000000001</c:v>
                </c:pt>
                <c:pt idx="3266">
                  <c:v>49.512900000000002</c:v>
                </c:pt>
                <c:pt idx="3267">
                  <c:v>48.83</c:v>
                </c:pt>
                <c:pt idx="3268">
                  <c:v>50.33</c:v>
                </c:pt>
                <c:pt idx="3269">
                  <c:v>50.731400000000001</c:v>
                </c:pt>
                <c:pt idx="3270">
                  <c:v>50.085700000000003</c:v>
                </c:pt>
                <c:pt idx="3271">
                  <c:v>50.131399999999999</c:v>
                </c:pt>
                <c:pt idx="3272">
                  <c:v>48.497100000000003</c:v>
                </c:pt>
                <c:pt idx="3273">
                  <c:v>49.111400000000003</c:v>
                </c:pt>
                <c:pt idx="3274">
                  <c:v>47.76</c:v>
                </c:pt>
                <c:pt idx="3275">
                  <c:v>47.804200000000002</c:v>
                </c:pt>
                <c:pt idx="3276">
                  <c:v>47.782800000000002</c:v>
                </c:pt>
                <c:pt idx="3277">
                  <c:v>46.72</c:v>
                </c:pt>
                <c:pt idx="3278">
                  <c:v>45.2057</c:v>
                </c:pt>
                <c:pt idx="3279">
                  <c:v>47.664200000000001</c:v>
                </c:pt>
                <c:pt idx="3280">
                  <c:v>47.774299999999997</c:v>
                </c:pt>
                <c:pt idx="3281">
                  <c:v>48.5886</c:v>
                </c:pt>
                <c:pt idx="3282">
                  <c:v>48.097099999999998</c:v>
                </c:pt>
                <c:pt idx="3283">
                  <c:v>48.061399999999999</c:v>
                </c:pt>
                <c:pt idx="3284">
                  <c:v>48.871400000000001</c:v>
                </c:pt>
                <c:pt idx="3285">
                  <c:v>48.871400000000001</c:v>
                </c:pt>
                <c:pt idx="3286">
                  <c:v>48.578600000000002</c:v>
                </c:pt>
                <c:pt idx="3287">
                  <c:v>48.847099999999998</c:v>
                </c:pt>
                <c:pt idx="3288">
                  <c:v>49.032800000000002</c:v>
                </c:pt>
                <c:pt idx="3289">
                  <c:v>48.801400000000001</c:v>
                </c:pt>
                <c:pt idx="3290">
                  <c:v>48.801400000000001</c:v>
                </c:pt>
                <c:pt idx="3291">
                  <c:v>49.848599999999998</c:v>
                </c:pt>
                <c:pt idx="3292">
                  <c:v>47.311399999999999</c:v>
                </c:pt>
                <c:pt idx="3293">
                  <c:v>46.501399999999997</c:v>
                </c:pt>
                <c:pt idx="3294">
                  <c:v>46.742800000000003</c:v>
                </c:pt>
                <c:pt idx="3295">
                  <c:v>47.779299999999999</c:v>
                </c:pt>
                <c:pt idx="3296">
                  <c:v>47.041400000000003</c:v>
                </c:pt>
                <c:pt idx="3297">
                  <c:v>45.5471</c:v>
                </c:pt>
                <c:pt idx="3298">
                  <c:v>46.255699999999997</c:v>
                </c:pt>
                <c:pt idx="3299">
                  <c:v>46.32</c:v>
                </c:pt>
                <c:pt idx="3300">
                  <c:v>46.251399999999997</c:v>
                </c:pt>
                <c:pt idx="3301">
                  <c:v>48.191400000000002</c:v>
                </c:pt>
                <c:pt idx="3302">
                  <c:v>48.191400000000002</c:v>
                </c:pt>
                <c:pt idx="3303">
                  <c:v>49.828600000000002</c:v>
                </c:pt>
                <c:pt idx="3304">
                  <c:v>58.468600000000002</c:v>
                </c:pt>
                <c:pt idx="3305">
                  <c:v>61.2057</c:v>
                </c:pt>
                <c:pt idx="3306">
                  <c:v>62.493600000000001</c:v>
                </c:pt>
                <c:pt idx="3307">
                  <c:v>63.7943</c:v>
                </c:pt>
                <c:pt idx="3308">
                  <c:v>64.881399999999999</c:v>
                </c:pt>
                <c:pt idx="3309">
                  <c:v>63.208599999999997</c:v>
                </c:pt>
                <c:pt idx="3310">
                  <c:v>63.4</c:v>
                </c:pt>
                <c:pt idx="3311">
                  <c:v>63.1143</c:v>
                </c:pt>
                <c:pt idx="3312">
                  <c:v>63.0092</c:v>
                </c:pt>
                <c:pt idx="3313">
                  <c:v>65.274199999999993</c:v>
                </c:pt>
                <c:pt idx="3314">
                  <c:v>64.101399999999998</c:v>
                </c:pt>
                <c:pt idx="3315">
                  <c:v>64.13</c:v>
                </c:pt>
                <c:pt idx="3316">
                  <c:v>63.48</c:v>
                </c:pt>
                <c:pt idx="3317">
                  <c:v>63.295000000000002</c:v>
                </c:pt>
                <c:pt idx="3318">
                  <c:v>64.849999999999994</c:v>
                </c:pt>
                <c:pt idx="3319">
                  <c:v>64.984300000000005</c:v>
                </c:pt>
                <c:pt idx="3320">
                  <c:v>65.247100000000003</c:v>
                </c:pt>
                <c:pt idx="3321">
                  <c:v>66.585700000000003</c:v>
                </c:pt>
                <c:pt idx="3322">
                  <c:v>66.585700000000003</c:v>
                </c:pt>
                <c:pt idx="3323">
                  <c:v>67.137100000000004</c:v>
                </c:pt>
                <c:pt idx="3324">
                  <c:v>67.865700000000004</c:v>
                </c:pt>
                <c:pt idx="3325">
                  <c:v>67.8</c:v>
                </c:pt>
                <c:pt idx="3326">
                  <c:v>68.314300000000003</c:v>
                </c:pt>
                <c:pt idx="3327">
                  <c:v>67.405699999999996</c:v>
                </c:pt>
                <c:pt idx="3328">
                  <c:v>67.84</c:v>
                </c:pt>
                <c:pt idx="3329">
                  <c:v>68.332800000000006</c:v>
                </c:pt>
                <c:pt idx="3330">
                  <c:v>69.004300000000001</c:v>
                </c:pt>
                <c:pt idx="3331">
                  <c:v>67.844300000000004</c:v>
                </c:pt>
                <c:pt idx="3332">
                  <c:v>68.607100000000003</c:v>
                </c:pt>
                <c:pt idx="3333">
                  <c:v>67.815700000000007</c:v>
                </c:pt>
                <c:pt idx="3334">
                  <c:v>67.11</c:v>
                </c:pt>
                <c:pt idx="3335">
                  <c:v>66.807100000000005</c:v>
                </c:pt>
                <c:pt idx="3336">
                  <c:v>64.874300000000005</c:v>
                </c:pt>
                <c:pt idx="3337">
                  <c:v>63.6614</c:v>
                </c:pt>
                <c:pt idx="3338">
                  <c:v>62.151400000000002</c:v>
                </c:pt>
                <c:pt idx="3339">
                  <c:v>62.8842</c:v>
                </c:pt>
                <c:pt idx="3340">
                  <c:v>64.045699999999997</c:v>
                </c:pt>
                <c:pt idx="3341">
                  <c:v>62.628500000000003</c:v>
                </c:pt>
                <c:pt idx="3342">
                  <c:v>60.281399999999998</c:v>
                </c:pt>
                <c:pt idx="3343">
                  <c:v>59.788600000000002</c:v>
                </c:pt>
                <c:pt idx="3344">
                  <c:v>60.445700000000002</c:v>
                </c:pt>
                <c:pt idx="3345">
                  <c:v>60.744300000000003</c:v>
                </c:pt>
                <c:pt idx="3346">
                  <c:v>61.185000000000002</c:v>
                </c:pt>
                <c:pt idx="3347">
                  <c:v>60.714300000000001</c:v>
                </c:pt>
                <c:pt idx="3348">
                  <c:v>62.611400000000003</c:v>
                </c:pt>
                <c:pt idx="3349">
                  <c:v>60.25</c:v>
                </c:pt>
                <c:pt idx="3350">
                  <c:v>59.751399999999997</c:v>
                </c:pt>
                <c:pt idx="3351">
                  <c:v>59.252800000000001</c:v>
                </c:pt>
                <c:pt idx="3352">
                  <c:v>60.367100000000001</c:v>
                </c:pt>
                <c:pt idx="3353">
                  <c:v>59.527099999999997</c:v>
                </c:pt>
                <c:pt idx="3354">
                  <c:v>59.017099999999999</c:v>
                </c:pt>
                <c:pt idx="3355">
                  <c:v>59.154299999999999</c:v>
                </c:pt>
                <c:pt idx="3356">
                  <c:v>59.154299999999999</c:v>
                </c:pt>
                <c:pt idx="3357">
                  <c:v>60.33</c:v>
                </c:pt>
                <c:pt idx="3358">
                  <c:v>60.494300000000003</c:v>
                </c:pt>
                <c:pt idx="3359">
                  <c:v>63.05</c:v>
                </c:pt>
                <c:pt idx="3360">
                  <c:v>62.785699999999999</c:v>
                </c:pt>
                <c:pt idx="3361">
                  <c:v>64.938599999999994</c:v>
                </c:pt>
                <c:pt idx="3362">
                  <c:v>67.811400000000006</c:v>
                </c:pt>
                <c:pt idx="3363">
                  <c:v>68.387100000000004</c:v>
                </c:pt>
                <c:pt idx="3364">
                  <c:v>67.922799999999995</c:v>
                </c:pt>
                <c:pt idx="3365">
                  <c:v>80.292900000000003</c:v>
                </c:pt>
                <c:pt idx="3366">
                  <c:v>81.650000000000006</c:v>
                </c:pt>
                <c:pt idx="3367">
                  <c:v>81.055700000000002</c:v>
                </c:pt>
                <c:pt idx="3368">
                  <c:v>80.062799999999996</c:v>
                </c:pt>
                <c:pt idx="3369">
                  <c:v>79.668499999999995</c:v>
                </c:pt>
                <c:pt idx="3370">
                  <c:v>79.865700000000004</c:v>
                </c:pt>
                <c:pt idx="3371">
                  <c:v>79.770700000000005</c:v>
                </c:pt>
                <c:pt idx="3372">
                  <c:v>80.868600000000001</c:v>
                </c:pt>
                <c:pt idx="3373">
                  <c:v>80.437100000000001</c:v>
                </c:pt>
                <c:pt idx="3374">
                  <c:v>80.4071</c:v>
                </c:pt>
                <c:pt idx="3375">
                  <c:v>79.5</c:v>
                </c:pt>
                <c:pt idx="3376">
                  <c:v>79.575699999999998</c:v>
                </c:pt>
                <c:pt idx="3377">
                  <c:v>79.2714</c:v>
                </c:pt>
                <c:pt idx="3378">
                  <c:v>80.7928</c:v>
                </c:pt>
                <c:pt idx="3379">
                  <c:v>80.077100000000002</c:v>
                </c:pt>
                <c:pt idx="3380">
                  <c:v>80.748599999999996</c:v>
                </c:pt>
                <c:pt idx="3381">
                  <c:v>82.085700000000003</c:v>
                </c:pt>
                <c:pt idx="3382">
                  <c:v>84.277799999999999</c:v>
                </c:pt>
                <c:pt idx="3383">
                  <c:v>83.377099999999999</c:v>
                </c:pt>
                <c:pt idx="3384">
                  <c:v>82.872900000000001</c:v>
                </c:pt>
                <c:pt idx="3385">
                  <c:v>83.835700000000003</c:v>
                </c:pt>
                <c:pt idx="3386">
                  <c:v>87.607100000000003</c:v>
                </c:pt>
                <c:pt idx="3387">
                  <c:v>88.267200000000003</c:v>
                </c:pt>
                <c:pt idx="3388">
                  <c:v>88.0685</c:v>
                </c:pt>
                <c:pt idx="3389">
                  <c:v>88.79</c:v>
                </c:pt>
                <c:pt idx="3390">
                  <c:v>89.002799999999993</c:v>
                </c:pt>
                <c:pt idx="3391">
                  <c:v>88.8386</c:v>
                </c:pt>
                <c:pt idx="3392">
                  <c:v>88.8386</c:v>
                </c:pt>
                <c:pt idx="3393">
                  <c:v>87.992800000000003</c:v>
                </c:pt>
                <c:pt idx="3394">
                  <c:v>89.857100000000003</c:v>
                </c:pt>
                <c:pt idx="3395">
                  <c:v>89.507099999999994</c:v>
                </c:pt>
                <c:pt idx="3396">
                  <c:v>89.151399999999995</c:v>
                </c:pt>
                <c:pt idx="3397">
                  <c:v>89.002799999999993</c:v>
                </c:pt>
                <c:pt idx="3398">
                  <c:v>89.13</c:v>
                </c:pt>
                <c:pt idx="3399">
                  <c:v>88.808499999999995</c:v>
                </c:pt>
                <c:pt idx="3400">
                  <c:v>89.348500000000001</c:v>
                </c:pt>
                <c:pt idx="3401">
                  <c:v>90.46</c:v>
                </c:pt>
                <c:pt idx="3402">
                  <c:v>89.604299999999995</c:v>
                </c:pt>
                <c:pt idx="3403">
                  <c:v>92.45</c:v>
                </c:pt>
                <c:pt idx="3404">
                  <c:v>95.871399999999994</c:v>
                </c:pt>
                <c:pt idx="3405">
                  <c:v>95.094300000000004</c:v>
                </c:pt>
                <c:pt idx="3406">
                  <c:v>94.418499999999995</c:v>
                </c:pt>
                <c:pt idx="3407">
                  <c:v>93.431399999999996</c:v>
                </c:pt>
                <c:pt idx="3408">
                  <c:v>95.272800000000004</c:v>
                </c:pt>
                <c:pt idx="3409">
                  <c:v>94.2714</c:v>
                </c:pt>
                <c:pt idx="3410">
                  <c:v>94.742800000000003</c:v>
                </c:pt>
                <c:pt idx="3411">
                  <c:v>93.871399999999994</c:v>
                </c:pt>
                <c:pt idx="3412">
                  <c:v>96.414299999999997</c:v>
                </c:pt>
                <c:pt idx="3413">
                  <c:v>97.312799999999996</c:v>
                </c:pt>
                <c:pt idx="3414">
                  <c:v>96.944299999999998</c:v>
                </c:pt>
                <c:pt idx="3415">
                  <c:v>94.891400000000004</c:v>
                </c:pt>
                <c:pt idx="3416">
                  <c:v>93.0886</c:v>
                </c:pt>
                <c:pt idx="3417">
                  <c:v>92.231399999999994</c:v>
                </c:pt>
                <c:pt idx="3418">
                  <c:v>93.848600000000005</c:v>
                </c:pt>
                <c:pt idx="3419">
                  <c:v>93.6357</c:v>
                </c:pt>
                <c:pt idx="3420">
                  <c:v>94.044300000000007</c:v>
                </c:pt>
                <c:pt idx="3421">
                  <c:v>94.044300000000007</c:v>
                </c:pt>
                <c:pt idx="3422">
                  <c:v>94.571399999999997</c:v>
                </c:pt>
                <c:pt idx="3423">
                  <c:v>94.091399999999993</c:v>
                </c:pt>
                <c:pt idx="3424">
                  <c:v>93.507099999999994</c:v>
                </c:pt>
                <c:pt idx="3425">
                  <c:v>95.727099999999993</c:v>
                </c:pt>
                <c:pt idx="3426">
                  <c:v>97.2286</c:v>
                </c:pt>
                <c:pt idx="3427">
                  <c:v>101.08710000000001</c:v>
                </c:pt>
                <c:pt idx="3428">
                  <c:v>100.37139999999999</c:v>
                </c:pt>
                <c:pt idx="3429">
                  <c:v>98.13</c:v>
                </c:pt>
                <c:pt idx="3430">
                  <c:v>115.81</c:v>
                </c:pt>
                <c:pt idx="3431">
                  <c:v>114.77</c:v>
                </c:pt>
                <c:pt idx="3432">
                  <c:v>110.55</c:v>
                </c:pt>
                <c:pt idx="3433">
                  <c:v>112.51</c:v>
                </c:pt>
                <c:pt idx="3434">
                  <c:v>111.5</c:v>
                </c:pt>
                <c:pt idx="3435">
                  <c:v>110.1</c:v>
                </c:pt>
                <c:pt idx="3436">
                  <c:v>109.34</c:v>
                </c:pt>
                <c:pt idx="3437">
                  <c:v>106.43</c:v>
                </c:pt>
                <c:pt idx="3438">
                  <c:v>106.9</c:v>
                </c:pt>
                <c:pt idx="3439">
                  <c:v>107.08</c:v>
                </c:pt>
                <c:pt idx="3440">
                  <c:v>111.56</c:v>
                </c:pt>
                <c:pt idx="3441">
                  <c:v>114.31</c:v>
                </c:pt>
                <c:pt idx="3442">
                  <c:v>112.56</c:v>
                </c:pt>
                <c:pt idx="3443">
                  <c:v>121.15</c:v>
                </c:pt>
                <c:pt idx="3444">
                  <c:v>123.71</c:v>
                </c:pt>
                <c:pt idx="3445">
                  <c:v>126.45</c:v>
                </c:pt>
                <c:pt idx="3446">
                  <c:v>123.52</c:v>
                </c:pt>
                <c:pt idx="3447">
                  <c:v>123.03</c:v>
                </c:pt>
                <c:pt idx="3448">
                  <c:v>122.74</c:v>
                </c:pt>
                <c:pt idx="3449">
                  <c:v>120.51</c:v>
                </c:pt>
                <c:pt idx="3450">
                  <c:v>123.73</c:v>
                </c:pt>
                <c:pt idx="3451">
                  <c:v>123.39</c:v>
                </c:pt>
                <c:pt idx="3452">
                  <c:v>125.36</c:v>
                </c:pt>
                <c:pt idx="3453">
                  <c:v>124.05</c:v>
                </c:pt>
                <c:pt idx="3454">
                  <c:v>122.06</c:v>
                </c:pt>
                <c:pt idx="3455">
                  <c:v>112.49</c:v>
                </c:pt>
                <c:pt idx="3456">
                  <c:v>103.96</c:v>
                </c:pt>
                <c:pt idx="3457">
                  <c:v>96.88</c:v>
                </c:pt>
                <c:pt idx="3458">
                  <c:v>101.52</c:v>
                </c:pt>
                <c:pt idx="3459">
                  <c:v>110.13</c:v>
                </c:pt>
                <c:pt idx="3460">
                  <c:v>117.66</c:v>
                </c:pt>
                <c:pt idx="3461">
                  <c:v>117.63</c:v>
                </c:pt>
                <c:pt idx="3462">
                  <c:v>115.03</c:v>
                </c:pt>
                <c:pt idx="3463">
                  <c:v>105.79</c:v>
                </c:pt>
                <c:pt idx="3464">
                  <c:v>105.44</c:v>
                </c:pt>
                <c:pt idx="3465">
                  <c:v>101.06</c:v>
                </c:pt>
                <c:pt idx="3466">
                  <c:v>98.79</c:v>
                </c:pt>
                <c:pt idx="3467">
                  <c:v>98.79</c:v>
                </c:pt>
                <c:pt idx="3468">
                  <c:v>94.95</c:v>
                </c:pt>
                <c:pt idx="3469">
                  <c:v>99.18</c:v>
                </c:pt>
                <c:pt idx="3470">
                  <c:v>99.48</c:v>
                </c:pt>
                <c:pt idx="3471">
                  <c:v>97.51</c:v>
                </c:pt>
                <c:pt idx="3472">
                  <c:v>95.69</c:v>
                </c:pt>
                <c:pt idx="3473">
                  <c:v>99.16</c:v>
                </c:pt>
                <c:pt idx="3474">
                  <c:v>104.08</c:v>
                </c:pt>
                <c:pt idx="3475">
                  <c:v>104.21</c:v>
                </c:pt>
                <c:pt idx="3476">
                  <c:v>102.62</c:v>
                </c:pt>
                <c:pt idx="3477">
                  <c:v>100.3</c:v>
                </c:pt>
                <c:pt idx="3478">
                  <c:v>98.47</c:v>
                </c:pt>
                <c:pt idx="3479">
                  <c:v>98.07</c:v>
                </c:pt>
                <c:pt idx="3480">
                  <c:v>103.76</c:v>
                </c:pt>
                <c:pt idx="3481">
                  <c:v>102.24</c:v>
                </c:pt>
                <c:pt idx="3482">
                  <c:v>99.47</c:v>
                </c:pt>
                <c:pt idx="3483">
                  <c:v>98.35</c:v>
                </c:pt>
                <c:pt idx="3484">
                  <c:v>103.26</c:v>
                </c:pt>
                <c:pt idx="3485">
                  <c:v>105.98</c:v>
                </c:pt>
                <c:pt idx="3486">
                  <c:v>106.11</c:v>
                </c:pt>
                <c:pt idx="3487">
                  <c:v>111.25</c:v>
                </c:pt>
                <c:pt idx="3488">
                  <c:v>108.33</c:v>
                </c:pt>
                <c:pt idx="3489">
                  <c:v>108.1</c:v>
                </c:pt>
                <c:pt idx="3490">
                  <c:v>114.93</c:v>
                </c:pt>
                <c:pt idx="3491">
                  <c:v>113.33</c:v>
                </c:pt>
                <c:pt idx="3492">
                  <c:v>113.45</c:v>
                </c:pt>
                <c:pt idx="3493">
                  <c:v>109.73</c:v>
                </c:pt>
                <c:pt idx="3494">
                  <c:v>110.23</c:v>
                </c:pt>
                <c:pt idx="3495">
                  <c:v>101.09</c:v>
                </c:pt>
                <c:pt idx="3496">
                  <c:v>98.99</c:v>
                </c:pt>
                <c:pt idx="3497">
                  <c:v>101.69</c:v>
                </c:pt>
                <c:pt idx="3498">
                  <c:v>98.99</c:v>
                </c:pt>
                <c:pt idx="3499">
                  <c:v>97.96</c:v>
                </c:pt>
                <c:pt idx="3500">
                  <c:v>97.32</c:v>
                </c:pt>
                <c:pt idx="3501">
                  <c:v>100.04</c:v>
                </c:pt>
                <c:pt idx="3502">
                  <c:v>103.04</c:v>
                </c:pt>
                <c:pt idx="3503">
                  <c:v>103.07</c:v>
                </c:pt>
                <c:pt idx="3504">
                  <c:v>105.8</c:v>
                </c:pt>
                <c:pt idx="3505">
                  <c:v>105.12</c:v>
                </c:pt>
                <c:pt idx="3506">
                  <c:v>108.38</c:v>
                </c:pt>
                <c:pt idx="3507">
                  <c:v>107.64</c:v>
                </c:pt>
                <c:pt idx="3508">
                  <c:v>109.74</c:v>
                </c:pt>
                <c:pt idx="3509">
                  <c:v>114.05</c:v>
                </c:pt>
                <c:pt idx="3510">
                  <c:v>113.5</c:v>
                </c:pt>
                <c:pt idx="3511">
                  <c:v>114.06</c:v>
                </c:pt>
                <c:pt idx="3512">
                  <c:v>109.86</c:v>
                </c:pt>
                <c:pt idx="3513">
                  <c:v>112.7</c:v>
                </c:pt>
                <c:pt idx="3514">
                  <c:v>112.86</c:v>
                </c:pt>
                <c:pt idx="3515">
                  <c:v>108.92</c:v>
                </c:pt>
                <c:pt idx="3516">
                  <c:v>103.65</c:v>
                </c:pt>
                <c:pt idx="3517">
                  <c:v>111.35</c:v>
                </c:pt>
                <c:pt idx="3518">
                  <c:v>117.1</c:v>
                </c:pt>
                <c:pt idx="3519">
                  <c:v>120.63</c:v>
                </c:pt>
                <c:pt idx="3520">
                  <c:v>120.22</c:v>
                </c:pt>
                <c:pt idx="3521">
                  <c:v>123.84</c:v>
                </c:pt>
                <c:pt idx="3522">
                  <c:v>125.03</c:v>
                </c:pt>
                <c:pt idx="3523">
                  <c:v>123.31</c:v>
                </c:pt>
                <c:pt idx="3524">
                  <c:v>124.16</c:v>
                </c:pt>
                <c:pt idx="3525">
                  <c:v>124.16</c:v>
                </c:pt>
                <c:pt idx="3526">
                  <c:v>125.44</c:v>
                </c:pt>
                <c:pt idx="3527">
                  <c:v>123.33</c:v>
                </c:pt>
                <c:pt idx="3528">
                  <c:v>125.37</c:v>
                </c:pt>
                <c:pt idx="3529">
                  <c:v>128.93</c:v>
                </c:pt>
                <c:pt idx="3530">
                  <c:v>126.81</c:v>
                </c:pt>
                <c:pt idx="3531">
                  <c:v>130.93</c:v>
                </c:pt>
                <c:pt idx="3532">
                  <c:v>125.36</c:v>
                </c:pt>
                <c:pt idx="3533">
                  <c:v>126.98</c:v>
                </c:pt>
                <c:pt idx="3534">
                  <c:v>124.2</c:v>
                </c:pt>
                <c:pt idx="3535">
                  <c:v>122.91</c:v>
                </c:pt>
                <c:pt idx="3536">
                  <c:v>118.91</c:v>
                </c:pt>
                <c:pt idx="3537">
                  <c:v>120.67</c:v>
                </c:pt>
                <c:pt idx="3538">
                  <c:v>118.6</c:v>
                </c:pt>
                <c:pt idx="3539">
                  <c:v>122.64</c:v>
                </c:pt>
                <c:pt idx="3540">
                  <c:v>122.51</c:v>
                </c:pt>
                <c:pt idx="3541">
                  <c:v>118.02</c:v>
                </c:pt>
                <c:pt idx="3542">
                  <c:v>116.63</c:v>
                </c:pt>
                <c:pt idx="3543">
                  <c:v>116.24</c:v>
                </c:pt>
                <c:pt idx="3544">
                  <c:v>118.16</c:v>
                </c:pt>
                <c:pt idx="3545">
                  <c:v>117.33</c:v>
                </c:pt>
                <c:pt idx="3546">
                  <c:v>117.33</c:v>
                </c:pt>
                <c:pt idx="3547">
                  <c:v>117.11</c:v>
                </c:pt>
                <c:pt idx="3548">
                  <c:v>119.12</c:v>
                </c:pt>
                <c:pt idx="3549">
                  <c:v>116.71</c:v>
                </c:pt>
                <c:pt idx="3550">
                  <c:v>114.38</c:v>
                </c:pt>
                <c:pt idx="3551">
                  <c:v>114.38</c:v>
                </c:pt>
                <c:pt idx="3552">
                  <c:v>109.96</c:v>
                </c:pt>
                <c:pt idx="3553">
                  <c:v>107.66</c:v>
                </c:pt>
                <c:pt idx="3554">
                  <c:v>117.68</c:v>
                </c:pt>
                <c:pt idx="3555">
                  <c:v>114.56</c:v>
                </c:pt>
                <c:pt idx="3556">
                  <c:v>111.39</c:v>
                </c:pt>
                <c:pt idx="3557">
                  <c:v>114.97</c:v>
                </c:pt>
                <c:pt idx="3558">
                  <c:v>116.58</c:v>
                </c:pt>
                <c:pt idx="3559">
                  <c:v>106.56</c:v>
                </c:pt>
                <c:pt idx="3560">
                  <c:v>107.06</c:v>
                </c:pt>
                <c:pt idx="3561">
                  <c:v>104.04</c:v>
                </c:pt>
                <c:pt idx="3562">
                  <c:v>104.04</c:v>
                </c:pt>
                <c:pt idx="3563">
                  <c:v>107.89</c:v>
                </c:pt>
                <c:pt idx="3564">
                  <c:v>107.74</c:v>
                </c:pt>
                <c:pt idx="3565">
                  <c:v>102.35</c:v>
                </c:pt>
                <c:pt idx="3566">
                  <c:v>100.72</c:v>
                </c:pt>
                <c:pt idx="3567">
                  <c:v>99.12</c:v>
                </c:pt>
                <c:pt idx="3568">
                  <c:v>97.83</c:v>
                </c:pt>
                <c:pt idx="3569">
                  <c:v>91.15</c:v>
                </c:pt>
                <c:pt idx="3570">
                  <c:v>94.41</c:v>
                </c:pt>
                <c:pt idx="3571">
                  <c:v>91.84</c:v>
                </c:pt>
                <c:pt idx="3572">
                  <c:v>94.09</c:v>
                </c:pt>
                <c:pt idx="3573">
                  <c:v>91.49</c:v>
                </c:pt>
                <c:pt idx="3574">
                  <c:v>90.74</c:v>
                </c:pt>
                <c:pt idx="3575">
                  <c:v>89.71</c:v>
                </c:pt>
                <c:pt idx="3576">
                  <c:v>82.79</c:v>
                </c:pt>
                <c:pt idx="3577">
                  <c:v>83.32</c:v>
                </c:pt>
                <c:pt idx="3578">
                  <c:v>86.13</c:v>
                </c:pt>
                <c:pt idx="3579">
                  <c:v>88.45</c:v>
                </c:pt>
                <c:pt idx="3580">
                  <c:v>86.35</c:v>
                </c:pt>
                <c:pt idx="3581">
                  <c:v>87.4</c:v>
                </c:pt>
                <c:pt idx="3582">
                  <c:v>87.4</c:v>
                </c:pt>
                <c:pt idx="3583">
                  <c:v>89.05</c:v>
                </c:pt>
                <c:pt idx="3584">
                  <c:v>94.76</c:v>
                </c:pt>
                <c:pt idx="3585">
                  <c:v>90.49</c:v>
                </c:pt>
                <c:pt idx="3586">
                  <c:v>89.23</c:v>
                </c:pt>
                <c:pt idx="3587">
                  <c:v>91.93</c:v>
                </c:pt>
                <c:pt idx="3588">
                  <c:v>89.12</c:v>
                </c:pt>
                <c:pt idx="3589">
                  <c:v>91.61</c:v>
                </c:pt>
                <c:pt idx="3590">
                  <c:v>94.53</c:v>
                </c:pt>
                <c:pt idx="3591">
                  <c:v>94.79</c:v>
                </c:pt>
                <c:pt idx="3592">
                  <c:v>93.41</c:v>
                </c:pt>
                <c:pt idx="3593">
                  <c:v>98.3</c:v>
                </c:pt>
                <c:pt idx="3594">
                  <c:v>97.61</c:v>
                </c:pt>
                <c:pt idx="3595">
                  <c:v>97.93</c:v>
                </c:pt>
                <c:pt idx="3596">
                  <c:v>101.58</c:v>
                </c:pt>
                <c:pt idx="3597">
                  <c:v>95.49</c:v>
                </c:pt>
                <c:pt idx="3598">
                  <c:v>96.23</c:v>
                </c:pt>
                <c:pt idx="3599">
                  <c:v>98</c:v>
                </c:pt>
                <c:pt idx="3600">
                  <c:v>97.36</c:v>
                </c:pt>
                <c:pt idx="3601">
                  <c:v>97.66</c:v>
                </c:pt>
                <c:pt idx="3602">
                  <c:v>98.13</c:v>
                </c:pt>
                <c:pt idx="3603">
                  <c:v>97.86</c:v>
                </c:pt>
                <c:pt idx="3604">
                  <c:v>99.35</c:v>
                </c:pt>
                <c:pt idx="3605">
                  <c:v>99.72</c:v>
                </c:pt>
                <c:pt idx="3606">
                  <c:v>101.12</c:v>
                </c:pt>
                <c:pt idx="3607">
                  <c:v>101.06</c:v>
                </c:pt>
                <c:pt idx="3608">
                  <c:v>99.84</c:v>
                </c:pt>
                <c:pt idx="3609">
                  <c:v>99.59</c:v>
                </c:pt>
                <c:pt idx="3610">
                  <c:v>98.36</c:v>
                </c:pt>
                <c:pt idx="3611">
                  <c:v>98.36</c:v>
                </c:pt>
                <c:pt idx="3612">
                  <c:v>101.21</c:v>
                </c:pt>
                <c:pt idx="3613">
                  <c:v>104.13</c:v>
                </c:pt>
                <c:pt idx="3614">
                  <c:v>102.19</c:v>
                </c:pt>
                <c:pt idx="3615">
                  <c:v>102.23</c:v>
                </c:pt>
                <c:pt idx="3616">
                  <c:v>105.7</c:v>
                </c:pt>
                <c:pt idx="3617">
                  <c:v>104.35</c:v>
                </c:pt>
                <c:pt idx="3618">
                  <c:v>104.94</c:v>
                </c:pt>
                <c:pt idx="3619">
                  <c:v>104.83</c:v>
                </c:pt>
                <c:pt idx="3620">
                  <c:v>104.45</c:v>
                </c:pt>
                <c:pt idx="3621">
                  <c:v>103.81</c:v>
                </c:pt>
                <c:pt idx="3622">
                  <c:v>102.68</c:v>
                </c:pt>
                <c:pt idx="3623">
                  <c:v>106.98</c:v>
                </c:pt>
                <c:pt idx="3624">
                  <c:v>109.65</c:v>
                </c:pt>
                <c:pt idx="3625">
                  <c:v>110.42</c:v>
                </c:pt>
                <c:pt idx="3626">
                  <c:v>111.51</c:v>
                </c:pt>
                <c:pt idx="3627">
                  <c:v>108.4</c:v>
                </c:pt>
                <c:pt idx="3628">
                  <c:v>94.34</c:v>
                </c:pt>
                <c:pt idx="3629">
                  <c:v>96.77</c:v>
                </c:pt>
                <c:pt idx="3630">
                  <c:v>94.98</c:v>
                </c:pt>
                <c:pt idx="3631">
                  <c:v>95.9</c:v>
                </c:pt>
                <c:pt idx="3632">
                  <c:v>93.56</c:v>
                </c:pt>
                <c:pt idx="3633">
                  <c:v>92.43</c:v>
                </c:pt>
                <c:pt idx="3634">
                  <c:v>91.04</c:v>
                </c:pt>
                <c:pt idx="3635">
                  <c:v>90.28</c:v>
                </c:pt>
                <c:pt idx="3636">
                  <c:v>90.03</c:v>
                </c:pt>
                <c:pt idx="3637">
                  <c:v>93.11</c:v>
                </c:pt>
                <c:pt idx="3638">
                  <c:v>91.54</c:v>
                </c:pt>
                <c:pt idx="3639">
                  <c:v>90.79</c:v>
                </c:pt>
                <c:pt idx="3640">
                  <c:v>89.37</c:v>
                </c:pt>
                <c:pt idx="3641">
                  <c:v>90.84</c:v>
                </c:pt>
                <c:pt idx="3642">
                  <c:v>90.54</c:v>
                </c:pt>
                <c:pt idx="3643">
                  <c:v>92.89</c:v>
                </c:pt>
                <c:pt idx="3644">
                  <c:v>90.02</c:v>
                </c:pt>
                <c:pt idx="3645">
                  <c:v>87.74</c:v>
                </c:pt>
                <c:pt idx="3646">
                  <c:v>87.88</c:v>
                </c:pt>
                <c:pt idx="3647">
                  <c:v>89.12</c:v>
                </c:pt>
                <c:pt idx="3648">
                  <c:v>88.63</c:v>
                </c:pt>
                <c:pt idx="3649">
                  <c:v>90.5</c:v>
                </c:pt>
                <c:pt idx="3650">
                  <c:v>89.55</c:v>
                </c:pt>
                <c:pt idx="3651">
                  <c:v>92.49</c:v>
                </c:pt>
                <c:pt idx="3652">
                  <c:v>94.89</c:v>
                </c:pt>
                <c:pt idx="3653">
                  <c:v>97.89</c:v>
                </c:pt>
                <c:pt idx="3654">
                  <c:v>100.2</c:v>
                </c:pt>
                <c:pt idx="3655">
                  <c:v>102.81</c:v>
                </c:pt>
                <c:pt idx="3656">
                  <c:v>103.3</c:v>
                </c:pt>
                <c:pt idx="3657">
                  <c:v>103.3</c:v>
                </c:pt>
                <c:pt idx="3658">
                  <c:v>102.57</c:v>
                </c:pt>
                <c:pt idx="3659">
                  <c:v>101.51</c:v>
                </c:pt>
                <c:pt idx="3660">
                  <c:v>101.25</c:v>
                </c:pt>
                <c:pt idx="3661">
                  <c:v>99.59</c:v>
                </c:pt>
                <c:pt idx="3662">
                  <c:v>100.74</c:v>
                </c:pt>
                <c:pt idx="3663">
                  <c:v>99.89</c:v>
                </c:pt>
                <c:pt idx="3664">
                  <c:v>97.86</c:v>
                </c:pt>
                <c:pt idx="3665">
                  <c:v>97.09</c:v>
                </c:pt>
                <c:pt idx="3666">
                  <c:v>93.75</c:v>
                </c:pt>
                <c:pt idx="3667">
                  <c:v>93.85</c:v>
                </c:pt>
                <c:pt idx="3668">
                  <c:v>94.12</c:v>
                </c:pt>
                <c:pt idx="3669">
                  <c:v>94.29</c:v>
                </c:pt>
                <c:pt idx="3670">
                  <c:v>95.44</c:v>
                </c:pt>
                <c:pt idx="3671">
                  <c:v>94.45</c:v>
                </c:pt>
                <c:pt idx="3672">
                  <c:v>93.8</c:v>
                </c:pt>
                <c:pt idx="3673">
                  <c:v>90.99</c:v>
                </c:pt>
                <c:pt idx="3674">
                  <c:v>90.01</c:v>
                </c:pt>
                <c:pt idx="3675">
                  <c:v>91.66</c:v>
                </c:pt>
                <c:pt idx="3676">
                  <c:v>88.44</c:v>
                </c:pt>
                <c:pt idx="3677">
                  <c:v>85.33</c:v>
                </c:pt>
                <c:pt idx="3678">
                  <c:v>87.97</c:v>
                </c:pt>
                <c:pt idx="3679">
                  <c:v>91.06</c:v>
                </c:pt>
                <c:pt idx="3680">
                  <c:v>91.48</c:v>
                </c:pt>
                <c:pt idx="3681">
                  <c:v>96.67</c:v>
                </c:pt>
                <c:pt idx="3682">
                  <c:v>96.67</c:v>
                </c:pt>
                <c:pt idx="3683">
                  <c:v>97.91</c:v>
                </c:pt>
                <c:pt idx="3684">
                  <c:v>94.6</c:v>
                </c:pt>
                <c:pt idx="3685">
                  <c:v>95.1</c:v>
                </c:pt>
                <c:pt idx="3686">
                  <c:v>97.06</c:v>
                </c:pt>
                <c:pt idx="3687">
                  <c:v>94.67</c:v>
                </c:pt>
                <c:pt idx="3688">
                  <c:v>95.97</c:v>
                </c:pt>
                <c:pt idx="3689">
                  <c:v>96.43</c:v>
                </c:pt>
                <c:pt idx="3690">
                  <c:v>98.02</c:v>
                </c:pt>
                <c:pt idx="3691">
                  <c:v>98.39</c:v>
                </c:pt>
                <c:pt idx="3692">
                  <c:v>98.81</c:v>
                </c:pt>
                <c:pt idx="3693">
                  <c:v>85.84</c:v>
                </c:pt>
                <c:pt idx="3694">
                  <c:v>87.91</c:v>
                </c:pt>
                <c:pt idx="3695">
                  <c:v>85.99</c:v>
                </c:pt>
                <c:pt idx="3696">
                  <c:v>85.89</c:v>
                </c:pt>
                <c:pt idx="3697">
                  <c:v>87.66</c:v>
                </c:pt>
                <c:pt idx="3698">
                  <c:v>91.41</c:v>
                </c:pt>
                <c:pt idx="3699">
                  <c:v>92.04</c:v>
                </c:pt>
                <c:pt idx="3700">
                  <c:v>91.65</c:v>
                </c:pt>
                <c:pt idx="3701">
                  <c:v>91.25</c:v>
                </c:pt>
                <c:pt idx="3702">
                  <c:v>94.37</c:v>
                </c:pt>
                <c:pt idx="3703">
                  <c:v>93.56</c:v>
                </c:pt>
                <c:pt idx="3704">
                  <c:v>93.1</c:v>
                </c:pt>
                <c:pt idx="3705">
                  <c:v>93.44</c:v>
                </c:pt>
                <c:pt idx="3706">
                  <c:v>97.03</c:v>
                </c:pt>
                <c:pt idx="3707">
                  <c:v>95.11</c:v>
                </c:pt>
                <c:pt idx="3708">
                  <c:v>93.99</c:v>
                </c:pt>
                <c:pt idx="3709">
                  <c:v>93.93</c:v>
                </c:pt>
                <c:pt idx="3710">
                  <c:v>95.89</c:v>
                </c:pt>
                <c:pt idx="3711">
                  <c:v>96.59</c:v>
                </c:pt>
                <c:pt idx="3712">
                  <c:v>95.31</c:v>
                </c:pt>
                <c:pt idx="3713">
                  <c:v>95.12</c:v>
                </c:pt>
                <c:pt idx="3714">
                  <c:v>96.37</c:v>
                </c:pt>
                <c:pt idx="3715">
                  <c:v>96.16</c:v>
                </c:pt>
                <c:pt idx="3716">
                  <c:v>95.87</c:v>
                </c:pt>
                <c:pt idx="3717">
                  <c:v>95.26</c:v>
                </c:pt>
                <c:pt idx="3718">
                  <c:v>95.94</c:v>
                </c:pt>
                <c:pt idx="3719">
                  <c:v>95.18</c:v>
                </c:pt>
                <c:pt idx="3720">
                  <c:v>97.32</c:v>
                </c:pt>
                <c:pt idx="3721">
                  <c:v>97.58</c:v>
                </c:pt>
                <c:pt idx="3722">
                  <c:v>97.3</c:v>
                </c:pt>
                <c:pt idx="3723">
                  <c:v>97.45</c:v>
                </c:pt>
                <c:pt idx="3724">
                  <c:v>97.45</c:v>
                </c:pt>
                <c:pt idx="3725">
                  <c:v>97.38</c:v>
                </c:pt>
                <c:pt idx="3726">
                  <c:v>97.38</c:v>
                </c:pt>
                <c:pt idx="3727">
                  <c:v>97.38</c:v>
                </c:pt>
                <c:pt idx="3728">
                  <c:v>100.09</c:v>
                </c:pt>
                <c:pt idx="3729">
                  <c:v>99.15</c:v>
                </c:pt>
                <c:pt idx="3730">
                  <c:v>99.66</c:v>
                </c:pt>
                <c:pt idx="3731">
                  <c:v>96.5</c:v>
                </c:pt>
                <c:pt idx="3732">
                  <c:v>99.05</c:v>
                </c:pt>
                <c:pt idx="3733">
                  <c:v>96.09</c:v>
                </c:pt>
                <c:pt idx="3734">
                  <c:v>97.01</c:v>
                </c:pt>
                <c:pt idx="3735">
                  <c:v>97.34</c:v>
                </c:pt>
                <c:pt idx="3736">
                  <c:v>99.48</c:v>
                </c:pt>
                <c:pt idx="3737">
                  <c:v>98.06</c:v>
                </c:pt>
                <c:pt idx="3738">
                  <c:v>98.25</c:v>
                </c:pt>
                <c:pt idx="3739">
                  <c:v>94.88</c:v>
                </c:pt>
                <c:pt idx="3740">
                  <c:v>95.83</c:v>
                </c:pt>
                <c:pt idx="3741">
                  <c:v>95.94</c:v>
                </c:pt>
                <c:pt idx="3742">
                  <c:v>94.56</c:v>
                </c:pt>
                <c:pt idx="3743">
                  <c:v>97.07</c:v>
                </c:pt>
                <c:pt idx="3744">
                  <c:v>97.48</c:v>
                </c:pt>
                <c:pt idx="3745">
                  <c:v>96.67</c:v>
                </c:pt>
                <c:pt idx="3746">
                  <c:v>98.55</c:v>
                </c:pt>
                <c:pt idx="3747">
                  <c:v>102.63</c:v>
                </c:pt>
                <c:pt idx="3748">
                  <c:v>102.34</c:v>
                </c:pt>
                <c:pt idx="3749">
                  <c:v>106.28</c:v>
                </c:pt>
                <c:pt idx="3750">
                  <c:v>105.07</c:v>
                </c:pt>
                <c:pt idx="3751">
                  <c:v>104.82</c:v>
                </c:pt>
                <c:pt idx="3752">
                  <c:v>103.33</c:v>
                </c:pt>
                <c:pt idx="3753">
                  <c:v>100.59</c:v>
                </c:pt>
                <c:pt idx="3754">
                  <c:v>99.5</c:v>
                </c:pt>
                <c:pt idx="3755">
                  <c:v>100.23</c:v>
                </c:pt>
                <c:pt idx="3756">
                  <c:v>101.47</c:v>
                </c:pt>
                <c:pt idx="3757">
                  <c:v>99.8</c:v>
                </c:pt>
                <c:pt idx="3758">
                  <c:v>118.79</c:v>
                </c:pt>
                <c:pt idx="3759">
                  <c:v>121.87</c:v>
                </c:pt>
                <c:pt idx="3760">
                  <c:v>123.35</c:v>
                </c:pt>
                <c:pt idx="3761">
                  <c:v>127.5</c:v>
                </c:pt>
                <c:pt idx="3762">
                  <c:v>127.33</c:v>
                </c:pt>
                <c:pt idx="3763">
                  <c:v>126.51</c:v>
                </c:pt>
                <c:pt idx="3764">
                  <c:v>126.97</c:v>
                </c:pt>
                <c:pt idx="3765">
                  <c:v>126.47</c:v>
                </c:pt>
                <c:pt idx="3766">
                  <c:v>126.57</c:v>
                </c:pt>
                <c:pt idx="3767">
                  <c:v>124.87</c:v>
                </c:pt>
                <c:pt idx="3768">
                  <c:v>123.3</c:v>
                </c:pt>
                <c:pt idx="3769">
                  <c:v>122.34</c:v>
                </c:pt>
                <c:pt idx="3770">
                  <c:v>122.14</c:v>
                </c:pt>
                <c:pt idx="3771">
                  <c:v>122.03</c:v>
                </c:pt>
                <c:pt idx="3772">
                  <c:v>124.58</c:v>
                </c:pt>
                <c:pt idx="3773">
                  <c:v>124.34</c:v>
                </c:pt>
                <c:pt idx="3774">
                  <c:v>122.19</c:v>
                </c:pt>
                <c:pt idx="3775">
                  <c:v>115.42</c:v>
                </c:pt>
                <c:pt idx="3776">
                  <c:v>114.78</c:v>
                </c:pt>
                <c:pt idx="3777">
                  <c:v>113.38</c:v>
                </c:pt>
                <c:pt idx="3778">
                  <c:v>113.59</c:v>
                </c:pt>
                <c:pt idx="3779">
                  <c:v>115.19</c:v>
                </c:pt>
                <c:pt idx="3780">
                  <c:v>115.03</c:v>
                </c:pt>
                <c:pt idx="3781">
                  <c:v>115.21</c:v>
                </c:pt>
                <c:pt idx="3782">
                  <c:v>117.96</c:v>
                </c:pt>
                <c:pt idx="3783">
                  <c:v>118.04</c:v>
                </c:pt>
                <c:pt idx="3784">
                  <c:v>117.69</c:v>
                </c:pt>
                <c:pt idx="3785">
                  <c:v>117.69</c:v>
                </c:pt>
                <c:pt idx="3786">
                  <c:v>117.41</c:v>
                </c:pt>
                <c:pt idx="3787">
                  <c:v>116.93</c:v>
                </c:pt>
                <c:pt idx="3788">
                  <c:v>117.51</c:v>
                </c:pt>
                <c:pt idx="3789">
                  <c:v>117</c:v>
                </c:pt>
                <c:pt idx="3790">
                  <c:v>117.22</c:v>
                </c:pt>
              </c:numCache>
            </c:numRef>
          </c:val>
          <c:smooth val="0"/>
          <c:extLst>
            <c:ext xmlns:c16="http://schemas.microsoft.com/office/drawing/2014/chart" uri="{C3380CC4-5D6E-409C-BE32-E72D297353CC}">
              <c16:uniqueId val="{00000000-56DD-48FE-8D2E-482C5EF3C1A5}"/>
            </c:ext>
          </c:extLst>
        </c:ser>
        <c:dLbls>
          <c:showLegendKey val="0"/>
          <c:showVal val="0"/>
          <c:showCatName val="0"/>
          <c:showSerName val="0"/>
          <c:showPercent val="0"/>
          <c:showBubbleSize val="0"/>
        </c:dLbls>
        <c:smooth val="0"/>
        <c:axId val="784937728"/>
        <c:axId val="784939264"/>
      </c:lineChart>
      <c:dateAx>
        <c:axId val="784937728"/>
        <c:scaling>
          <c:orientation val="minMax"/>
        </c:scaling>
        <c:delete val="0"/>
        <c:axPos val="b"/>
        <c:numFmt formatCode="mmm\-yy" sourceLinked="0"/>
        <c:majorTickMark val="out"/>
        <c:minorTickMark val="none"/>
        <c:tickLblPos val="nextTo"/>
        <c:crossAx val="784939264"/>
        <c:crosses val="autoZero"/>
        <c:auto val="1"/>
        <c:lblOffset val="100"/>
        <c:baseTimeUnit val="days"/>
      </c:dateAx>
      <c:valAx>
        <c:axId val="784939264"/>
        <c:scaling>
          <c:orientation val="minMax"/>
        </c:scaling>
        <c:delete val="0"/>
        <c:axPos val="l"/>
        <c:numFmt formatCode="General" sourceLinked="1"/>
        <c:majorTickMark val="out"/>
        <c:minorTickMark val="none"/>
        <c:tickLblPos val="nextTo"/>
        <c:crossAx val="78493772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Inputs'!$O$2:$O$339</c:f>
              <c:numCache>
                <c:formatCode>0.00</c:formatCode>
                <c:ptCount val="338"/>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pt idx="334">
                  <c:v>594.60299999999881</c:v>
                </c:pt>
                <c:pt idx="335">
                  <c:v>571.75399999999888</c:v>
                </c:pt>
                <c:pt idx="336">
                  <c:v>569.46599999999887</c:v>
                </c:pt>
                <c:pt idx="337">
                  <c:v>567.7339999999989</c:v>
                </c:pt>
              </c:numCache>
            </c:numRef>
          </c:val>
          <c:smooth val="0"/>
          <c:extLst>
            <c:ext xmlns:c16="http://schemas.microsoft.com/office/drawing/2014/chart" uri="{C3380CC4-5D6E-409C-BE32-E72D297353CC}">
              <c16:uniqueId val="{00000000-8C13-4239-85C4-7F33947B93C9}"/>
            </c:ext>
          </c:extLst>
        </c:ser>
        <c:ser>
          <c:idx val="1"/>
          <c:order val="1"/>
          <c:tx>
            <c:strRef>
              <c:f>'Equity Risk Premium Inputs'!$P$1</c:f>
              <c:strCache>
                <c:ptCount val="1"/>
                <c:pt idx="0">
                  <c:v>SPX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Inputs'!$P$2:$P$339</c:f>
              <c:numCache>
                <c:formatCode>0.00</c:formatCode>
                <c:ptCount val="338"/>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pt idx="334">
                  <c:v>1404.4009440510924</c:v>
                </c:pt>
                <c:pt idx="335">
                  <c:v>1456.2439261418876</c:v>
                </c:pt>
                <c:pt idx="336">
                  <c:v>1485.0270720533138</c:v>
                </c:pt>
                <c:pt idx="337">
                  <c:v>1514.5321393863696</c:v>
                </c:pt>
              </c:numCache>
            </c:numRef>
          </c:val>
          <c:smooth val="0"/>
          <c:extLst>
            <c:ext xmlns:c16="http://schemas.microsoft.com/office/drawing/2014/chart" uri="{C3380CC4-5D6E-409C-BE32-E72D297353CC}">
              <c16:uniqueId val="{00000001-8C13-4239-85C4-7F33947B93C9}"/>
            </c:ext>
          </c:extLst>
        </c:ser>
        <c:dLbls>
          <c:showLegendKey val="0"/>
          <c:showVal val="0"/>
          <c:showCatName val="0"/>
          <c:showSerName val="0"/>
          <c:showPercent val="0"/>
          <c:showBubbleSize val="0"/>
        </c:dLbls>
        <c:smooth val="0"/>
        <c:axId val="787574144"/>
        <c:axId val="787580032"/>
      </c:lineChart>
      <c:dateAx>
        <c:axId val="787574144"/>
        <c:scaling>
          <c:orientation val="minMax"/>
          <c:max val="42704"/>
        </c:scaling>
        <c:delete val="0"/>
        <c:axPos val="b"/>
        <c:numFmt formatCode="mmm\-yy" sourceLinked="0"/>
        <c:majorTickMark val="out"/>
        <c:minorTickMark val="none"/>
        <c:tickLblPos val="nextTo"/>
        <c:crossAx val="787580032"/>
        <c:crosses val="autoZero"/>
        <c:auto val="1"/>
        <c:lblOffset val="100"/>
        <c:baseTimeUnit val="months"/>
      </c:dateAx>
      <c:valAx>
        <c:axId val="787580032"/>
        <c:scaling>
          <c:orientation val="minMax"/>
        </c:scaling>
        <c:delete val="0"/>
        <c:axPos val="l"/>
        <c:numFmt formatCode="General" sourceLinked="1"/>
        <c:majorTickMark val="out"/>
        <c:minorTickMark val="none"/>
        <c:tickLblPos val="nextTo"/>
        <c:crossAx val="787574144"/>
        <c:crosses val="autoZero"/>
        <c:crossBetween val="between"/>
      </c:valAx>
    </c:plotArea>
    <c:legend>
      <c:legendPos val="r"/>
      <c:layout>
        <c:manualLayout>
          <c:xMode val="edge"/>
          <c:yMode val="edge"/>
          <c:x val="0.12431916887614847"/>
          <c:y val="5.9552574940515406E-2"/>
          <c:w val="0.3106259252336889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Inputs'!$O$2:$O$339</c:f>
              <c:numCache>
                <c:formatCode>0.00</c:formatCode>
                <c:ptCount val="338"/>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pt idx="334">
                  <c:v>594.60299999999881</c:v>
                </c:pt>
                <c:pt idx="335">
                  <c:v>571.75399999999888</c:v>
                </c:pt>
                <c:pt idx="336">
                  <c:v>569.46599999999887</c:v>
                </c:pt>
                <c:pt idx="337">
                  <c:v>567.7339999999989</c:v>
                </c:pt>
              </c:numCache>
            </c:numRef>
          </c:val>
          <c:smooth val="0"/>
          <c:extLst>
            <c:ext xmlns:c16="http://schemas.microsoft.com/office/drawing/2014/chart" uri="{C3380CC4-5D6E-409C-BE32-E72D297353CC}">
              <c16:uniqueId val="{00000000-E6A8-4D1C-B4C4-727B2CB4C52A}"/>
            </c:ext>
          </c:extLst>
        </c:ser>
        <c:ser>
          <c:idx val="1"/>
          <c:order val="1"/>
          <c:tx>
            <c:strRef>
              <c:f>'Equity Risk Premium Inputs'!$P$1</c:f>
              <c:strCache>
                <c:ptCount val="1"/>
                <c:pt idx="0">
                  <c:v>SPX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Inputs'!$P$2:$P$339</c:f>
              <c:numCache>
                <c:formatCode>0.00</c:formatCode>
                <c:ptCount val="338"/>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pt idx="334">
                  <c:v>1404.4009440510924</c:v>
                </c:pt>
                <c:pt idx="335">
                  <c:v>1456.2439261418876</c:v>
                </c:pt>
                <c:pt idx="336">
                  <c:v>1485.0270720533138</c:v>
                </c:pt>
                <c:pt idx="337">
                  <c:v>1514.5321393863696</c:v>
                </c:pt>
              </c:numCache>
            </c:numRef>
          </c:val>
          <c:smooth val="0"/>
          <c:extLst>
            <c:ext xmlns:c16="http://schemas.microsoft.com/office/drawing/2014/chart" uri="{C3380CC4-5D6E-409C-BE32-E72D297353CC}">
              <c16:uniqueId val="{00000001-E6A8-4D1C-B4C4-727B2CB4C52A}"/>
            </c:ext>
          </c:extLst>
        </c:ser>
        <c:dLbls>
          <c:showLegendKey val="0"/>
          <c:showVal val="0"/>
          <c:showCatName val="0"/>
          <c:showSerName val="0"/>
          <c:showPercent val="0"/>
          <c:showBubbleSize val="0"/>
        </c:dLbls>
        <c:smooth val="0"/>
        <c:axId val="787822464"/>
        <c:axId val="787824000"/>
      </c:lineChart>
      <c:dateAx>
        <c:axId val="787822464"/>
        <c:scaling>
          <c:orientation val="minMax"/>
        </c:scaling>
        <c:delete val="0"/>
        <c:axPos val="b"/>
        <c:numFmt formatCode="mmm\-yy" sourceLinked="0"/>
        <c:majorTickMark val="out"/>
        <c:minorTickMark val="none"/>
        <c:tickLblPos val="nextTo"/>
        <c:crossAx val="787824000"/>
        <c:crosses val="autoZero"/>
        <c:auto val="1"/>
        <c:lblOffset val="100"/>
        <c:baseTimeUnit val="months"/>
      </c:dateAx>
      <c:valAx>
        <c:axId val="787824000"/>
        <c:scaling>
          <c:orientation val="minMax"/>
        </c:scaling>
        <c:delete val="0"/>
        <c:axPos val="l"/>
        <c:numFmt formatCode="General" sourceLinked="1"/>
        <c:majorTickMark val="out"/>
        <c:minorTickMark val="none"/>
        <c:tickLblPos val="nextTo"/>
        <c:crossAx val="787822464"/>
        <c:crosses val="autoZero"/>
        <c:crossBetween val="between"/>
      </c:valAx>
    </c:plotArea>
    <c:legend>
      <c:legendPos val="r"/>
      <c:layout>
        <c:manualLayout>
          <c:xMode val="edge"/>
          <c:yMode val="edge"/>
          <c:x val="0.12431916887614847"/>
          <c:y val="5.9552574940515406E-2"/>
          <c:w val="0.3106258766502297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236802</xdr:colOff>
      <xdr:row>99</xdr:row>
      <xdr:rowOff>0</xdr:rowOff>
    </xdr:from>
    <xdr:to>
      <xdr:col>11</xdr:col>
      <xdr:colOff>718343</xdr:colOff>
      <xdr:row>99</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142</xdr:row>
      <xdr:rowOff>0</xdr:rowOff>
    </xdr:from>
    <xdr:to>
      <xdr:col>11</xdr:col>
      <xdr:colOff>718343</xdr:colOff>
      <xdr:row>142</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190</xdr:row>
      <xdr:rowOff>0</xdr:rowOff>
    </xdr:from>
    <xdr:to>
      <xdr:col>11</xdr:col>
      <xdr:colOff>718343</xdr:colOff>
      <xdr:row>190</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39</xdr:row>
      <xdr:rowOff>0</xdr:rowOff>
    </xdr:from>
    <xdr:to>
      <xdr:col>11</xdr:col>
      <xdr:colOff>718343</xdr:colOff>
      <xdr:row>39</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130</xdr:row>
      <xdr:rowOff>0</xdr:rowOff>
    </xdr:from>
    <xdr:to>
      <xdr:col>11</xdr:col>
      <xdr:colOff>718343</xdr:colOff>
      <xdr:row>130</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452438</xdr:colOff>
      <xdr:row>6</xdr:row>
      <xdr:rowOff>57149</xdr:rowOff>
    </xdr:from>
    <xdr:to>
      <xdr:col>24</xdr:col>
      <xdr:colOff>964406</xdr:colOff>
      <xdr:row>25</xdr:row>
      <xdr:rowOff>28574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226219</xdr:colOff>
      <xdr:row>6</xdr:row>
      <xdr:rowOff>59532</xdr:rowOff>
    </xdr:from>
    <xdr:to>
      <xdr:col>34</xdr:col>
      <xdr:colOff>595312</xdr:colOff>
      <xdr:row>25</xdr:row>
      <xdr:rowOff>35720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28</xdr:row>
      <xdr:rowOff>11907</xdr:rowOff>
    </xdr:from>
    <xdr:to>
      <xdr:col>28</xdr:col>
      <xdr:colOff>321468</xdr:colOff>
      <xdr:row>50</xdr:row>
      <xdr:rowOff>47626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559594</xdr:colOff>
      <xdr:row>1</xdr:row>
      <xdr:rowOff>119063</xdr:rowOff>
    </xdr:from>
    <xdr:to>
      <xdr:col>22</xdr:col>
      <xdr:colOff>250030</xdr:colOff>
      <xdr:row>23</xdr:row>
      <xdr:rowOff>154782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583407</xdr:colOff>
      <xdr:row>25</xdr:row>
      <xdr:rowOff>80962</xdr:rowOff>
    </xdr:from>
    <xdr:to>
      <xdr:col>22</xdr:col>
      <xdr:colOff>297656</xdr:colOff>
      <xdr:row>44</xdr:row>
      <xdr:rowOff>83343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455248</xdr:colOff>
      <xdr:row>21</xdr:row>
      <xdr:rowOff>66167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15628573" cy="40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1:CB251"/>
  <sheetViews>
    <sheetView showGridLines="0" tabSelected="1" zoomScaleNormal="100" workbookViewId="0">
      <selection activeCell="B2" sqref="B2:C2"/>
    </sheetView>
  </sheetViews>
  <sheetFormatPr defaultRowHeight="14.4" outlineLevelRow="1" outlineLevelCol="1"/>
  <cols>
    <col min="1" max="1" width="1" customWidth="1"/>
    <col min="2" max="2" width="42.109375" customWidth="1"/>
    <col min="3" max="3" width="26.109375" style="42" customWidth="1"/>
    <col min="4" max="7" width="11.5546875" style="1" hidden="1" customWidth="1" outlineLevel="1"/>
    <col min="8" max="8" width="11.5546875" style="1" customWidth="1" collapsed="1"/>
    <col min="9" max="9" width="12.5546875" style="1" hidden="1" customWidth="1" outlineLevel="1"/>
    <col min="10" max="10" width="11.5546875" style="1" hidden="1" customWidth="1" outlineLevel="1"/>
    <col min="11" max="12" width="11.5546875" style="6" hidden="1" customWidth="1" outlineLevel="1"/>
    <col min="13" max="13" width="14.33203125" style="6" bestFit="1" customWidth="1" collapsed="1"/>
    <col min="14" max="15" width="14.33203125" style="1" hidden="1" customWidth="1" outlineLevel="1"/>
    <col min="16" max="16" width="11.5546875" style="6" hidden="1" customWidth="1" outlineLevel="1"/>
    <col min="17" max="17" width="14.6640625" style="6" hidden="1" customWidth="1" outlineLevel="1"/>
    <col min="18" max="18" width="15.5546875" style="6" customWidth="1" collapsed="1"/>
    <col min="19" max="20" width="11.5546875" style="1" hidden="1" customWidth="1" outlineLevel="1"/>
    <col min="21" max="22" width="11.5546875" style="6" hidden="1" customWidth="1" outlineLevel="1"/>
    <col min="23" max="23" width="11.5546875" style="6" customWidth="1" collapsed="1"/>
    <col min="24" max="24" width="11.5546875" style="1" hidden="1" customWidth="1" outlineLevel="1"/>
    <col min="25" max="25" width="14.33203125" style="1" hidden="1" customWidth="1" outlineLevel="1"/>
    <col min="26" max="27" width="11.5546875" style="6" hidden="1" customWidth="1" outlineLevel="1"/>
    <col min="28" max="28" width="12.5546875" style="6" customWidth="1" collapsed="1"/>
    <col min="29" max="29" width="13" style="1" hidden="1" customWidth="1" outlineLevel="1"/>
    <col min="30" max="30" width="11.5546875" style="1" hidden="1" customWidth="1" outlineLevel="1"/>
    <col min="31" max="32" width="13.6640625" style="6" hidden="1" customWidth="1" outlineLevel="1"/>
    <col min="33" max="33" width="13.6640625" style="6" customWidth="1" collapsed="1"/>
    <col min="34" max="34" width="13.6640625" style="225" hidden="1" customWidth="1" outlineLevel="1"/>
    <col min="35" max="35" width="14.5546875" style="225" hidden="1" customWidth="1" outlineLevel="1"/>
    <col min="36" max="37" width="14.5546875" style="226" hidden="1" customWidth="1" outlineLevel="1"/>
    <col min="38" max="38" width="14.5546875" style="226" customWidth="1" collapsed="1"/>
    <col min="39" max="40" width="14.5546875" style="225" hidden="1" customWidth="1" outlineLevel="1"/>
    <col min="41" max="42" width="14.5546875" style="226" hidden="1" customWidth="1" outlineLevel="1"/>
    <col min="43" max="43" width="14.5546875" style="226" customWidth="1" collapsed="1"/>
    <col min="45" max="45" width="9.109375" hidden="1" customWidth="1"/>
  </cols>
  <sheetData>
    <row r="1" spans="2:80" s="224" customFormat="1" ht="6" customHeight="1">
      <c r="C1" s="42"/>
      <c r="D1" s="225"/>
      <c r="E1" s="225"/>
      <c r="F1" s="225"/>
      <c r="G1" s="225"/>
      <c r="H1" s="225"/>
      <c r="I1" s="225"/>
      <c r="J1" s="225"/>
      <c r="K1" s="226"/>
      <c r="L1" s="226"/>
      <c r="M1" s="226"/>
      <c r="N1" s="225"/>
      <c r="O1" s="225"/>
      <c r="P1" s="226"/>
      <c r="Q1" s="226"/>
      <c r="R1" s="226"/>
      <c r="S1" s="225"/>
      <c r="T1" s="225"/>
      <c r="U1" s="226"/>
      <c r="V1" s="226"/>
      <c r="W1" s="226"/>
      <c r="X1" s="225"/>
      <c r="Y1" s="225"/>
      <c r="Z1" s="226"/>
      <c r="AA1" s="226"/>
      <c r="AB1" s="226"/>
      <c r="AC1" s="225"/>
      <c r="AD1" s="225"/>
      <c r="AE1" s="226"/>
      <c r="AF1" s="226"/>
      <c r="AG1" s="226"/>
      <c r="AH1" s="225"/>
      <c r="AI1" s="225"/>
      <c r="AJ1" s="226"/>
      <c r="AK1" s="226"/>
      <c r="AL1" s="226"/>
      <c r="AM1" s="225"/>
      <c r="AN1" s="225"/>
      <c r="AO1" s="226"/>
      <c r="AP1" s="226"/>
      <c r="AQ1" s="226"/>
    </row>
    <row r="2" spans="2:80" ht="45" customHeight="1">
      <c r="B2" s="540" t="s">
        <v>233</v>
      </c>
      <c r="C2" s="541"/>
    </row>
    <row r="3" spans="2:80">
      <c r="B3" s="545" t="s">
        <v>323</v>
      </c>
      <c r="C3" s="546"/>
      <c r="I3" s="51"/>
      <c r="R3" s="395"/>
      <c r="T3" s="396"/>
    </row>
    <row r="4" spans="2:80">
      <c r="B4" s="547" t="s">
        <v>316</v>
      </c>
      <c r="C4" s="548"/>
      <c r="I4" s="51"/>
      <c r="M4" s="431"/>
      <c r="U4" s="395"/>
      <c r="CB4" s="261" t="s">
        <v>234</v>
      </c>
    </row>
    <row r="5" spans="2:80">
      <c r="B5" s="536" t="s">
        <v>317</v>
      </c>
      <c r="C5" s="537"/>
      <c r="I5" s="51"/>
      <c r="J5" s="51"/>
      <c r="K5" s="51"/>
      <c r="L5" s="79"/>
      <c r="M5" s="430"/>
      <c r="N5" s="79"/>
      <c r="O5" s="79"/>
      <c r="P5" s="79"/>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row>
    <row r="6" spans="2:80">
      <c r="B6" s="240" t="s">
        <v>207</v>
      </c>
      <c r="C6" s="296">
        <f>C209</f>
        <v>97.830505313423942</v>
      </c>
      <c r="D6" s="221"/>
      <c r="H6" s="388"/>
      <c r="I6" s="51"/>
      <c r="J6" s="51"/>
      <c r="K6" s="51"/>
      <c r="L6" s="79"/>
      <c r="M6" s="432"/>
      <c r="N6" s="429"/>
      <c r="O6" s="79"/>
      <c r="P6" s="79"/>
      <c r="Q6" s="51"/>
      <c r="R6" s="388"/>
      <c r="S6" s="51"/>
      <c r="T6" s="51"/>
      <c r="U6" s="51"/>
      <c r="V6" s="51"/>
      <c r="W6" s="388"/>
      <c r="X6" s="51"/>
      <c r="Y6" s="51"/>
      <c r="Z6" s="51"/>
      <c r="AA6" s="51"/>
      <c r="AB6" s="388"/>
      <c r="AC6" s="51"/>
      <c r="AD6" s="51"/>
      <c r="AE6" s="51"/>
      <c r="AF6" s="51"/>
      <c r="AG6" s="388"/>
      <c r="AH6" s="51"/>
      <c r="AI6" s="51"/>
      <c r="AJ6" s="51"/>
      <c r="AK6" s="51"/>
      <c r="AL6" s="388"/>
      <c r="AM6" s="51"/>
      <c r="AN6" s="51"/>
      <c r="AO6" s="51"/>
      <c r="AP6" s="51"/>
      <c r="AQ6" s="388"/>
    </row>
    <row r="7" spans="2:80">
      <c r="B7" s="238" t="s">
        <v>208</v>
      </c>
      <c r="C7" s="297">
        <f>C241</f>
        <v>94.617540859008216</v>
      </c>
      <c r="D7" s="52"/>
      <c r="I7" s="51"/>
      <c r="J7" s="51"/>
      <c r="K7" s="51"/>
      <c r="L7" s="79"/>
      <c r="M7" s="280"/>
      <c r="N7" s="79"/>
      <c r="O7" s="79"/>
      <c r="P7" s="79"/>
      <c r="Q7" s="51"/>
      <c r="R7" s="51"/>
      <c r="S7" s="51"/>
      <c r="T7" s="266"/>
      <c r="U7" s="266"/>
      <c r="V7" s="51"/>
      <c r="W7" s="51"/>
      <c r="X7" s="51"/>
      <c r="Y7" s="51"/>
      <c r="Z7" s="51"/>
      <c r="AA7" s="51"/>
      <c r="AB7" s="51"/>
      <c r="AC7" s="51"/>
      <c r="AD7" s="51"/>
      <c r="AE7" s="51"/>
      <c r="AF7" s="51"/>
      <c r="AG7" s="51"/>
      <c r="AH7" s="51"/>
      <c r="AI7" s="51"/>
      <c r="AJ7" s="51"/>
      <c r="AK7" s="51"/>
      <c r="AL7" s="51"/>
      <c r="AM7" s="51"/>
      <c r="AN7" s="51"/>
      <c r="AO7" s="51"/>
      <c r="AP7" s="51"/>
      <c r="AQ7" s="51"/>
    </row>
    <row r="8" spans="2:80">
      <c r="B8" s="239" t="s">
        <v>209</v>
      </c>
      <c r="C8" s="298">
        <f>(0.5*C6)+(0.5*C7)</f>
        <v>96.224023086216079</v>
      </c>
      <c r="D8" s="223"/>
      <c r="G8" s="69"/>
      <c r="H8" s="221"/>
      <c r="I8" s="69"/>
      <c r="J8" s="51"/>
      <c r="K8" s="51"/>
      <c r="L8" s="79"/>
      <c r="M8" s="280"/>
      <c r="N8" s="79"/>
      <c r="O8" s="79"/>
      <c r="P8" s="79"/>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row>
    <row r="9" spans="2:80" ht="4.5" customHeight="1">
      <c r="C9" s="95"/>
      <c r="D9" s="232"/>
      <c r="E9" s="232"/>
      <c r="F9" s="232"/>
      <c r="G9" s="232"/>
      <c r="H9" s="232"/>
      <c r="I9" s="232"/>
      <c r="J9" s="77"/>
      <c r="K9" s="77"/>
      <c r="L9" s="77"/>
      <c r="M9" s="78"/>
      <c r="N9" s="77"/>
      <c r="O9" s="77"/>
      <c r="P9" s="77"/>
      <c r="Q9" s="79"/>
      <c r="R9" s="79"/>
      <c r="S9" s="77"/>
      <c r="T9" s="77"/>
      <c r="U9" s="77"/>
      <c r="V9" s="79"/>
      <c r="W9" s="79"/>
      <c r="X9" s="77"/>
      <c r="Y9" s="77"/>
      <c r="Z9" s="77"/>
      <c r="AA9" s="79"/>
      <c r="AB9" s="51"/>
      <c r="AC9" s="50"/>
      <c r="AD9" s="50"/>
      <c r="AE9" s="50"/>
      <c r="AF9" s="51"/>
      <c r="AG9" s="51"/>
      <c r="AH9" s="50"/>
      <c r="AI9" s="50"/>
      <c r="AJ9" s="50"/>
      <c r="AK9" s="51"/>
      <c r="AL9" s="51"/>
      <c r="AM9" s="50"/>
      <c r="AN9" s="50"/>
      <c r="AO9" s="50"/>
      <c r="AP9" s="51"/>
      <c r="AQ9" s="51"/>
    </row>
    <row r="10" spans="2:80" ht="15.6">
      <c r="B10" s="502" t="s">
        <v>116</v>
      </c>
      <c r="C10" s="503"/>
      <c r="D10" s="122" t="s">
        <v>42</v>
      </c>
      <c r="E10" s="122" t="s">
        <v>41</v>
      </c>
      <c r="F10" s="122" t="s">
        <v>40</v>
      </c>
      <c r="G10" s="122" t="s">
        <v>43</v>
      </c>
      <c r="H10" s="122" t="s">
        <v>43</v>
      </c>
      <c r="I10" s="122" t="s">
        <v>44</v>
      </c>
      <c r="J10" s="122" t="s">
        <v>45</v>
      </c>
      <c r="K10" s="122" t="s">
        <v>46</v>
      </c>
      <c r="L10" s="122" t="s">
        <v>48</v>
      </c>
      <c r="M10" s="122" t="s">
        <v>48</v>
      </c>
      <c r="N10" s="122" t="s">
        <v>49</v>
      </c>
      <c r="O10" s="122" t="s">
        <v>50</v>
      </c>
      <c r="P10" s="122" t="s">
        <v>51</v>
      </c>
      <c r="Q10" s="122" t="s">
        <v>47</v>
      </c>
      <c r="R10" s="122" t="s">
        <v>47</v>
      </c>
      <c r="S10" s="131" t="s">
        <v>52</v>
      </c>
      <c r="T10" s="131" t="s">
        <v>53</v>
      </c>
      <c r="U10" s="131" t="s">
        <v>54</v>
      </c>
      <c r="V10" s="131" t="s">
        <v>55</v>
      </c>
      <c r="W10" s="131" t="s">
        <v>55</v>
      </c>
      <c r="X10" s="131" t="s">
        <v>56</v>
      </c>
      <c r="Y10" s="131" t="s">
        <v>57</v>
      </c>
      <c r="Z10" s="131" t="s">
        <v>58</v>
      </c>
      <c r="AA10" s="131" t="s">
        <v>59</v>
      </c>
      <c r="AB10" s="131" t="s">
        <v>59</v>
      </c>
      <c r="AC10" s="131" t="s">
        <v>60</v>
      </c>
      <c r="AD10" s="131" t="s">
        <v>61</v>
      </c>
      <c r="AE10" s="131" t="s">
        <v>62</v>
      </c>
      <c r="AF10" s="131" t="s">
        <v>77</v>
      </c>
      <c r="AG10" s="131" t="s">
        <v>77</v>
      </c>
      <c r="AH10" s="131" t="s">
        <v>224</v>
      </c>
      <c r="AI10" s="131" t="s">
        <v>225</v>
      </c>
      <c r="AJ10" s="131" t="s">
        <v>226</v>
      </c>
      <c r="AK10" s="131" t="s">
        <v>227</v>
      </c>
      <c r="AL10" s="131" t="s">
        <v>227</v>
      </c>
      <c r="AM10" s="131" t="s">
        <v>253</v>
      </c>
      <c r="AN10" s="131" t="s">
        <v>254</v>
      </c>
      <c r="AO10" s="131" t="s">
        <v>255</v>
      </c>
      <c r="AP10" s="131" t="s">
        <v>256</v>
      </c>
      <c r="AQ10" s="146" t="s">
        <v>256</v>
      </c>
    </row>
    <row r="11" spans="2:80" ht="16.2">
      <c r="B11" s="500" t="s">
        <v>1</v>
      </c>
      <c r="C11" s="501"/>
      <c r="D11" s="123" t="s">
        <v>78</v>
      </c>
      <c r="E11" s="123" t="s">
        <v>79</v>
      </c>
      <c r="F11" s="123" t="s">
        <v>80</v>
      </c>
      <c r="G11" s="123" t="s">
        <v>81</v>
      </c>
      <c r="H11" s="125" t="s">
        <v>189</v>
      </c>
      <c r="I11" s="123" t="s">
        <v>82</v>
      </c>
      <c r="J11" s="123" t="s">
        <v>199</v>
      </c>
      <c r="K11" s="123" t="s">
        <v>200</v>
      </c>
      <c r="L11" s="123" t="s">
        <v>218</v>
      </c>
      <c r="M11" s="123" t="s">
        <v>219</v>
      </c>
      <c r="N11" s="123" t="s">
        <v>247</v>
      </c>
      <c r="O11" s="123" t="s">
        <v>248</v>
      </c>
      <c r="P11" s="123" t="s">
        <v>249</v>
      </c>
      <c r="Q11" s="123" t="s">
        <v>89</v>
      </c>
      <c r="R11" s="123" t="s">
        <v>90</v>
      </c>
      <c r="S11" s="132" t="s">
        <v>91</v>
      </c>
      <c r="T11" s="132" t="s">
        <v>92</v>
      </c>
      <c r="U11" s="132" t="s">
        <v>93</v>
      </c>
      <c r="V11" s="132" t="s">
        <v>94</v>
      </c>
      <c r="W11" s="133" t="s">
        <v>95</v>
      </c>
      <c r="X11" s="132" t="s">
        <v>96</v>
      </c>
      <c r="Y11" s="132" t="s">
        <v>97</v>
      </c>
      <c r="Z11" s="132" t="s">
        <v>98</v>
      </c>
      <c r="AA11" s="132" t="s">
        <v>99</v>
      </c>
      <c r="AB11" s="133" t="s">
        <v>100</v>
      </c>
      <c r="AC11" s="132" t="s">
        <v>101</v>
      </c>
      <c r="AD11" s="132" t="s">
        <v>102</v>
      </c>
      <c r="AE11" s="132" t="s">
        <v>103</v>
      </c>
      <c r="AF11" s="132" t="s">
        <v>104</v>
      </c>
      <c r="AG11" s="133" t="s">
        <v>194</v>
      </c>
      <c r="AH11" s="132" t="s">
        <v>228</v>
      </c>
      <c r="AI11" s="132" t="s">
        <v>229</v>
      </c>
      <c r="AJ11" s="132" t="s">
        <v>230</v>
      </c>
      <c r="AK11" s="132" t="s">
        <v>231</v>
      </c>
      <c r="AL11" s="133" t="s">
        <v>232</v>
      </c>
      <c r="AM11" s="132" t="s">
        <v>257</v>
      </c>
      <c r="AN11" s="132" t="s">
        <v>258</v>
      </c>
      <c r="AO11" s="132" t="s">
        <v>259</v>
      </c>
      <c r="AP11" s="132" t="s">
        <v>260</v>
      </c>
      <c r="AQ11" s="147" t="s">
        <v>261</v>
      </c>
    </row>
    <row r="12" spans="2:80">
      <c r="B12" s="496" t="s">
        <v>119</v>
      </c>
      <c r="C12" s="497"/>
      <c r="D12" s="157">
        <v>1270.0889999999999</v>
      </c>
      <c r="E12" s="158">
        <v>1340.4069999999999</v>
      </c>
      <c r="F12" s="158">
        <v>1409.432</v>
      </c>
      <c r="G12" s="159">
        <v>1484.7280000000001</v>
      </c>
      <c r="H12" s="160">
        <f>SUM(D12:G12)</f>
        <v>5504.6559999999999</v>
      </c>
      <c r="I12" s="157">
        <v>1573.1289999999999</v>
      </c>
      <c r="J12" s="189">
        <v>1644.694</v>
      </c>
      <c r="K12" s="189">
        <v>1738.355</v>
      </c>
      <c r="L12" s="189">
        <v>1823.3330000000001</v>
      </c>
      <c r="M12" s="160">
        <f>SUM(I12:L12)</f>
        <v>6779.5110000000004</v>
      </c>
      <c r="N12" s="189">
        <v>1957.7360000000001</v>
      </c>
      <c r="O12" s="189">
        <v>2105.2040000000002</v>
      </c>
      <c r="P12" s="189">
        <v>2290.1880000000001</v>
      </c>
      <c r="Q12" s="292">
        <f>Q45+Q56+Q67</f>
        <v>2477.5410000000002</v>
      </c>
      <c r="R12" s="97">
        <f>SUM(N12:Q12)</f>
        <v>8830.6690000000017</v>
      </c>
      <c r="S12" s="189">
        <f>S45+S56+S67</f>
        <v>2749.2751656056635</v>
      </c>
      <c r="T12" s="189">
        <f>T45+T56+T67</f>
        <v>2881.2927282953797</v>
      </c>
      <c r="U12" s="189">
        <f>U45+U56+U67</f>
        <v>3008.8930308208205</v>
      </c>
      <c r="V12" s="189">
        <f>V45+V56+V67</f>
        <v>3160.2782155581699</v>
      </c>
      <c r="W12" s="97">
        <f>SUM(S12:V12)</f>
        <v>11799.739140280033</v>
      </c>
      <c r="X12" s="189">
        <f>X45+X56+X67</f>
        <v>3339.6070027213118</v>
      </c>
      <c r="Y12" s="189">
        <f>Y45+Y56+Y67</f>
        <v>3516.6657628601679</v>
      </c>
      <c r="Z12" s="189">
        <f>Z45+Z56+Z67</f>
        <v>3690.7890158406935</v>
      </c>
      <c r="AA12" s="189">
        <f>AA45+AA56+AA67</f>
        <v>3897.0437022072879</v>
      </c>
      <c r="AB12" s="160">
        <f>SUM(X12:AA12)</f>
        <v>14444.105483629461</v>
      </c>
      <c r="AC12" s="189">
        <f>AC45+AC56+AC67</f>
        <v>4419.1461398409401</v>
      </c>
      <c r="AD12" s="189">
        <f>AD45+AD56+AD67</f>
        <v>4561.6051660299208</v>
      </c>
      <c r="AE12" s="189">
        <f>AE45+AE56+AE67</f>
        <v>4682.1322680920966</v>
      </c>
      <c r="AF12" s="189">
        <f>AF45+AF56+AF67</f>
        <v>4836.1255806071522</v>
      </c>
      <c r="AG12" s="160">
        <f>SUM(AC12:AF12)</f>
        <v>18499.009154570111</v>
      </c>
      <c r="AH12" s="189">
        <f>AH45+AH56+AH67</f>
        <v>5528.7249440163778</v>
      </c>
      <c r="AI12" s="189">
        <f>AI45+AI56+AI67</f>
        <v>5700.5357207689276</v>
      </c>
      <c r="AJ12" s="189">
        <f>AJ45+AJ56+AJ67</f>
        <v>5860.544598203548</v>
      </c>
      <c r="AK12" s="189">
        <f>AK45+AK56+AK67</f>
        <v>6065.8435241949792</v>
      </c>
      <c r="AL12" s="160">
        <f>SUM(AH12:AK12)</f>
        <v>23155.648787183833</v>
      </c>
      <c r="AM12" s="189">
        <f>AM45+AM56+AM67</f>
        <v>6315.2564351785768</v>
      </c>
      <c r="AN12" s="189">
        <f>AN45+AN56+AN67</f>
        <v>6532.4017643708694</v>
      </c>
      <c r="AO12" s="189">
        <f>AO45+AO56+AO67</f>
        <v>6719.867988130205</v>
      </c>
      <c r="AP12" s="189">
        <f>AP45+AP56+AP67</f>
        <v>6960.6079470408822</v>
      </c>
      <c r="AQ12" s="160">
        <f>SUM(AM12:AP12)</f>
        <v>26528.134134720531</v>
      </c>
    </row>
    <row r="13" spans="2:80" s="116" customFormat="1" ht="17.25" customHeight="1">
      <c r="B13" s="142" t="s">
        <v>120</v>
      </c>
      <c r="C13" s="143"/>
      <c r="D13" s="161">
        <v>869.18600000000004</v>
      </c>
      <c r="E13" s="162">
        <v>914.84799999999996</v>
      </c>
      <c r="F13" s="162">
        <v>954.39400000000001</v>
      </c>
      <c r="G13" s="163">
        <v>1014.332</v>
      </c>
      <c r="H13" s="164">
        <f>SUM(D13:G13)</f>
        <v>3752.7599999999998</v>
      </c>
      <c r="I13" s="161">
        <v>1046.4010000000001</v>
      </c>
      <c r="J13" s="190">
        <v>1121.752</v>
      </c>
      <c r="K13" s="190">
        <v>1173.9580000000001</v>
      </c>
      <c r="L13" s="190">
        <v>1249.365</v>
      </c>
      <c r="M13" s="164">
        <f>SUM(I13:L13)</f>
        <v>4591.4760000000006</v>
      </c>
      <c r="N13" s="190">
        <v>1369.54</v>
      </c>
      <c r="O13" s="190">
        <v>1473.098</v>
      </c>
      <c r="P13" s="190">
        <v>1532.8440000000001</v>
      </c>
      <c r="Q13" s="190">
        <f>Q47+Q58+Q69</f>
        <v>1654.4190000000001</v>
      </c>
      <c r="R13" s="129">
        <f>SUM(N13:Q13)</f>
        <v>6029.9009999999998</v>
      </c>
      <c r="S13" s="190">
        <f>S47+S58+S69</f>
        <v>1876.1770818781645</v>
      </c>
      <c r="T13" s="190">
        <f>T47+T58+T69</f>
        <v>1943.1872126835633</v>
      </c>
      <c r="U13" s="190">
        <f>U47+U58+U69</f>
        <v>2014.1202464583594</v>
      </c>
      <c r="V13" s="190">
        <f>V47+V58+V69</f>
        <v>2125.0801728150745</v>
      </c>
      <c r="W13" s="129">
        <f>SUM(S13:V13)</f>
        <v>7958.5647138351615</v>
      </c>
      <c r="X13" s="190">
        <f>X47+X58+X69</f>
        <v>2261.0742351678387</v>
      </c>
      <c r="Y13" s="190">
        <f>Y47+Y58+Y69</f>
        <v>2394.4397625477845</v>
      </c>
      <c r="Z13" s="190">
        <f>Z47+Z58+Z69</f>
        <v>2528.0688190176024</v>
      </c>
      <c r="AA13" s="190">
        <f>AA47+AA58+AA69</f>
        <v>2686.2362241997221</v>
      </c>
      <c r="AB13" s="164">
        <f>SUM(X13:AA13)</f>
        <v>9869.8190409329472</v>
      </c>
      <c r="AC13" s="190">
        <f>AC47+AC58+AC69</f>
        <v>2967.71730798005</v>
      </c>
      <c r="AD13" s="190">
        <f>AD47+AD58+AD69</f>
        <v>3045.8369686950232</v>
      </c>
      <c r="AE13" s="190">
        <f>AE47+AE58+AE69</f>
        <v>3108.2938507651179</v>
      </c>
      <c r="AF13" s="190">
        <f>AF47+AF58+AF69</f>
        <v>3192.964220513813</v>
      </c>
      <c r="AG13" s="164">
        <f>SUM(AC13:AF13)</f>
        <v>12314.812347954005</v>
      </c>
      <c r="AH13" s="190">
        <f>AH47+AH58+AH69</f>
        <v>3547.1421049269325</v>
      </c>
      <c r="AI13" s="190">
        <f>AI47+AI58+AI69</f>
        <v>3596.1769993179141</v>
      </c>
      <c r="AJ13" s="190">
        <f>AJ47+AJ58+AJ69</f>
        <v>3700.847512576051</v>
      </c>
      <c r="AK13" s="190">
        <f>AK47+AK58+AK69</f>
        <v>3626.2449764459666</v>
      </c>
      <c r="AL13" s="164">
        <f>SUM(AH13:AK13)</f>
        <v>14470.411593266865</v>
      </c>
      <c r="AM13" s="190">
        <f>AM47+AM58+AM69</f>
        <v>3678.5780961582309</v>
      </c>
      <c r="AN13" s="190">
        <f>AN47+AN58+AN69</f>
        <v>3730.0369787963214</v>
      </c>
      <c r="AO13" s="190">
        <f>AO47+AO58+AO69</f>
        <v>3771.4930252457848</v>
      </c>
      <c r="AP13" s="190">
        <f>AP47+AP58+AP69</f>
        <v>3824.637040102923</v>
      </c>
      <c r="AQ13" s="164">
        <f>SUM(AM13:AP13)</f>
        <v>15004.745140303261</v>
      </c>
    </row>
    <row r="14" spans="2:80" s="83" customFormat="1">
      <c r="B14" s="140" t="s">
        <v>314</v>
      </c>
      <c r="C14" s="141"/>
      <c r="D14" s="165">
        <f>D12-D13</f>
        <v>400.90299999999991</v>
      </c>
      <c r="E14" s="166">
        <f t="shared" ref="E14:AG14" si="0">E12-E13</f>
        <v>425.55899999999997</v>
      </c>
      <c r="F14" s="166">
        <f t="shared" si="0"/>
        <v>455.03800000000001</v>
      </c>
      <c r="G14" s="167">
        <f t="shared" si="0"/>
        <v>470.39600000000007</v>
      </c>
      <c r="H14" s="168">
        <f t="shared" si="0"/>
        <v>1751.8960000000002</v>
      </c>
      <c r="I14" s="165">
        <f t="shared" si="0"/>
        <v>526.72799999999984</v>
      </c>
      <c r="J14" s="191">
        <f t="shared" si="0"/>
        <v>522.94200000000001</v>
      </c>
      <c r="K14" s="191">
        <f t="shared" si="0"/>
        <v>564.39699999999993</v>
      </c>
      <c r="L14" s="191">
        <f t="shared" si="0"/>
        <v>573.96800000000007</v>
      </c>
      <c r="M14" s="168">
        <f t="shared" si="0"/>
        <v>2188.0349999999999</v>
      </c>
      <c r="N14" s="191">
        <f t="shared" si="0"/>
        <v>588.19600000000014</v>
      </c>
      <c r="O14" s="191">
        <f t="shared" si="0"/>
        <v>632.10600000000022</v>
      </c>
      <c r="P14" s="191">
        <f t="shared" si="0"/>
        <v>757.34400000000005</v>
      </c>
      <c r="Q14" s="191">
        <f t="shared" si="0"/>
        <v>823.12200000000007</v>
      </c>
      <c r="R14" s="98">
        <f t="shared" si="0"/>
        <v>2800.7680000000018</v>
      </c>
      <c r="S14" s="191">
        <f t="shared" si="0"/>
        <v>873.09808372749899</v>
      </c>
      <c r="T14" s="191">
        <f t="shared" si="0"/>
        <v>938.10551561181637</v>
      </c>
      <c r="U14" s="191">
        <f t="shared" si="0"/>
        <v>994.77278436246115</v>
      </c>
      <c r="V14" s="191">
        <f t="shared" si="0"/>
        <v>1035.1980427430954</v>
      </c>
      <c r="W14" s="98">
        <f t="shared" si="0"/>
        <v>3841.1744264448716</v>
      </c>
      <c r="X14" s="191">
        <f t="shared" si="0"/>
        <v>1078.5327675534731</v>
      </c>
      <c r="Y14" s="191">
        <f t="shared" si="0"/>
        <v>1122.2260003123833</v>
      </c>
      <c r="Z14" s="191">
        <f t="shared" si="0"/>
        <v>1162.7201968230911</v>
      </c>
      <c r="AA14" s="191">
        <f t="shared" si="0"/>
        <v>1210.8074780075658</v>
      </c>
      <c r="AB14" s="168">
        <f t="shared" si="0"/>
        <v>4574.2864426965134</v>
      </c>
      <c r="AC14" s="191">
        <f t="shared" si="0"/>
        <v>1451.4288318608901</v>
      </c>
      <c r="AD14" s="191">
        <f t="shared" si="0"/>
        <v>1515.7681973348976</v>
      </c>
      <c r="AE14" s="191">
        <f t="shared" si="0"/>
        <v>1573.8384173269787</v>
      </c>
      <c r="AF14" s="191">
        <f t="shared" si="0"/>
        <v>1643.1613600933392</v>
      </c>
      <c r="AG14" s="168">
        <f t="shared" si="0"/>
        <v>6184.1968066161062</v>
      </c>
      <c r="AH14" s="191">
        <f t="shared" ref="AH14:AL14" si="1">AH12-AH13</f>
        <v>1981.5828390894453</v>
      </c>
      <c r="AI14" s="191">
        <f t="shared" si="1"/>
        <v>2104.3587214510135</v>
      </c>
      <c r="AJ14" s="191">
        <f t="shared" si="1"/>
        <v>2159.697085627497</v>
      </c>
      <c r="AK14" s="191">
        <f t="shared" si="1"/>
        <v>2439.5985477490126</v>
      </c>
      <c r="AL14" s="168">
        <f t="shared" si="1"/>
        <v>8685.237193916968</v>
      </c>
      <c r="AM14" s="191">
        <f t="shared" ref="AM14:AQ14" si="2">AM12-AM13</f>
        <v>2636.6783390203459</v>
      </c>
      <c r="AN14" s="191">
        <f t="shared" si="2"/>
        <v>2802.364785574548</v>
      </c>
      <c r="AO14" s="191">
        <f t="shared" si="2"/>
        <v>2948.3749628844203</v>
      </c>
      <c r="AP14" s="191">
        <f t="shared" si="2"/>
        <v>3135.9709069379592</v>
      </c>
      <c r="AQ14" s="168">
        <f t="shared" si="2"/>
        <v>11523.38899441727</v>
      </c>
    </row>
    <row r="15" spans="2:80">
      <c r="B15" s="496" t="s">
        <v>121</v>
      </c>
      <c r="C15" s="497"/>
      <c r="D15" s="169">
        <v>137.09800000000001</v>
      </c>
      <c r="E15" s="170">
        <v>120.76300000000001</v>
      </c>
      <c r="F15" s="170">
        <v>145.654</v>
      </c>
      <c r="G15" s="171">
        <v>203.67099999999999</v>
      </c>
      <c r="H15" s="172">
        <f>SUM(D15:G15)</f>
        <v>607.18599999999992</v>
      </c>
      <c r="I15" s="169">
        <v>194.67699999999999</v>
      </c>
      <c r="J15" s="189">
        <v>197.14</v>
      </c>
      <c r="K15" s="189">
        <v>208.102</v>
      </c>
      <c r="L15" s="192">
        <v>224.173</v>
      </c>
      <c r="M15" s="172">
        <f>SUM(I15:L15)</f>
        <v>824.09199999999998</v>
      </c>
      <c r="N15" s="193">
        <v>208.01</v>
      </c>
      <c r="O15" s="189">
        <v>216.029</v>
      </c>
      <c r="P15" s="189">
        <v>282.04300000000001</v>
      </c>
      <c r="Q15" s="192">
        <f>Q49+Q60+Q71</f>
        <v>284.99599999999998</v>
      </c>
      <c r="R15" s="228">
        <f>SUM(N15:Q15)</f>
        <v>991.07799999999997</v>
      </c>
      <c r="S15" s="193">
        <f>S49+S60+S71</f>
        <v>329.37924250000003</v>
      </c>
      <c r="T15" s="189">
        <f>T49+T60+T71</f>
        <v>344.99585422500002</v>
      </c>
      <c r="U15" s="189">
        <f>U49+U60+U71</f>
        <v>360.1408807665</v>
      </c>
      <c r="V15" s="192">
        <f>V49+V60+V71</f>
        <v>378.22484040153751</v>
      </c>
      <c r="W15" s="228">
        <f>SUM(S15:V15)</f>
        <v>1412.7408178930375</v>
      </c>
      <c r="X15" s="193">
        <f>X49+X60+X71</f>
        <v>340.98375712218296</v>
      </c>
      <c r="Y15" s="189">
        <f>Y49+Y60+Y71</f>
        <v>356.96305152586467</v>
      </c>
      <c r="Z15" s="189">
        <f>Z49+Z60+Z71</f>
        <v>372.40758465342645</v>
      </c>
      <c r="AA15" s="192">
        <f>AA49+AA60+AA71</f>
        <v>390.84507703852341</v>
      </c>
      <c r="AB15" s="172">
        <f>SUM(X15:AA15)</f>
        <v>1461.1994703399976</v>
      </c>
      <c r="AC15" s="193">
        <f>AC49+AC60+AC71</f>
        <v>337.28833494812079</v>
      </c>
      <c r="AD15" s="189">
        <f>AD49+AD60+AD71</f>
        <v>349.47654535653174</v>
      </c>
      <c r="AE15" s="189">
        <f>AE49+AE60+AE71</f>
        <v>360.13123650122418</v>
      </c>
      <c r="AF15" s="192">
        <f>AF49+AF60+AF71</f>
        <v>373.83875243110805</v>
      </c>
      <c r="AG15" s="172">
        <f>SUM(AC15:AF15)</f>
        <v>1420.7348692369849</v>
      </c>
      <c r="AH15" s="193">
        <f>AH49+AH60+AH71</f>
        <v>303.01077182396403</v>
      </c>
      <c r="AI15" s="189">
        <f>AI49+AI60+AI71</f>
        <v>312.71766335575347</v>
      </c>
      <c r="AJ15" s="189">
        <f>AJ49+AJ60+AJ71</f>
        <v>321.76296091041957</v>
      </c>
      <c r="AK15" s="192">
        <f>AK49+AK60+AK71</f>
        <v>333.32127323232498</v>
      </c>
      <c r="AL15" s="172">
        <f>SUM(AH15:AK15)</f>
        <v>1270.8126693224622</v>
      </c>
      <c r="AM15" s="193">
        <f>AM49+AM60+AM71</f>
        <v>275.71722906057283</v>
      </c>
      <c r="AN15" s="189">
        <f>AN49+AN60+AN71</f>
        <v>286.13940541392799</v>
      </c>
      <c r="AO15" s="189">
        <f>AO49+AO60+AO71</f>
        <v>295.40906139787819</v>
      </c>
      <c r="AP15" s="192">
        <f>AP49+AP60+AP71</f>
        <v>307.42259450605712</v>
      </c>
      <c r="AQ15" s="172">
        <f>SUM(AM15:AP15)</f>
        <v>1164.6882903784362</v>
      </c>
    </row>
    <row r="16" spans="2:80" s="116" customFormat="1">
      <c r="B16" s="206" t="s">
        <v>122</v>
      </c>
      <c r="C16" s="207"/>
      <c r="D16" s="169">
        <v>110.31</v>
      </c>
      <c r="E16" s="170">
        <v>115.182</v>
      </c>
      <c r="F16" s="170">
        <v>120.953</v>
      </c>
      <c r="G16" s="171">
        <v>125.876</v>
      </c>
      <c r="H16" s="172">
        <f>SUM(D16:G16)</f>
        <v>472.32100000000003</v>
      </c>
      <c r="I16" s="169">
        <v>143.10599999999999</v>
      </c>
      <c r="J16" s="189">
        <v>155.06100000000001</v>
      </c>
      <c r="K16" s="189">
        <v>171.762</v>
      </c>
      <c r="L16" s="192">
        <v>180.85900000000001</v>
      </c>
      <c r="M16" s="172">
        <f>SUM(I16:L16)</f>
        <v>650.78800000000001</v>
      </c>
      <c r="N16" s="193">
        <v>203.50800000000001</v>
      </c>
      <c r="O16" s="189">
        <v>207.3</v>
      </c>
      <c r="P16" s="189">
        <v>216.09899999999999</v>
      </c>
      <c r="Q16" s="192">
        <v>225.191</v>
      </c>
      <c r="R16" s="228">
        <f>SUM(N16:Q16)</f>
        <v>852.09799999999996</v>
      </c>
      <c r="S16" s="193">
        <f>S12*S78</f>
        <v>247.43476490450971</v>
      </c>
      <c r="T16" s="189">
        <f>T12*T78</f>
        <v>259.31634554658416</v>
      </c>
      <c r="U16" s="189">
        <f>U12*U78</f>
        <v>270.80037277387385</v>
      </c>
      <c r="V16" s="192">
        <f>V12*V78</f>
        <v>284.42503940023528</v>
      </c>
      <c r="W16" s="228">
        <f>SUM(S16:V16)</f>
        <v>1061.976522625203</v>
      </c>
      <c r="X16" s="193">
        <f>X12*X78</f>
        <v>300.56463024491808</v>
      </c>
      <c r="Y16" s="189">
        <f>Y12*Y78</f>
        <v>316.49991865741509</v>
      </c>
      <c r="Z16" s="189">
        <f>Z12*Z78</f>
        <v>332.17101142566241</v>
      </c>
      <c r="AA16" s="192">
        <f>AA12*AA78</f>
        <v>350.7339331986559</v>
      </c>
      <c r="AB16" s="172">
        <f>SUM(X16:AA16)</f>
        <v>1299.9694935266516</v>
      </c>
      <c r="AC16" s="193">
        <f>AC12*AC78</f>
        <v>397.7231525856846</v>
      </c>
      <c r="AD16" s="189">
        <f>AD12*AD78</f>
        <v>410.54446494269285</v>
      </c>
      <c r="AE16" s="189">
        <f>AE12*AE78</f>
        <v>421.39190412828867</v>
      </c>
      <c r="AF16" s="192">
        <f>AF12*AF78</f>
        <v>435.25130225464369</v>
      </c>
      <c r="AG16" s="172">
        <f>SUM(AC16:AF16)</f>
        <v>1664.9108239113098</v>
      </c>
      <c r="AH16" s="193">
        <f>AH12*AH78</f>
        <v>497.58524496147396</v>
      </c>
      <c r="AI16" s="189">
        <f>AI12*AI78</f>
        <v>513.04821486920343</v>
      </c>
      <c r="AJ16" s="189">
        <f>AJ12*AJ78</f>
        <v>527.44901383831927</v>
      </c>
      <c r="AK16" s="192">
        <f>AK12*AK78</f>
        <v>545.92591717754806</v>
      </c>
      <c r="AL16" s="172">
        <f>SUM(AH16:AK16)</f>
        <v>2084.0083908465444</v>
      </c>
      <c r="AM16" s="193">
        <f>AM12*AM78</f>
        <v>505.22051481428616</v>
      </c>
      <c r="AN16" s="189">
        <f>AN12*AN78</f>
        <v>522.5921411496696</v>
      </c>
      <c r="AO16" s="189">
        <f>AO12*AO78</f>
        <v>470.3907591691144</v>
      </c>
      <c r="AP16" s="192">
        <f>AP12*AP78</f>
        <v>487.24255629286182</v>
      </c>
      <c r="AQ16" s="172">
        <f>SUM(AM16:AP16)</f>
        <v>1985.4459714259322</v>
      </c>
    </row>
    <row r="17" spans="2:43" s="116" customFormat="1" ht="16.2">
      <c r="B17" s="142" t="s">
        <v>123</v>
      </c>
      <c r="C17" s="143"/>
      <c r="D17" s="161">
        <v>55.9</v>
      </c>
      <c r="E17" s="162">
        <v>60.014000000000003</v>
      </c>
      <c r="F17" s="162">
        <v>78.024000000000001</v>
      </c>
      <c r="G17" s="163">
        <v>75.802999999999997</v>
      </c>
      <c r="H17" s="164">
        <f>SUM(D17:G17)</f>
        <v>269.74099999999999</v>
      </c>
      <c r="I17" s="161">
        <v>91.489000000000004</v>
      </c>
      <c r="J17" s="190">
        <v>95.906000000000006</v>
      </c>
      <c r="K17" s="190">
        <v>110.892</v>
      </c>
      <c r="L17" s="194">
        <v>109.042</v>
      </c>
      <c r="M17" s="164">
        <f>SUM(I17:L17)</f>
        <v>407.32900000000006</v>
      </c>
      <c r="N17" s="195">
        <v>127.22499999999999</v>
      </c>
      <c r="O17" s="190">
        <v>138.40700000000001</v>
      </c>
      <c r="P17" s="190">
        <v>153.166</v>
      </c>
      <c r="Q17" s="194">
        <v>159.001</v>
      </c>
      <c r="R17" s="129">
        <f>SUM(N17:Q17)</f>
        <v>577.79899999999998</v>
      </c>
      <c r="S17" s="195">
        <f>S12*S79</f>
        <v>178.70288576436812</v>
      </c>
      <c r="T17" s="190">
        <f>T12*T79</f>
        <v>187.2840273391997</v>
      </c>
      <c r="U17" s="190">
        <f>U12*U79</f>
        <v>195.57804700335333</v>
      </c>
      <c r="V17" s="194">
        <f>V12*V79</f>
        <v>205.41808401128105</v>
      </c>
      <c r="W17" s="129">
        <f>SUM(S17:V17)</f>
        <v>766.9830441182022</v>
      </c>
      <c r="X17" s="195">
        <f>X12*X79</f>
        <v>217.07445517688527</v>
      </c>
      <c r="Y17" s="190">
        <f>Y12*Y79</f>
        <v>228.58327458591091</v>
      </c>
      <c r="Z17" s="190">
        <f>Z12*Z79</f>
        <v>239.90128602964509</v>
      </c>
      <c r="AA17" s="194">
        <f>AA12*AA79</f>
        <v>253.30784064347372</v>
      </c>
      <c r="AB17" s="164">
        <f>SUM(X17:AA17)</f>
        <v>938.866856435915</v>
      </c>
      <c r="AC17" s="195">
        <f>AC12*AC79</f>
        <v>287.24449908966113</v>
      </c>
      <c r="AD17" s="190">
        <f>AD12*AD79</f>
        <v>296.50433579194487</v>
      </c>
      <c r="AE17" s="190">
        <f>AE12*AE79</f>
        <v>304.33859742598628</v>
      </c>
      <c r="AF17" s="194">
        <f>AF12*AF79</f>
        <v>314.3481627394649</v>
      </c>
      <c r="AG17" s="164">
        <f>SUM(AC17:AF17)</f>
        <v>1202.4355950470572</v>
      </c>
      <c r="AH17" s="195">
        <f>AH12*AH79</f>
        <v>359.36712136106456</v>
      </c>
      <c r="AI17" s="190">
        <f>AI12*AI79</f>
        <v>370.53482184998029</v>
      </c>
      <c r="AJ17" s="190">
        <f>AJ12*AJ79</f>
        <v>380.93539888323062</v>
      </c>
      <c r="AK17" s="194">
        <f>AK12*AK79</f>
        <v>394.27982907267364</v>
      </c>
      <c r="AL17" s="164">
        <f>SUM(AH17:AK17)</f>
        <v>1505.1171711669492</v>
      </c>
      <c r="AM17" s="195">
        <f>AM12*AM79</f>
        <v>378.91538611071462</v>
      </c>
      <c r="AN17" s="190">
        <f>AN12*AN79</f>
        <v>391.94410586225217</v>
      </c>
      <c r="AO17" s="190">
        <f>AO12*AO79</f>
        <v>369.59273934716128</v>
      </c>
      <c r="AP17" s="194">
        <f>AP12*AP79</f>
        <v>382.83343708724851</v>
      </c>
      <c r="AQ17" s="164">
        <f>SUM(AM17:AP17)</f>
        <v>1523.2856684073765</v>
      </c>
    </row>
    <row r="18" spans="2:43" s="83" customFormat="1" ht="16.2">
      <c r="B18" s="142" t="s">
        <v>83</v>
      </c>
      <c r="C18" s="143"/>
      <c r="D18" s="161">
        <f>SUM(D15:D17)</f>
        <v>303.30799999999999</v>
      </c>
      <c r="E18" s="162">
        <f t="shared" ref="E18:I18" si="3">SUM(E15:E17)</f>
        <v>295.959</v>
      </c>
      <c r="F18" s="162">
        <f t="shared" si="3"/>
        <v>344.63099999999997</v>
      </c>
      <c r="G18" s="163">
        <f t="shared" si="3"/>
        <v>405.35</v>
      </c>
      <c r="H18" s="164">
        <f t="shared" si="3"/>
        <v>1349.248</v>
      </c>
      <c r="I18" s="127">
        <f t="shared" si="3"/>
        <v>429.27200000000005</v>
      </c>
      <c r="J18" s="283">
        <f>SUM(J15:J17)</f>
        <v>448.10700000000003</v>
      </c>
      <c r="K18" s="283">
        <f t="shared" ref="K18:Q18" si="4">SUM(K15:K17)</f>
        <v>490.75600000000003</v>
      </c>
      <c r="L18" s="287">
        <f t="shared" si="4"/>
        <v>514.07400000000007</v>
      </c>
      <c r="M18" s="129">
        <f t="shared" si="4"/>
        <v>1882.2090000000003</v>
      </c>
      <c r="N18" s="288">
        <f t="shared" si="4"/>
        <v>538.74300000000005</v>
      </c>
      <c r="O18" s="283">
        <f>SUM(O15:O17)</f>
        <v>561.73599999999999</v>
      </c>
      <c r="P18" s="283">
        <f t="shared" si="4"/>
        <v>651.30799999999999</v>
      </c>
      <c r="Q18" s="287">
        <f t="shared" si="4"/>
        <v>669.18799999999999</v>
      </c>
      <c r="R18" s="129">
        <f>SUM(R15:R17)</f>
        <v>2420.9749999999999</v>
      </c>
      <c r="S18" s="288">
        <f t="shared" ref="S18" si="5">SUM(S15:S17)</f>
        <v>755.51689316887791</v>
      </c>
      <c r="T18" s="283">
        <f t="shared" ref="T18" si="6">SUM(T15:T17)</f>
        <v>791.59622711078384</v>
      </c>
      <c r="U18" s="283">
        <f t="shared" ref="U18" si="7">SUM(U15:U17)</f>
        <v>826.51930054372724</v>
      </c>
      <c r="V18" s="287">
        <f t="shared" ref="V18" si="8">SUM(V15:V17)</f>
        <v>868.06796381305389</v>
      </c>
      <c r="W18" s="129">
        <f t="shared" ref="W18" si="9">SUM(W15:W17)</f>
        <v>3241.7003846364423</v>
      </c>
      <c r="X18" s="288">
        <f t="shared" ref="X18" si="10">SUM(X15:X17)</f>
        <v>858.62284254398628</v>
      </c>
      <c r="Y18" s="283">
        <f t="shared" ref="Y18" si="11">SUM(Y15:Y17)</f>
        <v>902.04624476919071</v>
      </c>
      <c r="Z18" s="283">
        <f t="shared" ref="Z18" si="12">SUM(Z15:Z17)</f>
        <v>944.47988210873393</v>
      </c>
      <c r="AA18" s="287">
        <f t="shared" ref="AA18" si="13">SUM(AA15:AA17)</f>
        <v>994.88685088065301</v>
      </c>
      <c r="AB18" s="129">
        <f t="shared" ref="AB18" si="14">SUM(AB15:AB17)</f>
        <v>3700.0358203025644</v>
      </c>
      <c r="AC18" s="288">
        <f t="shared" ref="AC18" si="15">SUM(AC15:AC17)</f>
        <v>1022.2559866234665</v>
      </c>
      <c r="AD18" s="283">
        <f t="shared" ref="AD18" si="16">SUM(AD15:AD17)</f>
        <v>1056.5253460911695</v>
      </c>
      <c r="AE18" s="283">
        <f t="shared" ref="AE18" si="17">SUM(AE15:AE17)</f>
        <v>1085.8617380554992</v>
      </c>
      <c r="AF18" s="287">
        <f t="shared" ref="AF18" si="18">SUM(AF15:AF17)</f>
        <v>1123.4382174252166</v>
      </c>
      <c r="AG18" s="129">
        <f t="shared" ref="AG18:AK18" si="19">SUM(AG15:AG17)</f>
        <v>4288.0812881953516</v>
      </c>
      <c r="AH18" s="288">
        <f t="shared" si="19"/>
        <v>1159.9631381465026</v>
      </c>
      <c r="AI18" s="283">
        <f t="shared" si="19"/>
        <v>1196.3007000749371</v>
      </c>
      <c r="AJ18" s="283">
        <f t="shared" si="19"/>
        <v>1230.1473736319695</v>
      </c>
      <c r="AK18" s="287">
        <f t="shared" si="19"/>
        <v>1273.5270194825466</v>
      </c>
      <c r="AL18" s="129">
        <f t="shared" ref="AL18:AP18" si="20">SUM(AL15:AL17)</f>
        <v>4859.9382313359556</v>
      </c>
      <c r="AM18" s="288">
        <f t="shared" si="20"/>
        <v>1159.8531299855736</v>
      </c>
      <c r="AN18" s="283">
        <f t="shared" si="20"/>
        <v>1200.6756524258499</v>
      </c>
      <c r="AO18" s="283">
        <f t="shared" si="20"/>
        <v>1135.3925599141539</v>
      </c>
      <c r="AP18" s="287">
        <f t="shared" si="20"/>
        <v>1177.4985878861676</v>
      </c>
      <c r="AQ18" s="129">
        <f t="shared" ref="AQ18" si="21">SUM(AQ15:AQ17)</f>
        <v>4673.4199302117449</v>
      </c>
    </row>
    <row r="19" spans="2:43">
      <c r="B19" s="538" t="s">
        <v>195</v>
      </c>
      <c r="C19" s="539"/>
      <c r="D19" s="165">
        <f>D14-D18</f>
        <v>97.594999999999914</v>
      </c>
      <c r="E19" s="166">
        <f t="shared" ref="E19:AG19" si="22">E14-E18</f>
        <v>129.59999999999997</v>
      </c>
      <c r="F19" s="166">
        <f t="shared" si="22"/>
        <v>110.40700000000004</v>
      </c>
      <c r="G19" s="167">
        <f t="shared" si="22"/>
        <v>65.046000000000049</v>
      </c>
      <c r="H19" s="168">
        <f t="shared" si="22"/>
        <v>402.64800000000014</v>
      </c>
      <c r="I19" s="87">
        <f t="shared" si="22"/>
        <v>97.45599999999979</v>
      </c>
      <c r="J19" s="37">
        <f t="shared" si="22"/>
        <v>74.83499999999998</v>
      </c>
      <c r="K19" s="37">
        <f>K14-K18</f>
        <v>73.640999999999906</v>
      </c>
      <c r="L19" s="289">
        <f t="shared" si="22"/>
        <v>59.894000000000005</v>
      </c>
      <c r="M19" s="98">
        <f t="shared" si="22"/>
        <v>305.82599999999957</v>
      </c>
      <c r="N19" s="290">
        <f t="shared" si="22"/>
        <v>49.453000000000088</v>
      </c>
      <c r="O19" s="37">
        <f>O14-O18</f>
        <v>70.370000000000232</v>
      </c>
      <c r="P19" s="37">
        <f t="shared" si="22"/>
        <v>106.03600000000006</v>
      </c>
      <c r="Q19" s="439">
        <f t="shared" si="22"/>
        <v>153.93400000000008</v>
      </c>
      <c r="R19" s="98">
        <f>R14-R18</f>
        <v>379.79300000000194</v>
      </c>
      <c r="S19" s="290">
        <f t="shared" si="22"/>
        <v>117.58119055862107</v>
      </c>
      <c r="T19" s="37">
        <f t="shared" si="22"/>
        <v>146.50928850103253</v>
      </c>
      <c r="U19" s="37">
        <f t="shared" si="22"/>
        <v>168.25348381873391</v>
      </c>
      <c r="V19" s="289">
        <f t="shared" si="22"/>
        <v>167.13007893004146</v>
      </c>
      <c r="W19" s="98">
        <f t="shared" si="22"/>
        <v>599.47404180842932</v>
      </c>
      <c r="X19" s="290">
        <f t="shared" si="22"/>
        <v>219.90992500948687</v>
      </c>
      <c r="Y19" s="37">
        <f t="shared" si="22"/>
        <v>220.17975554319264</v>
      </c>
      <c r="Z19" s="37">
        <f t="shared" si="22"/>
        <v>218.24031471435717</v>
      </c>
      <c r="AA19" s="289">
        <f t="shared" si="22"/>
        <v>215.92062712691279</v>
      </c>
      <c r="AB19" s="98">
        <f t="shared" si="22"/>
        <v>874.25062239394902</v>
      </c>
      <c r="AC19" s="290">
        <f t="shared" si="22"/>
        <v>429.17284523742364</v>
      </c>
      <c r="AD19" s="37">
        <f t="shared" si="22"/>
        <v>459.24285124372818</v>
      </c>
      <c r="AE19" s="37">
        <f t="shared" si="22"/>
        <v>487.9766792714795</v>
      </c>
      <c r="AF19" s="289">
        <f t="shared" si="22"/>
        <v>519.72314266812259</v>
      </c>
      <c r="AG19" s="98">
        <f t="shared" si="22"/>
        <v>1896.1155184207546</v>
      </c>
      <c r="AH19" s="290">
        <f t="shared" ref="AH19:AL19" si="23">AH14-AH18</f>
        <v>821.6197009429427</v>
      </c>
      <c r="AI19" s="37">
        <f t="shared" si="23"/>
        <v>908.05802137607634</v>
      </c>
      <c r="AJ19" s="37">
        <f t="shared" si="23"/>
        <v>929.54971199552756</v>
      </c>
      <c r="AK19" s="289">
        <f t="shared" si="23"/>
        <v>1166.071528266466</v>
      </c>
      <c r="AL19" s="98">
        <f t="shared" si="23"/>
        <v>3825.2989625810123</v>
      </c>
      <c r="AM19" s="290">
        <f t="shared" ref="AM19:AQ19" si="24">AM14-AM18</f>
        <v>1476.8252090347723</v>
      </c>
      <c r="AN19" s="37">
        <f t="shared" si="24"/>
        <v>1601.6891331486981</v>
      </c>
      <c r="AO19" s="37">
        <f t="shared" si="24"/>
        <v>1812.9824029702663</v>
      </c>
      <c r="AP19" s="289">
        <f t="shared" si="24"/>
        <v>1958.4723190517916</v>
      </c>
      <c r="AQ19" s="98">
        <f t="shared" si="24"/>
        <v>6849.9690642055248</v>
      </c>
    </row>
    <row r="20" spans="2:43" s="42" customFormat="1" ht="16.2">
      <c r="B20" s="496" t="s">
        <v>241</v>
      </c>
      <c r="C20" s="497"/>
      <c r="D20" s="161">
        <f>D94</f>
        <v>27.440999999999999</v>
      </c>
      <c r="E20" s="162">
        <f t="shared" ref="E20:G20" si="25">E94</f>
        <v>29.285</v>
      </c>
      <c r="F20" s="162">
        <f t="shared" si="25"/>
        <v>29.878</v>
      </c>
      <c r="G20" s="163">
        <f t="shared" si="25"/>
        <v>30.251000000000001</v>
      </c>
      <c r="H20" s="164">
        <f>SUM(D20:G20)</f>
        <v>116.855</v>
      </c>
      <c r="I20" s="127">
        <f>I94</f>
        <v>27.440999999999999</v>
      </c>
      <c r="J20" s="128">
        <f t="shared" ref="J20:L20" si="26">J94</f>
        <v>28.59</v>
      </c>
      <c r="K20" s="128">
        <f t="shared" si="26"/>
        <v>32.834000000000003</v>
      </c>
      <c r="L20" s="291">
        <f t="shared" si="26"/>
        <v>35.86</v>
      </c>
      <c r="M20" s="129">
        <f>SUM(I20:L20)</f>
        <v>124.72500000000001</v>
      </c>
      <c r="N20" s="127">
        <f>N94</f>
        <v>42.421999999999997</v>
      </c>
      <c r="O20" s="128">
        <f t="shared" ref="O20:Q20" si="27">O94</f>
        <v>44.112000000000002</v>
      </c>
      <c r="P20" s="128">
        <f t="shared" si="27"/>
        <v>43.494999999999997</v>
      </c>
      <c r="Q20" s="291">
        <f t="shared" si="27"/>
        <v>43.646000000000001</v>
      </c>
      <c r="R20" s="129">
        <f>SUM(N20:Q20)</f>
        <v>173.67500000000001</v>
      </c>
      <c r="S20" s="127">
        <f>S94</f>
        <v>54.985503312113273</v>
      </c>
      <c r="T20" s="128">
        <f t="shared" ref="T20:V20" si="28">T94</f>
        <v>57.625854565907595</v>
      </c>
      <c r="U20" s="128">
        <f t="shared" si="28"/>
        <v>60.17786061641641</v>
      </c>
      <c r="V20" s="291">
        <f t="shared" si="28"/>
        <v>63.2055643111634</v>
      </c>
      <c r="W20" s="129">
        <f>SUM(S20:V20)</f>
        <v>235.99478280560066</v>
      </c>
      <c r="X20" s="127">
        <f>X94</f>
        <v>66.792140054426241</v>
      </c>
      <c r="Y20" s="128">
        <f t="shared" ref="Y20:AA20" si="29">Y94</f>
        <v>70.333315257203353</v>
      </c>
      <c r="Z20" s="128">
        <f t="shared" si="29"/>
        <v>73.815780316813871</v>
      </c>
      <c r="AA20" s="291">
        <f t="shared" si="29"/>
        <v>77.940874044145758</v>
      </c>
      <c r="AB20" s="129">
        <f>SUM(X20:AA20)</f>
        <v>288.88210967258919</v>
      </c>
      <c r="AC20" s="127">
        <f>AC94</f>
        <v>88.382922796818804</v>
      </c>
      <c r="AD20" s="128">
        <f t="shared" ref="AD20:AF20" si="30">AD94</f>
        <v>91.232103320598412</v>
      </c>
      <c r="AE20" s="128">
        <f t="shared" si="30"/>
        <v>93.642645361841929</v>
      </c>
      <c r="AF20" s="291">
        <f t="shared" si="30"/>
        <v>96.722511612143052</v>
      </c>
      <c r="AG20" s="129">
        <f>SUM(AC20:AF20)</f>
        <v>369.98018309140218</v>
      </c>
      <c r="AH20" s="127">
        <f>AH94</f>
        <v>110.57449888032755</v>
      </c>
      <c r="AI20" s="128">
        <f t="shared" ref="AI20:AK20" si="31">AI94</f>
        <v>114.01071441537856</v>
      </c>
      <c r="AJ20" s="128">
        <f t="shared" si="31"/>
        <v>117.21089196407097</v>
      </c>
      <c r="AK20" s="291">
        <f t="shared" si="31"/>
        <v>121.31687048389959</v>
      </c>
      <c r="AL20" s="129">
        <f>SUM(AH20:AK20)</f>
        <v>463.11297574367671</v>
      </c>
      <c r="AM20" s="127">
        <f>AM94</f>
        <v>126.30512870357154</v>
      </c>
      <c r="AN20" s="128">
        <f t="shared" ref="AN20:AP20" si="32">AN94</f>
        <v>130.6480352874174</v>
      </c>
      <c r="AO20" s="128">
        <f t="shared" si="32"/>
        <v>134.39735976260411</v>
      </c>
      <c r="AP20" s="291">
        <f t="shared" si="32"/>
        <v>139.21215894081766</v>
      </c>
      <c r="AQ20" s="129">
        <f>SUM(AM20:AP20)</f>
        <v>530.56268269441068</v>
      </c>
    </row>
    <row r="21" spans="2:43" s="83" customFormat="1">
      <c r="B21" s="538" t="s">
        <v>196</v>
      </c>
      <c r="C21" s="539"/>
      <c r="D21" s="165">
        <f t="shared" ref="D21:H21" si="33">D19+D20</f>
        <v>125.03599999999992</v>
      </c>
      <c r="E21" s="166">
        <f t="shared" si="33"/>
        <v>158.88499999999996</v>
      </c>
      <c r="F21" s="166">
        <f t="shared" si="33"/>
        <v>140.28500000000003</v>
      </c>
      <c r="G21" s="167">
        <f t="shared" si="33"/>
        <v>95.297000000000054</v>
      </c>
      <c r="H21" s="168">
        <f t="shared" si="33"/>
        <v>519.50300000000016</v>
      </c>
      <c r="I21" s="87">
        <f>I19+I20</f>
        <v>124.89699999999979</v>
      </c>
      <c r="J21" s="37">
        <f t="shared" ref="J21:AG21" si="34">J19+J20</f>
        <v>103.42499999999998</v>
      </c>
      <c r="K21" s="37">
        <f>K19+K20</f>
        <v>106.47499999999991</v>
      </c>
      <c r="L21" s="37">
        <f t="shared" si="34"/>
        <v>95.754000000000005</v>
      </c>
      <c r="M21" s="98">
        <f t="shared" si="34"/>
        <v>430.55099999999959</v>
      </c>
      <c r="N21" s="37">
        <f t="shared" si="34"/>
        <v>91.875000000000085</v>
      </c>
      <c r="O21" s="37">
        <f t="shared" si="34"/>
        <v>114.48200000000023</v>
      </c>
      <c r="P21" s="37">
        <f t="shared" si="34"/>
        <v>149.53100000000006</v>
      </c>
      <c r="Q21" s="37">
        <f t="shared" si="34"/>
        <v>197.5800000000001</v>
      </c>
      <c r="R21" s="98">
        <f t="shared" si="34"/>
        <v>553.46800000000189</v>
      </c>
      <c r="S21" s="37">
        <f t="shared" si="34"/>
        <v>172.56669387073435</v>
      </c>
      <c r="T21" s="37">
        <f t="shared" si="34"/>
        <v>204.13514306694012</v>
      </c>
      <c r="U21" s="37">
        <f t="shared" si="34"/>
        <v>228.43134443515032</v>
      </c>
      <c r="V21" s="37">
        <f t="shared" si="34"/>
        <v>230.33564324120488</v>
      </c>
      <c r="W21" s="98">
        <f t="shared" si="34"/>
        <v>835.46882461402993</v>
      </c>
      <c r="X21" s="37">
        <f t="shared" si="34"/>
        <v>286.7020650639131</v>
      </c>
      <c r="Y21" s="37">
        <f t="shared" si="34"/>
        <v>290.51307080039601</v>
      </c>
      <c r="Z21" s="37">
        <f t="shared" si="34"/>
        <v>292.05609503117103</v>
      </c>
      <c r="AA21" s="37">
        <f t="shared" si="34"/>
        <v>293.86150117105853</v>
      </c>
      <c r="AB21" s="98">
        <f t="shared" si="34"/>
        <v>1163.1327320665382</v>
      </c>
      <c r="AC21" s="37">
        <f t="shared" si="34"/>
        <v>517.55576803424242</v>
      </c>
      <c r="AD21" s="37">
        <f t="shared" si="34"/>
        <v>550.47495456432659</v>
      </c>
      <c r="AE21" s="37">
        <f t="shared" si="34"/>
        <v>581.61932463332141</v>
      </c>
      <c r="AF21" s="37">
        <f t="shared" si="34"/>
        <v>616.44565428026567</v>
      </c>
      <c r="AG21" s="98">
        <f t="shared" si="34"/>
        <v>2266.0957015121567</v>
      </c>
      <c r="AH21" s="37">
        <f t="shared" ref="AH21:AL21" si="35">AH19+AH20</f>
        <v>932.19419982327031</v>
      </c>
      <c r="AI21" s="37">
        <f t="shared" si="35"/>
        <v>1022.0687357914549</v>
      </c>
      <c r="AJ21" s="37">
        <f t="shared" si="35"/>
        <v>1046.7606039595985</v>
      </c>
      <c r="AK21" s="37">
        <f t="shared" si="35"/>
        <v>1287.3883987503655</v>
      </c>
      <c r="AL21" s="98">
        <f t="shared" si="35"/>
        <v>4288.4119383246889</v>
      </c>
      <c r="AM21" s="37">
        <f t="shared" ref="AM21:AQ21" si="36">AM19+AM20</f>
        <v>1603.1303377383438</v>
      </c>
      <c r="AN21" s="37">
        <f t="shared" si="36"/>
        <v>1732.3371684361155</v>
      </c>
      <c r="AO21" s="37">
        <f t="shared" si="36"/>
        <v>1947.3797627328704</v>
      </c>
      <c r="AP21" s="37">
        <f t="shared" si="36"/>
        <v>2097.6844779926091</v>
      </c>
      <c r="AQ21" s="98">
        <f t="shared" si="36"/>
        <v>7380.5317468999356</v>
      </c>
    </row>
    <row r="22" spans="2:43" s="42" customFormat="1">
      <c r="B22" s="496" t="s">
        <v>124</v>
      </c>
      <c r="C22" s="497"/>
      <c r="D22" s="169">
        <v>-10.052</v>
      </c>
      <c r="E22" s="170">
        <v>-13.327999999999999</v>
      </c>
      <c r="F22" s="170">
        <v>-13.486000000000001</v>
      </c>
      <c r="G22" s="171">
        <v>-13.353</v>
      </c>
      <c r="H22" s="172">
        <f>SUM(D22:G22)</f>
        <v>-50.219000000000001</v>
      </c>
      <c r="I22" s="108">
        <v>-26.736999999999998</v>
      </c>
      <c r="J22" s="38">
        <v>-35.216999999999999</v>
      </c>
      <c r="K22" s="38">
        <v>-35.332999999999998</v>
      </c>
      <c r="L22" s="38">
        <v>-35.429000000000002</v>
      </c>
      <c r="M22" s="228">
        <f>SUM(I22:L22)</f>
        <v>-132.71600000000001</v>
      </c>
      <c r="N22" s="38">
        <v>-35.536999999999999</v>
      </c>
      <c r="O22" s="38">
        <v>-35.454999999999998</v>
      </c>
      <c r="P22" s="38">
        <v>-35.536000000000001</v>
      </c>
      <c r="Q22" s="38">
        <v>-43.585999999999999</v>
      </c>
      <c r="R22" s="228">
        <f>SUM(N22:Q22)</f>
        <v>-150.11399999999998</v>
      </c>
      <c r="S22" s="38">
        <f>((S119+R119)/2)*S80</f>
        <v>-50.464964999999999</v>
      </c>
      <c r="T22" s="38">
        <f>((T119+S119)/2)*T80</f>
        <v>-59.464964999999999</v>
      </c>
      <c r="U22" s="38">
        <f>((U119+T119)/2)*U80</f>
        <v>-68.464965000000007</v>
      </c>
      <c r="V22" s="38">
        <f>((V119+U119)/2)*V80</f>
        <v>-68.464965000000007</v>
      </c>
      <c r="W22" s="228">
        <f>SUM(S22:V22)</f>
        <v>-246.85986000000003</v>
      </c>
      <c r="X22" s="38">
        <f>((X119+W119)/2)*X80</f>
        <v>-74.464964999999992</v>
      </c>
      <c r="Y22" s="38">
        <f>((Y119+X119)/2)*Y80</f>
        <v>-80.464964999999992</v>
      </c>
      <c r="Z22" s="38">
        <f>((Z119+Y119)/2)*Z80</f>
        <v>-80.464964999999992</v>
      </c>
      <c r="AA22" s="38">
        <f>((AA119+Z119)/2)*AA80</f>
        <v>-80.464964999999992</v>
      </c>
      <c r="AB22" s="228">
        <f>SUM(X22:AA22)</f>
        <v>-315.85985999999997</v>
      </c>
      <c r="AC22" s="38">
        <f>((AC119+AB119)/2)*AC80</f>
        <v>-80.464964999999992</v>
      </c>
      <c r="AD22" s="38">
        <f>((AD119+AC119)/2)*AD80</f>
        <v>-80.464964999999992</v>
      </c>
      <c r="AE22" s="38">
        <f>((AE119+AD119)/2)*AE80</f>
        <v>-80.464964999999992</v>
      </c>
      <c r="AF22" s="38">
        <f>((AF119+AE119)/2)*AF80</f>
        <v>-80.464964999999992</v>
      </c>
      <c r="AG22" s="228">
        <f>SUM(AC22:AF22)</f>
        <v>-321.85985999999997</v>
      </c>
      <c r="AH22" s="38">
        <f>((AH119+AG119)/2)*AH80</f>
        <v>-80.464964999999992</v>
      </c>
      <c r="AI22" s="38">
        <f>((AI119+AH119)/2)*AI80</f>
        <v>-80.464964999999992</v>
      </c>
      <c r="AJ22" s="38">
        <f>((AJ119+AI119)/2)*AJ80</f>
        <v>-80.464964999999992</v>
      </c>
      <c r="AK22" s="38">
        <f>((AK119+AJ119)/2)*AK80</f>
        <v>-80.464964999999992</v>
      </c>
      <c r="AL22" s="228">
        <f>SUM(AH22:AK22)</f>
        <v>-321.85985999999997</v>
      </c>
      <c r="AM22" s="38">
        <f>((AM119+AL119)/2)*AM80</f>
        <v>-76.714964999999992</v>
      </c>
      <c r="AN22" s="38">
        <f>((AN119+AM119)/2)*AN80</f>
        <v>-72.964964999999992</v>
      </c>
      <c r="AO22" s="38">
        <f>((AO119+AN119)/2)*AO80</f>
        <v>-72.964964999999992</v>
      </c>
      <c r="AP22" s="38">
        <f>((AP119+AO119)/2)*AP80</f>
        <v>-72.964964999999992</v>
      </c>
      <c r="AQ22" s="228">
        <f>SUM(AM22:AP22)</f>
        <v>-295.60985999999997</v>
      </c>
    </row>
    <row r="23" spans="2:43" s="42" customFormat="1" ht="16.2">
      <c r="B23" s="496" t="s">
        <v>107</v>
      </c>
      <c r="C23" s="497"/>
      <c r="D23" s="161">
        <v>1.401</v>
      </c>
      <c r="E23" s="162">
        <v>1.1000000000000001</v>
      </c>
      <c r="F23" s="162">
        <v>0.61599999999999999</v>
      </c>
      <c r="G23" s="163">
        <v>-6.1769999999999996</v>
      </c>
      <c r="H23" s="164">
        <f>SUM(D23:G23)</f>
        <v>-3.0599999999999992</v>
      </c>
      <c r="I23" s="127">
        <v>-32.292999999999999</v>
      </c>
      <c r="J23" s="283">
        <v>0.872</v>
      </c>
      <c r="K23" s="283">
        <v>3.93</v>
      </c>
      <c r="L23" s="283">
        <v>-3.734</v>
      </c>
      <c r="M23" s="129">
        <f>SUM(I23:L23)</f>
        <v>-31.225000000000001</v>
      </c>
      <c r="N23" s="283">
        <v>25.963000000000001</v>
      </c>
      <c r="O23" s="283">
        <v>16.317</v>
      </c>
      <c r="P23" s="283">
        <v>8.6270000000000007</v>
      </c>
      <c r="Q23" s="283">
        <v>-20.079000000000001</v>
      </c>
      <c r="R23" s="129">
        <f>SUM(N23:Q23)</f>
        <v>30.828000000000003</v>
      </c>
      <c r="S23" s="283">
        <f>S12*S81</f>
        <v>13.746375828028318</v>
      </c>
      <c r="T23" s="283">
        <f>T12*T81</f>
        <v>14.406463641476899</v>
      </c>
      <c r="U23" s="283">
        <f>U12*U81</f>
        <v>15.044465154104103</v>
      </c>
      <c r="V23" s="283">
        <f>V12*V81</f>
        <v>15.80139107779085</v>
      </c>
      <c r="W23" s="129">
        <f>SUM(S23:V23)</f>
        <v>58.998695701400166</v>
      </c>
      <c r="X23" s="283">
        <f>X12*X81</f>
        <v>16.69803501360656</v>
      </c>
      <c r="Y23" s="283">
        <f>Y12*Y81</f>
        <v>17.583328814300838</v>
      </c>
      <c r="Z23" s="283">
        <f>Z12*Z81</f>
        <v>18.453945079203468</v>
      </c>
      <c r="AA23" s="283">
        <f>AA12*AA81</f>
        <v>19.48521851103644</v>
      </c>
      <c r="AB23" s="129">
        <f>SUM(X23:AA23)</f>
        <v>72.220527418147299</v>
      </c>
      <c r="AC23" s="283">
        <f>AC12*AC81</f>
        <v>22.095730699204701</v>
      </c>
      <c r="AD23" s="283">
        <f>AD12*AD81</f>
        <v>22.808025830149603</v>
      </c>
      <c r="AE23" s="283">
        <f>AE12*AE81</f>
        <v>23.410661340460482</v>
      </c>
      <c r="AF23" s="283">
        <f>AF12*AF81</f>
        <v>24.180627903035763</v>
      </c>
      <c r="AG23" s="129">
        <f>SUM(AC23:AF23)</f>
        <v>92.495045772850546</v>
      </c>
      <c r="AH23" s="283">
        <f>AH12*AH81</f>
        <v>27.643624720081888</v>
      </c>
      <c r="AI23" s="283">
        <f>AI12*AI81</f>
        <v>28.50267860384464</v>
      </c>
      <c r="AJ23" s="283">
        <f>AJ12*AJ81</f>
        <v>29.302722991017742</v>
      </c>
      <c r="AK23" s="283">
        <f>AK12*AK81</f>
        <v>30.329217620974898</v>
      </c>
      <c r="AL23" s="129">
        <f>SUM(AH23:AK23)</f>
        <v>115.77824393591918</v>
      </c>
      <c r="AM23" s="283">
        <f>AM12*AM81</f>
        <v>31.576282175892885</v>
      </c>
      <c r="AN23" s="283">
        <f>AN12*AN81</f>
        <v>32.66200882185435</v>
      </c>
      <c r="AO23" s="283">
        <f>AO12*AO81</f>
        <v>33.599339940651028</v>
      </c>
      <c r="AP23" s="283">
        <f>AP12*AP81</f>
        <v>34.803039735204415</v>
      </c>
      <c r="AQ23" s="129">
        <f>SUM(AM23:AP23)</f>
        <v>132.64067067360267</v>
      </c>
    </row>
    <row r="24" spans="2:43">
      <c r="B24" s="538" t="s">
        <v>125</v>
      </c>
      <c r="C24" s="539"/>
      <c r="D24" s="165">
        <f t="shared" ref="D24:AL24" si="37">D19+D22+D23</f>
        <v>88.943999999999917</v>
      </c>
      <c r="E24" s="166">
        <f t="shared" si="37"/>
        <v>117.37199999999996</v>
      </c>
      <c r="F24" s="166">
        <f t="shared" si="37"/>
        <v>97.537000000000035</v>
      </c>
      <c r="G24" s="167">
        <f t="shared" si="37"/>
        <v>45.516000000000048</v>
      </c>
      <c r="H24" s="168">
        <f t="shared" si="37"/>
        <v>349.36900000000014</v>
      </c>
      <c r="I24" s="87">
        <f t="shared" si="37"/>
        <v>38.425999999999796</v>
      </c>
      <c r="J24" s="37">
        <f t="shared" si="37"/>
        <v>40.489999999999981</v>
      </c>
      <c r="K24" s="37">
        <f t="shared" si="37"/>
        <v>42.237999999999907</v>
      </c>
      <c r="L24" s="37">
        <f t="shared" si="37"/>
        <v>20.731000000000002</v>
      </c>
      <c r="M24" s="98">
        <f t="shared" si="37"/>
        <v>141.88499999999956</v>
      </c>
      <c r="N24" s="37">
        <f t="shared" si="37"/>
        <v>39.87900000000009</v>
      </c>
      <c r="O24" s="37">
        <f t="shared" si="37"/>
        <v>51.232000000000234</v>
      </c>
      <c r="P24" s="37">
        <f t="shared" si="37"/>
        <v>79.127000000000052</v>
      </c>
      <c r="Q24" s="191">
        <f t="shared" si="37"/>
        <v>90.269000000000091</v>
      </c>
      <c r="R24" s="98">
        <f t="shared" si="37"/>
        <v>260.50700000000199</v>
      </c>
      <c r="S24" s="37">
        <f t="shared" si="37"/>
        <v>80.862601386649388</v>
      </c>
      <c r="T24" s="37">
        <f t="shared" si="37"/>
        <v>101.45078714250943</v>
      </c>
      <c r="U24" s="37">
        <f t="shared" si="37"/>
        <v>114.83298397283801</v>
      </c>
      <c r="V24" s="37">
        <f t="shared" si="37"/>
        <v>114.46650500783231</v>
      </c>
      <c r="W24" s="98">
        <f t="shared" si="37"/>
        <v>411.61287750982945</v>
      </c>
      <c r="X24" s="37">
        <f t="shared" si="37"/>
        <v>162.14299502309342</v>
      </c>
      <c r="Y24" s="37">
        <f t="shared" si="37"/>
        <v>157.29811935749348</v>
      </c>
      <c r="Z24" s="37">
        <f t="shared" si="37"/>
        <v>156.22929479356063</v>
      </c>
      <c r="AA24" s="37">
        <f t="shared" si="37"/>
        <v>154.94088063794922</v>
      </c>
      <c r="AB24" s="98">
        <f t="shared" si="37"/>
        <v>630.61128981209629</v>
      </c>
      <c r="AC24" s="37">
        <f t="shared" si="37"/>
        <v>370.80361093662833</v>
      </c>
      <c r="AD24" s="37">
        <f t="shared" si="37"/>
        <v>401.58591207387781</v>
      </c>
      <c r="AE24" s="37">
        <f t="shared" si="37"/>
        <v>430.92237561193997</v>
      </c>
      <c r="AF24" s="37">
        <f t="shared" si="37"/>
        <v>463.43880557115835</v>
      </c>
      <c r="AG24" s="98">
        <f t="shared" si="37"/>
        <v>1666.7507041936051</v>
      </c>
      <c r="AH24" s="37">
        <f t="shared" si="37"/>
        <v>768.7983606630246</v>
      </c>
      <c r="AI24" s="37">
        <f t="shared" si="37"/>
        <v>856.09573497992096</v>
      </c>
      <c r="AJ24" s="37">
        <f t="shared" si="37"/>
        <v>878.38746998654528</v>
      </c>
      <c r="AK24" s="37">
        <f t="shared" si="37"/>
        <v>1115.9357808874411</v>
      </c>
      <c r="AL24" s="98">
        <f t="shared" si="37"/>
        <v>3619.2173465169317</v>
      </c>
      <c r="AM24" s="37">
        <f t="shared" ref="AM24:AQ24" si="38">AM19+AM22+AM23</f>
        <v>1431.6865262106653</v>
      </c>
      <c r="AN24" s="37">
        <f t="shared" si="38"/>
        <v>1561.3861769705527</v>
      </c>
      <c r="AO24" s="37">
        <f t="shared" si="38"/>
        <v>1773.6167779109176</v>
      </c>
      <c r="AP24" s="37">
        <f t="shared" si="38"/>
        <v>1920.3103937869962</v>
      </c>
      <c r="AQ24" s="98">
        <f t="shared" si="38"/>
        <v>6686.9998748791277</v>
      </c>
    </row>
    <row r="25" spans="2:43" ht="16.2">
      <c r="B25" s="496" t="s">
        <v>126</v>
      </c>
      <c r="C25" s="497"/>
      <c r="D25" s="161">
        <v>35.829000000000001</v>
      </c>
      <c r="E25" s="162">
        <v>46.353999999999999</v>
      </c>
      <c r="F25" s="162">
        <v>38.241999999999997</v>
      </c>
      <c r="G25" s="163">
        <v>-37.854999999999997</v>
      </c>
      <c r="H25" s="164">
        <f>SUM(D25:G25)</f>
        <v>82.57</v>
      </c>
      <c r="I25" s="127">
        <v>14.73</v>
      </c>
      <c r="J25" s="283">
        <v>14.154999999999999</v>
      </c>
      <c r="K25" s="283">
        <v>12.805999999999999</v>
      </c>
      <c r="L25" s="283">
        <v>-22.446999999999999</v>
      </c>
      <c r="M25" s="265">
        <f>SUM(I25:L25)</f>
        <v>19.243999999999996</v>
      </c>
      <c r="N25" s="283">
        <v>12.221</v>
      </c>
      <c r="O25" s="283">
        <v>10.477</v>
      </c>
      <c r="P25" s="283">
        <v>27.61</v>
      </c>
      <c r="Q25" s="283">
        <v>23.521000000000001</v>
      </c>
      <c r="R25" s="265">
        <f>SUM(N25:Q25)</f>
        <v>73.829000000000008</v>
      </c>
      <c r="S25" s="283">
        <f>S24*S82</f>
        <v>24.258780415994817</v>
      </c>
      <c r="T25" s="283">
        <f>T24*T82</f>
        <v>30.435236142752828</v>
      </c>
      <c r="U25" s="283">
        <f>U24*U82</f>
        <v>34.449895191851404</v>
      </c>
      <c r="V25" s="283">
        <f>V24*V82</f>
        <v>34.339951502349692</v>
      </c>
      <c r="W25" s="265">
        <f>SUM(S25:V25)</f>
        <v>123.48386325294874</v>
      </c>
      <c r="X25" s="283">
        <f>X24*X82</f>
        <v>48.642898506928027</v>
      </c>
      <c r="Y25" s="283">
        <f>Y24*Y82</f>
        <v>47.189435807248039</v>
      </c>
      <c r="Z25" s="283">
        <f>Z24*Z82</f>
        <v>46.868788438068187</v>
      </c>
      <c r="AA25" s="283">
        <f>AA24*AA82</f>
        <v>46.482264191384765</v>
      </c>
      <c r="AB25" s="265">
        <f>SUM(X25:AA25)</f>
        <v>189.18338694362902</v>
      </c>
      <c r="AC25" s="283">
        <f>AC24*AC82</f>
        <v>111.24108328098849</v>
      </c>
      <c r="AD25" s="283">
        <f>AD24*AD82</f>
        <v>120.47577362216333</v>
      </c>
      <c r="AE25" s="283">
        <f>AE24*AE82</f>
        <v>129.27671268358199</v>
      </c>
      <c r="AF25" s="283">
        <f>AF24*AF82</f>
        <v>139.0316416713475</v>
      </c>
      <c r="AG25" s="265">
        <f>SUM(AC25:AF25)</f>
        <v>500.0252112580813</v>
      </c>
      <c r="AH25" s="283">
        <f>AH24*AH82</f>
        <v>230.63950819890738</v>
      </c>
      <c r="AI25" s="283">
        <f>AI24*AI82</f>
        <v>256.82872049397628</v>
      </c>
      <c r="AJ25" s="283">
        <f>AJ24*AJ82</f>
        <v>263.51624099596359</v>
      </c>
      <c r="AK25" s="283">
        <f>AK24*AK82</f>
        <v>334.78073426623229</v>
      </c>
      <c r="AL25" s="265">
        <f>SUM(AH25:AK25)</f>
        <v>1085.7652039550794</v>
      </c>
      <c r="AM25" s="283">
        <f>AM24*AM82</f>
        <v>429.50595786319957</v>
      </c>
      <c r="AN25" s="283">
        <f>AN24*AN82</f>
        <v>468.41585309116579</v>
      </c>
      <c r="AO25" s="283">
        <f>AO24*AO82</f>
        <v>532.08503337327522</v>
      </c>
      <c r="AP25" s="283">
        <f>AP24*AP82</f>
        <v>576.09311813609884</v>
      </c>
      <c r="AQ25" s="265">
        <f>SUM(AM25:AP25)</f>
        <v>2006.0999624637393</v>
      </c>
    </row>
    <row r="26" spans="2:43">
      <c r="B26" s="538" t="s">
        <v>85</v>
      </c>
      <c r="C26" s="539"/>
      <c r="D26" s="165">
        <f>D24-D25</f>
        <v>53.114999999999917</v>
      </c>
      <c r="E26" s="166">
        <f t="shared" ref="E26:AG26" si="39">E24-E25</f>
        <v>71.017999999999958</v>
      </c>
      <c r="F26" s="166">
        <f t="shared" si="39"/>
        <v>59.295000000000037</v>
      </c>
      <c r="G26" s="167">
        <f t="shared" si="39"/>
        <v>83.371000000000038</v>
      </c>
      <c r="H26" s="168">
        <f t="shared" si="39"/>
        <v>266.79900000000015</v>
      </c>
      <c r="I26" s="87">
        <f t="shared" si="39"/>
        <v>23.695999999999795</v>
      </c>
      <c r="J26" s="37">
        <f t="shared" si="39"/>
        <v>26.33499999999998</v>
      </c>
      <c r="K26" s="37">
        <f t="shared" si="39"/>
        <v>29.43199999999991</v>
      </c>
      <c r="L26" s="37">
        <f>L24-L25</f>
        <v>43.177999999999997</v>
      </c>
      <c r="M26" s="98">
        <f t="shared" si="39"/>
        <v>122.64099999999956</v>
      </c>
      <c r="N26" s="37">
        <f t="shared" si="39"/>
        <v>27.65800000000009</v>
      </c>
      <c r="O26" s="37">
        <f t="shared" si="39"/>
        <v>40.755000000000237</v>
      </c>
      <c r="P26" s="37">
        <f t="shared" si="39"/>
        <v>51.517000000000053</v>
      </c>
      <c r="Q26" s="293">
        <f t="shared" si="39"/>
        <v>66.74800000000009</v>
      </c>
      <c r="R26" s="98">
        <f t="shared" si="39"/>
        <v>186.67800000000199</v>
      </c>
      <c r="S26" s="37">
        <f t="shared" si="39"/>
        <v>56.603820970654567</v>
      </c>
      <c r="T26" s="37">
        <f t="shared" si="39"/>
        <v>71.015550999756599</v>
      </c>
      <c r="U26" s="37">
        <f t="shared" si="39"/>
        <v>80.383088780986611</v>
      </c>
      <c r="V26" s="37">
        <f t="shared" si="39"/>
        <v>80.126553505482619</v>
      </c>
      <c r="W26" s="98">
        <f t="shared" si="39"/>
        <v>288.12901425688074</v>
      </c>
      <c r="X26" s="37">
        <f t="shared" si="39"/>
        <v>113.5000965161654</v>
      </c>
      <c r="Y26" s="37">
        <f t="shared" si="39"/>
        <v>110.10868355024544</v>
      </c>
      <c r="Z26" s="37">
        <f t="shared" si="39"/>
        <v>109.36050635549245</v>
      </c>
      <c r="AA26" s="37">
        <f t="shared" si="39"/>
        <v>108.45861644656446</v>
      </c>
      <c r="AB26" s="98">
        <f t="shared" si="39"/>
        <v>441.4279028684673</v>
      </c>
      <c r="AC26" s="37">
        <f t="shared" si="39"/>
        <v>259.56252765563983</v>
      </c>
      <c r="AD26" s="37">
        <f t="shared" si="39"/>
        <v>281.11013845171448</v>
      </c>
      <c r="AE26" s="37">
        <f t="shared" si="39"/>
        <v>301.64566292835798</v>
      </c>
      <c r="AF26" s="37">
        <f t="shared" si="39"/>
        <v>324.40716389981083</v>
      </c>
      <c r="AG26" s="98">
        <f t="shared" si="39"/>
        <v>1166.7254929355238</v>
      </c>
      <c r="AH26" s="37">
        <f t="shared" ref="AH26:AL26" si="40">AH24-AH25</f>
        <v>538.15885246411722</v>
      </c>
      <c r="AI26" s="37">
        <f t="shared" si="40"/>
        <v>599.26701448594463</v>
      </c>
      <c r="AJ26" s="37">
        <f t="shared" si="40"/>
        <v>614.8712289905817</v>
      </c>
      <c r="AK26" s="37">
        <f t="shared" si="40"/>
        <v>781.15504662120884</v>
      </c>
      <c r="AL26" s="98">
        <f t="shared" si="40"/>
        <v>2533.4521425618523</v>
      </c>
      <c r="AM26" s="37">
        <f t="shared" ref="AM26:AQ26" si="41">AM24-AM25</f>
        <v>1002.1805683474657</v>
      </c>
      <c r="AN26" s="37">
        <f t="shared" si="41"/>
        <v>1092.9703238793868</v>
      </c>
      <c r="AO26" s="37">
        <f t="shared" si="41"/>
        <v>1241.5317445376422</v>
      </c>
      <c r="AP26" s="37">
        <f t="shared" si="41"/>
        <v>1344.2172756508974</v>
      </c>
      <c r="AQ26" s="98">
        <f t="shared" si="41"/>
        <v>4680.8999124153888</v>
      </c>
    </row>
    <row r="27" spans="2:43" s="42" customFormat="1" ht="16.2">
      <c r="B27" s="488" t="s">
        <v>239</v>
      </c>
      <c r="C27" s="489"/>
      <c r="D27" s="161">
        <f>D96</f>
        <v>0</v>
      </c>
      <c r="E27" s="162">
        <f t="shared" ref="E27:G27" si="42">E96</f>
        <v>0</v>
      </c>
      <c r="F27" s="162">
        <f t="shared" si="42"/>
        <v>0</v>
      </c>
      <c r="G27" s="163">
        <f t="shared" si="42"/>
        <v>-38.612000000000002</v>
      </c>
      <c r="H27" s="164">
        <f>SUM(D27:G27)</f>
        <v>-38.612000000000002</v>
      </c>
      <c r="I27" s="127">
        <f>I96</f>
        <v>0</v>
      </c>
      <c r="J27" s="128">
        <f t="shared" ref="J27:L27" si="43">J96</f>
        <v>0</v>
      </c>
      <c r="K27" s="128">
        <f t="shared" si="43"/>
        <v>0</v>
      </c>
      <c r="L27" s="291">
        <f t="shared" si="43"/>
        <v>-13.438000000000001</v>
      </c>
      <c r="M27" s="129">
        <f>SUM(I27:L27)</f>
        <v>-13.438000000000001</v>
      </c>
      <c r="N27" s="127">
        <f>N96</f>
        <v>0</v>
      </c>
      <c r="O27" s="128">
        <f t="shared" ref="O27:Q27" si="44">O96</f>
        <v>0</v>
      </c>
      <c r="P27" s="128">
        <f t="shared" si="44"/>
        <v>0</v>
      </c>
      <c r="Q27" s="291">
        <f t="shared" si="44"/>
        <v>0</v>
      </c>
      <c r="R27" s="129">
        <f>SUM(N27:Q27)</f>
        <v>0</v>
      </c>
      <c r="S27" s="127">
        <f>S96</f>
        <v>0</v>
      </c>
      <c r="T27" s="128">
        <f t="shared" ref="T27:V27" si="45">T96</f>
        <v>0</v>
      </c>
      <c r="U27" s="128">
        <f t="shared" si="45"/>
        <v>0</v>
      </c>
      <c r="V27" s="291">
        <f t="shared" si="45"/>
        <v>0</v>
      </c>
      <c r="W27" s="129">
        <f>SUM(S27:V27)</f>
        <v>0</v>
      </c>
      <c r="X27" s="127">
        <f>X96</f>
        <v>0</v>
      </c>
      <c r="Y27" s="128">
        <f t="shared" ref="Y27:AA27" si="46">Y96</f>
        <v>0</v>
      </c>
      <c r="Z27" s="128">
        <f t="shared" si="46"/>
        <v>0</v>
      </c>
      <c r="AA27" s="291">
        <f t="shared" si="46"/>
        <v>0</v>
      </c>
      <c r="AB27" s="129">
        <f>SUM(X27:AA27)</f>
        <v>0</v>
      </c>
      <c r="AC27" s="127">
        <f>AC96</f>
        <v>0</v>
      </c>
      <c r="AD27" s="128">
        <f t="shared" ref="AD27:AF27" si="47">AD96</f>
        <v>0</v>
      </c>
      <c r="AE27" s="128">
        <f t="shared" si="47"/>
        <v>0</v>
      </c>
      <c r="AF27" s="291">
        <f t="shared" si="47"/>
        <v>0</v>
      </c>
      <c r="AG27" s="129">
        <f>SUM(AC27:AF27)</f>
        <v>0</v>
      </c>
      <c r="AH27" s="127">
        <f>AH96</f>
        <v>0</v>
      </c>
      <c r="AI27" s="128">
        <f t="shared" ref="AI27:AK27" si="48">AI96</f>
        <v>0</v>
      </c>
      <c r="AJ27" s="128">
        <f t="shared" si="48"/>
        <v>0</v>
      </c>
      <c r="AK27" s="291">
        <f t="shared" si="48"/>
        <v>0</v>
      </c>
      <c r="AL27" s="129">
        <f>SUM(AH27:AK27)</f>
        <v>0</v>
      </c>
      <c r="AM27" s="127">
        <f>AM96</f>
        <v>0</v>
      </c>
      <c r="AN27" s="128">
        <f t="shared" ref="AN27:AP27" si="49">AN96</f>
        <v>0</v>
      </c>
      <c r="AO27" s="128">
        <f t="shared" si="49"/>
        <v>0</v>
      </c>
      <c r="AP27" s="291">
        <f t="shared" si="49"/>
        <v>0</v>
      </c>
      <c r="AQ27" s="129">
        <f>SUM(AM27:AP27)</f>
        <v>0</v>
      </c>
    </row>
    <row r="28" spans="2:43" s="116" customFormat="1">
      <c r="B28" s="486" t="s">
        <v>242</v>
      </c>
      <c r="C28" s="487"/>
      <c r="D28" s="165">
        <f>D26+D27</f>
        <v>53.114999999999917</v>
      </c>
      <c r="E28" s="166">
        <f t="shared" ref="E28:AL28" si="50">E26+E27</f>
        <v>71.017999999999958</v>
      </c>
      <c r="F28" s="166">
        <f t="shared" si="50"/>
        <v>59.295000000000037</v>
      </c>
      <c r="G28" s="167">
        <f t="shared" si="50"/>
        <v>44.759000000000036</v>
      </c>
      <c r="H28" s="168">
        <f t="shared" si="50"/>
        <v>228.18700000000015</v>
      </c>
      <c r="I28" s="87">
        <f t="shared" si="50"/>
        <v>23.695999999999795</v>
      </c>
      <c r="J28" s="37">
        <f t="shared" si="50"/>
        <v>26.33499999999998</v>
      </c>
      <c r="K28" s="37">
        <f t="shared" si="50"/>
        <v>29.43199999999991</v>
      </c>
      <c r="L28" s="37">
        <f t="shared" si="50"/>
        <v>29.739999999999995</v>
      </c>
      <c r="M28" s="98">
        <f t="shared" si="50"/>
        <v>109.20299999999956</v>
      </c>
      <c r="N28" s="37">
        <f t="shared" si="50"/>
        <v>27.65800000000009</v>
      </c>
      <c r="O28" s="37">
        <f t="shared" si="50"/>
        <v>40.755000000000237</v>
      </c>
      <c r="P28" s="37">
        <f t="shared" si="50"/>
        <v>51.517000000000053</v>
      </c>
      <c r="Q28" s="37">
        <f t="shared" si="50"/>
        <v>66.74800000000009</v>
      </c>
      <c r="R28" s="98">
        <f t="shared" si="50"/>
        <v>186.67800000000199</v>
      </c>
      <c r="S28" s="37">
        <f t="shared" si="50"/>
        <v>56.603820970654567</v>
      </c>
      <c r="T28" s="37">
        <f t="shared" si="50"/>
        <v>71.015550999756599</v>
      </c>
      <c r="U28" s="37">
        <f t="shared" si="50"/>
        <v>80.383088780986611</v>
      </c>
      <c r="V28" s="37">
        <f t="shared" si="50"/>
        <v>80.126553505482619</v>
      </c>
      <c r="W28" s="98">
        <f t="shared" si="50"/>
        <v>288.12901425688074</v>
      </c>
      <c r="X28" s="37">
        <f t="shared" si="50"/>
        <v>113.5000965161654</v>
      </c>
      <c r="Y28" s="37">
        <f t="shared" si="50"/>
        <v>110.10868355024544</v>
      </c>
      <c r="Z28" s="37">
        <f t="shared" si="50"/>
        <v>109.36050635549245</v>
      </c>
      <c r="AA28" s="37">
        <f t="shared" si="50"/>
        <v>108.45861644656446</v>
      </c>
      <c r="AB28" s="98">
        <f t="shared" si="50"/>
        <v>441.4279028684673</v>
      </c>
      <c r="AC28" s="37">
        <f t="shared" si="50"/>
        <v>259.56252765563983</v>
      </c>
      <c r="AD28" s="37">
        <f t="shared" si="50"/>
        <v>281.11013845171448</v>
      </c>
      <c r="AE28" s="37">
        <f t="shared" si="50"/>
        <v>301.64566292835798</v>
      </c>
      <c r="AF28" s="37">
        <f t="shared" si="50"/>
        <v>324.40716389981083</v>
      </c>
      <c r="AG28" s="98">
        <f t="shared" si="50"/>
        <v>1166.7254929355238</v>
      </c>
      <c r="AH28" s="37">
        <f t="shared" si="50"/>
        <v>538.15885246411722</v>
      </c>
      <c r="AI28" s="37">
        <f t="shared" si="50"/>
        <v>599.26701448594463</v>
      </c>
      <c r="AJ28" s="37">
        <f t="shared" si="50"/>
        <v>614.8712289905817</v>
      </c>
      <c r="AK28" s="37">
        <f t="shared" si="50"/>
        <v>781.15504662120884</v>
      </c>
      <c r="AL28" s="98">
        <f t="shared" si="50"/>
        <v>2533.4521425618523</v>
      </c>
      <c r="AM28" s="37">
        <f t="shared" ref="AM28:AQ28" si="51">AM26+AM27</f>
        <v>1002.1805683474657</v>
      </c>
      <c r="AN28" s="37">
        <f t="shared" si="51"/>
        <v>1092.9703238793868</v>
      </c>
      <c r="AO28" s="37">
        <f t="shared" si="51"/>
        <v>1241.5317445376422</v>
      </c>
      <c r="AP28" s="37">
        <f t="shared" si="51"/>
        <v>1344.2172756508974</v>
      </c>
      <c r="AQ28" s="98">
        <f t="shared" si="51"/>
        <v>4680.8999124153888</v>
      </c>
    </row>
    <row r="29" spans="2:43" s="224" customFormat="1">
      <c r="B29" s="486" t="s">
        <v>235</v>
      </c>
      <c r="C29" s="487"/>
      <c r="D29" s="165">
        <f t="shared" ref="D29:F29" si="52">D21+D22+D23-D25+D27</f>
        <v>80.555999999999926</v>
      </c>
      <c r="E29" s="166">
        <f t="shared" si="52"/>
        <v>100.30299999999995</v>
      </c>
      <c r="F29" s="166">
        <f t="shared" si="52"/>
        <v>89.17300000000003</v>
      </c>
      <c r="G29" s="167">
        <f>G21+G22+G23-G25+G27</f>
        <v>75.010000000000048</v>
      </c>
      <c r="H29" s="168">
        <f t="shared" ref="H29:AL29" si="53">H21+H22+H23-H25+H27</f>
        <v>345.04200000000014</v>
      </c>
      <c r="I29" s="87">
        <f t="shared" si="53"/>
        <v>51.136999999999787</v>
      </c>
      <c r="J29" s="37">
        <f t="shared" si="53"/>
        <v>54.924999999999983</v>
      </c>
      <c r="K29" s="37">
        <f t="shared" si="53"/>
        <v>62.26599999999992</v>
      </c>
      <c r="L29" s="37">
        <f t="shared" si="53"/>
        <v>65.599999999999994</v>
      </c>
      <c r="M29" s="98">
        <f t="shared" si="53"/>
        <v>233.92799999999957</v>
      </c>
      <c r="N29" s="37">
        <f t="shared" si="53"/>
        <v>70.080000000000084</v>
      </c>
      <c r="O29" s="37">
        <f t="shared" si="53"/>
        <v>84.867000000000218</v>
      </c>
      <c r="P29" s="37">
        <f t="shared" si="53"/>
        <v>95.012000000000057</v>
      </c>
      <c r="Q29" s="37">
        <f t="shared" si="53"/>
        <v>110.39400000000008</v>
      </c>
      <c r="R29" s="98">
        <f t="shared" si="53"/>
        <v>360.35300000000194</v>
      </c>
      <c r="S29" s="37">
        <f t="shared" si="53"/>
        <v>111.58932428276783</v>
      </c>
      <c r="T29" s="37">
        <f t="shared" si="53"/>
        <v>128.64140556566417</v>
      </c>
      <c r="U29" s="37">
        <f t="shared" si="53"/>
        <v>140.56094939740302</v>
      </c>
      <c r="V29" s="37">
        <f t="shared" si="53"/>
        <v>143.33211781664602</v>
      </c>
      <c r="W29" s="98">
        <f t="shared" si="53"/>
        <v>524.12379706248134</v>
      </c>
      <c r="X29" s="37">
        <f t="shared" si="53"/>
        <v>180.29223657059163</v>
      </c>
      <c r="Y29" s="37">
        <f t="shared" si="53"/>
        <v>180.44199880744881</v>
      </c>
      <c r="Z29" s="37">
        <f t="shared" si="53"/>
        <v>183.1762866723063</v>
      </c>
      <c r="AA29" s="37">
        <f t="shared" si="53"/>
        <v>186.39949049071021</v>
      </c>
      <c r="AB29" s="98">
        <f t="shared" si="53"/>
        <v>730.31001254105649</v>
      </c>
      <c r="AC29" s="37">
        <f t="shared" si="53"/>
        <v>347.9454504524586</v>
      </c>
      <c r="AD29" s="37">
        <f t="shared" si="53"/>
        <v>372.34224177231289</v>
      </c>
      <c r="AE29" s="37">
        <f t="shared" si="53"/>
        <v>395.28830829019989</v>
      </c>
      <c r="AF29" s="37">
        <f t="shared" si="53"/>
        <v>421.12967551195391</v>
      </c>
      <c r="AG29" s="98">
        <f t="shared" si="53"/>
        <v>1536.7056760269259</v>
      </c>
      <c r="AH29" s="37">
        <f t="shared" si="53"/>
        <v>648.73335134444483</v>
      </c>
      <c r="AI29" s="37">
        <f t="shared" si="53"/>
        <v>713.27772890132314</v>
      </c>
      <c r="AJ29" s="37">
        <f t="shared" si="53"/>
        <v>732.08212095465262</v>
      </c>
      <c r="AK29" s="37">
        <f t="shared" si="53"/>
        <v>902.47191710510833</v>
      </c>
      <c r="AL29" s="98">
        <f t="shared" si="53"/>
        <v>2996.5651183055288</v>
      </c>
      <c r="AM29" s="37">
        <f t="shared" ref="AM29:AQ29" si="54">AM21+AM22+AM23-AM25+AM27</f>
        <v>1128.4856970510373</v>
      </c>
      <c r="AN29" s="37">
        <f t="shared" si="54"/>
        <v>1223.6183591668041</v>
      </c>
      <c r="AO29" s="37">
        <f t="shared" si="54"/>
        <v>1375.9291043002463</v>
      </c>
      <c r="AP29" s="37">
        <f t="shared" si="54"/>
        <v>1483.4294345917147</v>
      </c>
      <c r="AQ29" s="98">
        <f t="shared" si="54"/>
        <v>5211.4625951097987</v>
      </c>
    </row>
    <row r="30" spans="2:43" ht="15.75" customHeight="1">
      <c r="B30" s="488" t="s">
        <v>127</v>
      </c>
      <c r="C30" s="489"/>
      <c r="D30" s="169">
        <v>418.71699999999998</v>
      </c>
      <c r="E30" s="170">
        <v>419.97399999999999</v>
      </c>
      <c r="F30" s="170">
        <v>421.19400000000002</v>
      </c>
      <c r="G30" s="171">
        <v>422.24400000000003</v>
      </c>
      <c r="H30" s="172">
        <f>AVERAGE(D30:G30)</f>
        <v>420.53224999999998</v>
      </c>
      <c r="I30" s="108">
        <v>423.62400000000002</v>
      </c>
      <c r="J30" s="38">
        <v>425.34</v>
      </c>
      <c r="K30" s="38">
        <v>426.86900000000003</v>
      </c>
      <c r="L30" s="38">
        <v>427.66800000000001</v>
      </c>
      <c r="M30" s="228">
        <f>AVERAGE(I30:L30)</f>
        <v>425.87525000000005</v>
      </c>
      <c r="N30" s="38">
        <v>428.11700000000002</v>
      </c>
      <c r="O30" s="38">
        <v>428.483</v>
      </c>
      <c r="P30" s="38">
        <v>428.93700000000001</v>
      </c>
      <c r="Q30" s="38">
        <v>429.738</v>
      </c>
      <c r="R30" s="228">
        <f>AVERAGE(N30:Q30)</f>
        <v>428.81875000000002</v>
      </c>
      <c r="S30" s="38">
        <f>Q30*(1+S84)</f>
        <v>430.81234499999999</v>
      </c>
      <c r="T30" s="38">
        <f t="shared" ref="T30:V31" si="55">S30*(1+T84)</f>
        <v>431.88937586249995</v>
      </c>
      <c r="U30" s="38">
        <f t="shared" si="55"/>
        <v>432.96909930215617</v>
      </c>
      <c r="V30" s="38">
        <f t="shared" si="55"/>
        <v>434.05152205041151</v>
      </c>
      <c r="W30" s="228">
        <f>AVERAGE(S30:V30)</f>
        <v>432.43058555376689</v>
      </c>
      <c r="X30" s="38">
        <f>V30*(1+X84)</f>
        <v>435.13665085553754</v>
      </c>
      <c r="Y30" s="38">
        <f t="shared" ref="Y30:AA31" si="56">X30*(1+Y84)</f>
        <v>436.22449248267634</v>
      </c>
      <c r="Z30" s="38">
        <f t="shared" si="56"/>
        <v>437.315053713883</v>
      </c>
      <c r="AA30" s="38">
        <f t="shared" si="56"/>
        <v>438.40834134816771</v>
      </c>
      <c r="AB30" s="228">
        <f>AVERAGE(X30:AA30)</f>
        <v>436.77113460006615</v>
      </c>
      <c r="AC30" s="38">
        <f>AA30*(1+AC84)</f>
        <v>439.50436220153813</v>
      </c>
      <c r="AD30" s="38">
        <f t="shared" ref="AD30:AF31" si="57">AC30*(1+AD84)</f>
        <v>440.60312310704194</v>
      </c>
      <c r="AE30" s="38">
        <f t="shared" si="57"/>
        <v>441.70463091480951</v>
      </c>
      <c r="AF30" s="38">
        <f t="shared" si="57"/>
        <v>442.8088924920965</v>
      </c>
      <c r="AG30" s="228">
        <f>AVERAGE(AC30:AF30)</f>
        <v>441.15525217887154</v>
      </c>
      <c r="AH30" s="38">
        <f>AF30*(1+AH84)</f>
        <v>443.91591472332669</v>
      </c>
      <c r="AI30" s="38">
        <f t="shared" ref="AI30:AK31" si="58">AH30*(1+AI84)</f>
        <v>445.02570451013497</v>
      </c>
      <c r="AJ30" s="38">
        <f t="shared" si="58"/>
        <v>446.13826877141031</v>
      </c>
      <c r="AK30" s="38">
        <f t="shared" si="58"/>
        <v>447.25361444333879</v>
      </c>
      <c r="AL30" s="228">
        <f>AVERAGE(AH30:AK30)</f>
        <v>445.58337561205269</v>
      </c>
      <c r="AM30" s="38">
        <f>AK30*(1+AM84)</f>
        <v>448.37174847944709</v>
      </c>
      <c r="AN30" s="38">
        <f t="shared" ref="AN30:AP31" si="59">AM30*(1+AN84)</f>
        <v>449.49267785064569</v>
      </c>
      <c r="AO30" s="38">
        <f t="shared" si="59"/>
        <v>450.61640954527229</v>
      </c>
      <c r="AP30" s="38">
        <f t="shared" si="59"/>
        <v>451.74295056913547</v>
      </c>
      <c r="AQ30" s="228">
        <f>AVERAGE(AM30:AP30)</f>
        <v>450.05594661112514</v>
      </c>
    </row>
    <row r="31" spans="2:43" s="116" customFormat="1" ht="15.75" customHeight="1">
      <c r="B31" s="488" t="s">
        <v>128</v>
      </c>
      <c r="C31" s="489"/>
      <c r="D31" s="169">
        <v>430.83499999999998</v>
      </c>
      <c r="E31" s="170">
        <v>431.44099999999997</v>
      </c>
      <c r="F31" s="170">
        <v>432.74200000000002</v>
      </c>
      <c r="G31" s="171">
        <v>432.51400000000001</v>
      </c>
      <c r="H31" s="172">
        <f>AVERAGE(D31:G31)</f>
        <v>431.88300000000004</v>
      </c>
      <c r="I31" s="108">
        <v>433.80900000000003</v>
      </c>
      <c r="J31" s="38">
        <v>436.09699999999998</v>
      </c>
      <c r="K31" s="38">
        <v>437.60599999999999</v>
      </c>
      <c r="L31" s="38">
        <v>438.25700000000001</v>
      </c>
      <c r="M31" s="228">
        <f>AVERAGE(I31:L31)</f>
        <v>436.44225</v>
      </c>
      <c r="N31" s="38">
        <v>437.99299999999999</v>
      </c>
      <c r="O31" s="38">
        <v>438.154</v>
      </c>
      <c r="P31" s="38">
        <v>438.38900000000001</v>
      </c>
      <c r="Q31" s="38">
        <v>440.06299999999999</v>
      </c>
      <c r="R31" s="228">
        <f>AVERAGE(N31:Q31)</f>
        <v>438.64975000000004</v>
      </c>
      <c r="S31" s="38">
        <f>Q31*(1+S85)</f>
        <v>441.16315749999995</v>
      </c>
      <c r="T31" s="38">
        <f t="shared" si="55"/>
        <v>442.26606539374995</v>
      </c>
      <c r="U31" s="38">
        <f t="shared" si="55"/>
        <v>443.37173055723429</v>
      </c>
      <c r="V31" s="38">
        <f t="shared" si="55"/>
        <v>444.48015988362732</v>
      </c>
      <c r="W31" s="228">
        <f>AVERAGE(S31:V31)</f>
        <v>442.82027833365288</v>
      </c>
      <c r="X31" s="38">
        <f>V31*(1+X85)</f>
        <v>445.59136028333637</v>
      </c>
      <c r="Y31" s="38">
        <f t="shared" si="56"/>
        <v>446.7053386840447</v>
      </c>
      <c r="Z31" s="38">
        <f t="shared" si="56"/>
        <v>447.82210203075482</v>
      </c>
      <c r="AA31" s="38">
        <f t="shared" si="56"/>
        <v>448.9416572858317</v>
      </c>
      <c r="AB31" s="228">
        <f>AVERAGE(X31:AA31)</f>
        <v>447.2651145709919</v>
      </c>
      <c r="AC31" s="38">
        <f>AA31*(1+AC85)</f>
        <v>450.06401142904627</v>
      </c>
      <c r="AD31" s="38">
        <f t="shared" si="57"/>
        <v>451.18917145761884</v>
      </c>
      <c r="AE31" s="38">
        <f t="shared" si="57"/>
        <v>452.31714438626284</v>
      </c>
      <c r="AF31" s="38">
        <f t="shared" si="57"/>
        <v>453.44793724722848</v>
      </c>
      <c r="AG31" s="228">
        <f>AVERAGE(AC31:AF31)</f>
        <v>451.75456613003911</v>
      </c>
      <c r="AH31" s="38">
        <f>AF31*(1+AH85)</f>
        <v>454.58155709034651</v>
      </c>
      <c r="AI31" s="38">
        <f t="shared" si="58"/>
        <v>455.71801098307236</v>
      </c>
      <c r="AJ31" s="38">
        <f t="shared" si="58"/>
        <v>456.85730601053001</v>
      </c>
      <c r="AK31" s="38">
        <f t="shared" si="58"/>
        <v>457.99944927555629</v>
      </c>
      <c r="AL31" s="228">
        <f>AVERAGE(AH31:AK31)</f>
        <v>456.28908083987631</v>
      </c>
      <c r="AM31" s="38">
        <f>AK31*(1+AM85)</f>
        <v>459.14444789874517</v>
      </c>
      <c r="AN31" s="38">
        <f t="shared" si="59"/>
        <v>460.29230901849201</v>
      </c>
      <c r="AO31" s="38">
        <f t="shared" si="59"/>
        <v>461.44303979103819</v>
      </c>
      <c r="AP31" s="38">
        <f t="shared" si="59"/>
        <v>462.59664739051578</v>
      </c>
      <c r="AQ31" s="228">
        <f>AVERAGE(AM31:AP31)</f>
        <v>460.86911102469776</v>
      </c>
    </row>
    <row r="32" spans="2:43">
      <c r="B32" s="486" t="s">
        <v>129</v>
      </c>
      <c r="C32" s="487"/>
      <c r="D32" s="110">
        <f t="shared" ref="D32:L32" si="60">D26/D30</f>
        <v>0.12685178772297259</v>
      </c>
      <c r="E32" s="15">
        <f t="shared" si="60"/>
        <v>0.16910094434417358</v>
      </c>
      <c r="F32" s="15">
        <f t="shared" si="60"/>
        <v>0.14077835866607794</v>
      </c>
      <c r="G32" s="111">
        <f t="shared" si="60"/>
        <v>0.19744744744744752</v>
      </c>
      <c r="H32" s="112">
        <f t="shared" si="60"/>
        <v>0.63443172313181728</v>
      </c>
      <c r="I32" s="110">
        <f t="shared" si="60"/>
        <v>5.5936396427019704E-2</v>
      </c>
      <c r="J32" s="211">
        <f t="shared" si="60"/>
        <v>6.1915173743358212E-2</v>
      </c>
      <c r="K32" s="211">
        <f t="shared" si="60"/>
        <v>6.8948553303238014E-2</v>
      </c>
      <c r="L32" s="211">
        <f t="shared" si="60"/>
        <v>0.10096149349495402</v>
      </c>
      <c r="M32" s="112">
        <f>SUM(I32:L32)</f>
        <v>0.28776161696856994</v>
      </c>
      <c r="N32" s="211">
        <f>N26/N30</f>
        <v>6.4603834932974141E-2</v>
      </c>
      <c r="O32" s="211">
        <f>O26/O30</f>
        <v>9.5114625317691104E-2</v>
      </c>
      <c r="P32" s="211">
        <f>P26/P30</f>
        <v>0.12010388471966758</v>
      </c>
      <c r="Q32" s="211">
        <f>Q26/Q30</f>
        <v>0.15532254536485043</v>
      </c>
      <c r="R32" s="112">
        <f>SUM(N32:Q32)</f>
        <v>0.43514489033518322</v>
      </c>
      <c r="S32" s="211">
        <f>S26/S30</f>
        <v>0.13138857701641435</v>
      </c>
      <c r="T32" s="211">
        <f>T26/T30</f>
        <v>0.16442995583750067</v>
      </c>
      <c r="U32" s="211">
        <f>U26/U30</f>
        <v>0.18565548652443131</v>
      </c>
      <c r="V32" s="211">
        <f>V26/V30</f>
        <v>0.18460148031960266</v>
      </c>
      <c r="W32" s="112">
        <f>SUM(S32:V32)</f>
        <v>0.66607549969794899</v>
      </c>
      <c r="X32" s="211">
        <f>X26/X30</f>
        <v>0.26083782253921578</v>
      </c>
      <c r="Y32" s="211">
        <f>Y26/Y30</f>
        <v>0.25241288705176995</v>
      </c>
      <c r="Z32" s="211">
        <f>Z26/Z30</f>
        <v>0.25007258594633802</v>
      </c>
      <c r="AA32" s="211">
        <f>AA26/AA30</f>
        <v>0.24739177204758209</v>
      </c>
      <c r="AB32" s="112">
        <f>SUM(X32:AA32)</f>
        <v>1.0107150675849057</v>
      </c>
      <c r="AC32" s="211">
        <f>AC26/AC30</f>
        <v>0.59058009425766611</v>
      </c>
      <c r="AD32" s="211">
        <f>AD26/AD30</f>
        <v>0.63801213316279748</v>
      </c>
      <c r="AE32" s="211">
        <f>AE26/AE30</f>
        <v>0.68291261131589909</v>
      </c>
      <c r="AF32" s="211">
        <f>AF26/AF30</f>
        <v>0.73261212545680987</v>
      </c>
      <c r="AG32" s="112">
        <f>SUM(AC32:AF32)</f>
        <v>2.6441169641931728</v>
      </c>
      <c r="AH32" s="211">
        <f>AH26/AH30</f>
        <v>1.2122990742504198</v>
      </c>
      <c r="AI32" s="211">
        <f>AI26/AI30</f>
        <v>1.3465896652994276</v>
      </c>
      <c r="AJ32" s="211">
        <f>AJ26/AJ30</f>
        <v>1.3782077710657585</v>
      </c>
      <c r="AK32" s="211">
        <f>AK26/AK30</f>
        <v>1.7465594941998417</v>
      </c>
      <c r="AL32" s="112">
        <f>SUM(AH32:AK32)</f>
        <v>5.6836560048154476</v>
      </c>
      <c r="AM32" s="211">
        <f>AM26/AM30</f>
        <v>2.2351554747731943</v>
      </c>
      <c r="AN32" s="211">
        <f>AN26/AN30</f>
        <v>2.431564245063301</v>
      </c>
      <c r="AO32" s="211">
        <f>AO26/AO30</f>
        <v>2.7551853821535293</v>
      </c>
      <c r="AP32" s="211">
        <f>AP26/AP30</f>
        <v>2.9756242437372049</v>
      </c>
      <c r="AQ32" s="112">
        <f>SUM(AM32:AP32)</f>
        <v>10.397529345727229</v>
      </c>
    </row>
    <row r="33" spans="2:45" s="116" customFormat="1">
      <c r="B33" s="486" t="s">
        <v>84</v>
      </c>
      <c r="C33" s="487"/>
      <c r="D33" s="15">
        <f t="shared" ref="D33:L33" si="61">D26/D31</f>
        <v>0.12328385576844945</v>
      </c>
      <c r="E33" s="15">
        <f t="shared" si="61"/>
        <v>0.16460651630234485</v>
      </c>
      <c r="F33" s="15">
        <f t="shared" si="61"/>
        <v>0.1370215971641302</v>
      </c>
      <c r="G33" s="15">
        <f t="shared" si="61"/>
        <v>0.1927590783188522</v>
      </c>
      <c r="H33" s="112">
        <f t="shared" si="61"/>
        <v>0.61775758712429085</v>
      </c>
      <c r="I33" s="15">
        <f t="shared" si="61"/>
        <v>5.4623117547122797E-2</v>
      </c>
      <c r="J33" s="211">
        <f t="shared" si="61"/>
        <v>6.038794121491315E-2</v>
      </c>
      <c r="K33" s="211">
        <f t="shared" si="61"/>
        <v>6.7256847483809432E-2</v>
      </c>
      <c r="L33" s="211">
        <f t="shared" si="61"/>
        <v>9.8522100046319852E-2</v>
      </c>
      <c r="M33" s="112">
        <f t="shared" ref="M33" si="62">SUM(I33:L33)</f>
        <v>0.28079000629216522</v>
      </c>
      <c r="N33" s="211">
        <f>N26/N31</f>
        <v>6.3147127922135948E-2</v>
      </c>
      <c r="O33" s="211">
        <f>O26/O31</f>
        <v>9.3015241216559102E-2</v>
      </c>
      <c r="P33" s="211">
        <f>P26/P31</f>
        <v>0.117514353690444</v>
      </c>
      <c r="Q33" s="234">
        <f>Q26/Q31</f>
        <v>0.1516782824277435</v>
      </c>
      <c r="R33" s="112">
        <f t="shared" ref="R33" si="63">SUM(N33:Q33)</f>
        <v>0.42535500525688252</v>
      </c>
      <c r="S33" s="211">
        <f>S26/S31</f>
        <v>0.12830586600073143</v>
      </c>
      <c r="T33" s="211">
        <f>T26/T31</f>
        <v>0.16057200982971953</v>
      </c>
      <c r="U33" s="211">
        <f>U26/U31</f>
        <v>0.18129953544841548</v>
      </c>
      <c r="V33" s="211">
        <f>V26/V31</f>
        <v>0.18027025891653106</v>
      </c>
      <c r="W33" s="112">
        <f t="shared" ref="W33" si="64">SUM(S33:V33)</f>
        <v>0.65044767019539751</v>
      </c>
      <c r="X33" s="211">
        <f>X26/X31</f>
        <v>0.25471790216936557</v>
      </c>
      <c r="Y33" s="211">
        <f>Y26/Y31</f>
        <v>0.24649063714934794</v>
      </c>
      <c r="Z33" s="211">
        <f>Z26/Z31</f>
        <v>0.2442052454748693</v>
      </c>
      <c r="AA33" s="211">
        <f>AA26/AA31</f>
        <v>0.24158733030539678</v>
      </c>
      <c r="AB33" s="112">
        <f t="shared" ref="AB33" si="65">SUM(X33:AA33)</f>
        <v>0.9870011150989797</v>
      </c>
      <c r="AC33" s="211">
        <f>AC26/AC31</f>
        <v>0.57672357945589814</v>
      </c>
      <c r="AD33" s="211">
        <f>AD26/AD31</f>
        <v>0.62304274179177577</v>
      </c>
      <c r="AE33" s="211">
        <f>AE26/AE31</f>
        <v>0.66688974024553727</v>
      </c>
      <c r="AF33" s="211">
        <f>AF26/AF31</f>
        <v>0.71542317706682579</v>
      </c>
      <c r="AG33" s="112">
        <f t="shared" ref="AG33" si="66">SUM(AC33:AF33)</f>
        <v>2.5820792385600368</v>
      </c>
      <c r="AH33" s="211">
        <f>AH26/AH31</f>
        <v>1.1838554469933324</v>
      </c>
      <c r="AI33" s="211">
        <f>AI26/AI31</f>
        <v>1.3149952383782444</v>
      </c>
      <c r="AJ33" s="211">
        <f>AJ26/AJ31</f>
        <v>1.345871502767233</v>
      </c>
      <c r="AK33" s="211">
        <f>AK26/AK31</f>
        <v>1.7055807552974269</v>
      </c>
      <c r="AL33" s="112">
        <f t="shared" ref="AL33" si="67">SUM(AH33:AK33)</f>
        <v>5.550302943436237</v>
      </c>
      <c r="AM33" s="211">
        <f>AM26/AM31</f>
        <v>2.1827130284029397</v>
      </c>
      <c r="AN33" s="211">
        <f>AN26/AN31</f>
        <v>2.3745135481624509</v>
      </c>
      <c r="AO33" s="211">
        <f>AO26/AO31</f>
        <v>2.6905417082460765</v>
      </c>
      <c r="AP33" s="211">
        <f>AP26/AP31</f>
        <v>2.9058085120883579</v>
      </c>
      <c r="AQ33" s="112">
        <f t="shared" ref="AQ33" si="68">SUM(AM33:AP33)</f>
        <v>10.153576796899825</v>
      </c>
    </row>
    <row r="34" spans="2:45" s="224" customFormat="1">
      <c r="B34" s="262" t="s">
        <v>243</v>
      </c>
      <c r="C34" s="263"/>
      <c r="D34" s="15">
        <f>D28/D31</f>
        <v>0.12328385576844945</v>
      </c>
      <c r="E34" s="15">
        <f t="shared" ref="E34:AL34" si="69">E28/E31</f>
        <v>0.16460651630234485</v>
      </c>
      <c r="F34" s="15">
        <f t="shared" si="69"/>
        <v>0.1370215971641302</v>
      </c>
      <c r="G34" s="15">
        <f t="shared" si="69"/>
        <v>0.10348566751596489</v>
      </c>
      <c r="H34" s="112">
        <f t="shared" si="69"/>
        <v>0.52835374395380263</v>
      </c>
      <c r="I34" s="15">
        <f t="shared" si="69"/>
        <v>5.4623117547122797E-2</v>
      </c>
      <c r="J34" s="211">
        <f t="shared" si="69"/>
        <v>6.038794121491315E-2</v>
      </c>
      <c r="K34" s="211">
        <f t="shared" si="69"/>
        <v>6.7256847483809432E-2</v>
      </c>
      <c r="L34" s="211">
        <f t="shared" si="69"/>
        <v>6.7859726142423263E-2</v>
      </c>
      <c r="M34" s="112">
        <f t="shared" si="69"/>
        <v>0.25021179778080505</v>
      </c>
      <c r="N34" s="211">
        <f t="shared" si="69"/>
        <v>6.3147127922135948E-2</v>
      </c>
      <c r="O34" s="211">
        <f t="shared" si="69"/>
        <v>9.3015241216559102E-2</v>
      </c>
      <c r="P34" s="211">
        <f t="shared" si="69"/>
        <v>0.117514353690444</v>
      </c>
      <c r="Q34" s="211">
        <f t="shared" si="69"/>
        <v>0.1516782824277435</v>
      </c>
      <c r="R34" s="112">
        <f t="shared" si="69"/>
        <v>0.42557416252944852</v>
      </c>
      <c r="S34" s="211">
        <f t="shared" si="69"/>
        <v>0.12830586600073143</v>
      </c>
      <c r="T34" s="211">
        <f t="shared" si="69"/>
        <v>0.16057200982971953</v>
      </c>
      <c r="U34" s="211">
        <f t="shared" si="69"/>
        <v>0.18129953544841548</v>
      </c>
      <c r="V34" s="211">
        <f t="shared" si="69"/>
        <v>0.18027025891653106</v>
      </c>
      <c r="W34" s="112">
        <f t="shared" si="69"/>
        <v>0.65066806637925345</v>
      </c>
      <c r="X34" s="211">
        <f t="shared" si="69"/>
        <v>0.25471790216936557</v>
      </c>
      <c r="Y34" s="211">
        <f t="shared" si="69"/>
        <v>0.24649063714934794</v>
      </c>
      <c r="Z34" s="211">
        <f t="shared" si="69"/>
        <v>0.2442052454748693</v>
      </c>
      <c r="AA34" s="211">
        <f t="shared" si="69"/>
        <v>0.24158733030539678</v>
      </c>
      <c r="AB34" s="112">
        <f t="shared" si="69"/>
        <v>0.98694910129951996</v>
      </c>
      <c r="AC34" s="211">
        <f t="shared" si="69"/>
        <v>0.57672357945589814</v>
      </c>
      <c r="AD34" s="211">
        <f t="shared" si="69"/>
        <v>0.62304274179177577</v>
      </c>
      <c r="AE34" s="211">
        <f t="shared" si="69"/>
        <v>0.66688974024553727</v>
      </c>
      <c r="AF34" s="211">
        <f t="shared" si="69"/>
        <v>0.71542317706682579</v>
      </c>
      <c r="AG34" s="112">
        <f t="shared" si="69"/>
        <v>2.5826534592229842</v>
      </c>
      <c r="AH34" s="211">
        <f t="shared" si="69"/>
        <v>1.1838554469933324</v>
      </c>
      <c r="AI34" s="211">
        <f t="shared" si="69"/>
        <v>1.3149952383782444</v>
      </c>
      <c r="AJ34" s="211">
        <f t="shared" si="69"/>
        <v>1.345871502767233</v>
      </c>
      <c r="AK34" s="211">
        <f t="shared" si="69"/>
        <v>1.7055807552974269</v>
      </c>
      <c r="AL34" s="112">
        <f t="shared" si="69"/>
        <v>5.5522962283002917</v>
      </c>
      <c r="AM34" s="211">
        <f t="shared" ref="AM34:AQ34" si="70">AM28/AM31</f>
        <v>2.1827130284029397</v>
      </c>
      <c r="AN34" s="211">
        <f t="shared" si="70"/>
        <v>2.3745135481624509</v>
      </c>
      <c r="AO34" s="211">
        <f t="shared" si="70"/>
        <v>2.6905417082460765</v>
      </c>
      <c r="AP34" s="211">
        <f t="shared" si="70"/>
        <v>2.9058085120883579</v>
      </c>
      <c r="AQ34" s="112">
        <f t="shared" si="70"/>
        <v>10.156679630812883</v>
      </c>
    </row>
    <row r="35" spans="2:45" s="116" customFormat="1">
      <c r="B35" s="543" t="s">
        <v>236</v>
      </c>
      <c r="C35" s="544"/>
      <c r="D35" s="144">
        <f>D29/D31</f>
        <v>0.18697645270231047</v>
      </c>
      <c r="E35" s="144">
        <f t="shared" ref="E35:AL35" si="71">E29/E31</f>
        <v>0.23248369997288149</v>
      </c>
      <c r="F35" s="144">
        <f t="shared" si="71"/>
        <v>0.20606504568542</v>
      </c>
      <c r="G35" s="144">
        <f t="shared" si="71"/>
        <v>0.17342791216006892</v>
      </c>
      <c r="H35" s="148">
        <f t="shared" si="71"/>
        <v>0.79892470877529354</v>
      </c>
      <c r="I35" s="144">
        <f t="shared" si="71"/>
        <v>0.11787906659382305</v>
      </c>
      <c r="J35" s="149">
        <f t="shared" si="71"/>
        <v>0.12594675037892941</v>
      </c>
      <c r="K35" s="149">
        <f t="shared" si="71"/>
        <v>0.14228781141026384</v>
      </c>
      <c r="L35" s="149">
        <f t="shared" si="71"/>
        <v>0.14968386129599753</v>
      </c>
      <c r="M35" s="148">
        <f t="shared" si="71"/>
        <v>0.53598843833290555</v>
      </c>
      <c r="N35" s="149">
        <f t="shared" si="71"/>
        <v>0.16000255711849296</v>
      </c>
      <c r="O35" s="149">
        <f t="shared" si="71"/>
        <v>0.19369217215864792</v>
      </c>
      <c r="P35" s="149">
        <f t="shared" si="71"/>
        <v>0.21672989057663411</v>
      </c>
      <c r="Q35" s="149">
        <f t="shared" si="71"/>
        <v>0.25085953602097899</v>
      </c>
      <c r="R35" s="148">
        <f t="shared" si="71"/>
        <v>0.82150508463757677</v>
      </c>
      <c r="S35" s="149">
        <f t="shared" si="71"/>
        <v>0.2529434346130045</v>
      </c>
      <c r="T35" s="149">
        <f t="shared" si="71"/>
        <v>0.29086881321345465</v>
      </c>
      <c r="U35" s="149">
        <f t="shared" si="71"/>
        <v>0.31702731525247341</v>
      </c>
      <c r="V35" s="149">
        <f t="shared" si="71"/>
        <v>0.32247135137409255</v>
      </c>
      <c r="W35" s="148">
        <f t="shared" si="71"/>
        <v>1.1836038743184396</v>
      </c>
      <c r="X35" s="149">
        <f t="shared" si="71"/>
        <v>0.40461340286299524</v>
      </c>
      <c r="Y35" s="149">
        <f t="shared" si="71"/>
        <v>0.40393965144677996</v>
      </c>
      <c r="Z35" s="149">
        <f t="shared" si="71"/>
        <v>0.40903806632511053</v>
      </c>
      <c r="AA35" s="149">
        <f t="shared" si="71"/>
        <v>0.4151975818364157</v>
      </c>
      <c r="AB35" s="148">
        <f t="shared" si="71"/>
        <v>1.6328347298929313</v>
      </c>
      <c r="AC35" s="149">
        <f t="shared" si="71"/>
        <v>0.77310214017703804</v>
      </c>
      <c r="AD35" s="149">
        <f t="shared" si="71"/>
        <v>0.8252464051152163</v>
      </c>
      <c r="AE35" s="149">
        <f t="shared" si="71"/>
        <v>0.87391847334585593</v>
      </c>
      <c r="AF35" s="149">
        <f t="shared" si="71"/>
        <v>0.92872773458520763</v>
      </c>
      <c r="AG35" s="148">
        <f t="shared" si="71"/>
        <v>3.4016383922604998</v>
      </c>
      <c r="AH35" s="149">
        <f t="shared" si="71"/>
        <v>1.4271000246838244</v>
      </c>
      <c r="AI35" s="149">
        <f t="shared" si="71"/>
        <v>1.5651734443469645</v>
      </c>
      <c r="AJ35" s="149">
        <f t="shared" si="71"/>
        <v>1.6024305868007265</v>
      </c>
      <c r="AK35" s="149">
        <f t="shared" si="71"/>
        <v>1.9704650704986642</v>
      </c>
      <c r="AL35" s="148">
        <f t="shared" si="71"/>
        <v>6.5672514292690281</v>
      </c>
      <c r="AM35" s="149">
        <f t="shared" ref="AM35:AQ35" si="72">AM29/AM31</f>
        <v>2.4578010301888731</v>
      </c>
      <c r="AN35" s="149">
        <f t="shared" si="72"/>
        <v>2.6583506506463177</v>
      </c>
      <c r="AO35" s="149">
        <f t="shared" si="72"/>
        <v>2.9817962037596835</v>
      </c>
      <c r="AP35" s="149">
        <f t="shared" si="72"/>
        <v>3.2067448887917038</v>
      </c>
      <c r="AQ35" s="148">
        <f t="shared" si="72"/>
        <v>11.307901680636867</v>
      </c>
    </row>
    <row r="36" spans="2:45" s="116" customFormat="1">
      <c r="B36" s="103"/>
      <c r="C36" s="103"/>
      <c r="D36" s="233">
        <f>D45+D56+D67-D12</f>
        <v>0</v>
      </c>
      <c r="E36" s="233">
        <f>E45+E56+E67-E12</f>
        <v>0</v>
      </c>
      <c r="F36" s="233">
        <f>F45+F56+F67-F12</f>
        <v>0</v>
      </c>
      <c r="G36" s="233">
        <f>G45+G56+G67-G12</f>
        <v>0</v>
      </c>
      <c r="H36" s="233"/>
      <c r="I36" s="233">
        <f>I45+I56+I67-I12</f>
        <v>0</v>
      </c>
      <c r="J36" s="233">
        <f>J45+J56+J67-J12</f>
        <v>0</v>
      </c>
      <c r="K36" s="233">
        <f>K45+K56+K67-K12</f>
        <v>0</v>
      </c>
      <c r="L36" s="233">
        <f>L45+L56+L67-L12</f>
        <v>0</v>
      </c>
      <c r="M36" s="173"/>
      <c r="N36" s="233">
        <f>N45+N56+N67-N12</f>
        <v>0</v>
      </c>
      <c r="O36" s="233">
        <f>O45+O56+O67-O12</f>
        <v>0</v>
      </c>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row>
    <row r="37" spans="2:45" s="224" customFormat="1">
      <c r="B37" s="337" t="s">
        <v>265</v>
      </c>
      <c r="C37" s="338"/>
      <c r="D37" s="339"/>
      <c r="E37" s="340">
        <f>(E32/D32)-1</f>
        <v>0.33305921327232313</v>
      </c>
      <c r="F37" s="340">
        <f t="shared" ref="F37:G37" si="73">(F32/E32)-1</f>
        <v>-0.16748922241646547</v>
      </c>
      <c r="G37" s="341">
        <f t="shared" si="73"/>
        <v>0.40254119538207545</v>
      </c>
      <c r="H37" s="342"/>
      <c r="I37" s="343">
        <f>(I32/H32)-1</f>
        <v>-0.91183228330561006</v>
      </c>
      <c r="J37" s="340">
        <f t="shared" ref="J37:Q37" si="74">(J32/I32)-1</f>
        <v>0.10688527860637276</v>
      </c>
      <c r="K37" s="340">
        <f t="shared" si="74"/>
        <v>0.11359702532748339</v>
      </c>
      <c r="L37" s="340">
        <f t="shared" si="74"/>
        <v>0.46430184040152422</v>
      </c>
      <c r="M37" s="344">
        <f>(M32/H32)-1</f>
        <v>-0.54642618507778962</v>
      </c>
      <c r="N37" s="343">
        <f>(N32/M32)-1</f>
        <v>-0.77549530193239657</v>
      </c>
      <c r="O37" s="340">
        <f t="shared" si="74"/>
        <v>0.47227522044738701</v>
      </c>
      <c r="P37" s="340">
        <f t="shared" si="74"/>
        <v>0.26272783305942893</v>
      </c>
      <c r="Q37" s="340">
        <f t="shared" si="74"/>
        <v>0.29323498342610743</v>
      </c>
      <c r="R37" s="344">
        <f>(R32/M32)-1</f>
        <v>0.51217141090332019</v>
      </c>
      <c r="S37" s="343">
        <f>(S32/R32)-1</f>
        <v>-0.69805786547278903</v>
      </c>
      <c r="T37" s="340">
        <f t="shared" ref="T37:V37" si="75">(T32/S32)-1</f>
        <v>0.25147832156640582</v>
      </c>
      <c r="U37" s="340">
        <f t="shared" si="75"/>
        <v>0.12908554635815239</v>
      </c>
      <c r="V37" s="340">
        <f t="shared" si="75"/>
        <v>-5.6772154950021081E-3</v>
      </c>
      <c r="W37" s="344">
        <f>(W32/R32)-1</f>
        <v>0.53069819844347621</v>
      </c>
      <c r="X37" s="343">
        <f>(X32/W32)-1</f>
        <v>-0.60839601117666064</v>
      </c>
      <c r="Y37" s="340">
        <f t="shared" ref="Y37:AA37" si="76">(Y32/X32)-1</f>
        <v>-3.2299516248948779E-2</v>
      </c>
      <c r="Z37" s="340">
        <f t="shared" si="76"/>
        <v>-9.2717179885982715E-3</v>
      </c>
      <c r="AA37" s="340">
        <f t="shared" si="76"/>
        <v>-1.072014306810587E-2</v>
      </c>
      <c r="AB37" s="344">
        <f>(AB32/W32)-1</f>
        <v>0.51741817262944423</v>
      </c>
      <c r="AC37" s="343">
        <f>(AC32/AB32)-1</f>
        <v>-0.41568092413141544</v>
      </c>
      <c r="AD37" s="340">
        <f t="shared" ref="AD37:AF37" si="77">(AD32/AC32)-1</f>
        <v>8.031432038824704E-2</v>
      </c>
      <c r="AE37" s="340">
        <f t="shared" si="77"/>
        <v>7.0375586637385634E-2</v>
      </c>
      <c r="AF37" s="340">
        <f t="shared" si="77"/>
        <v>7.2775803693455154E-2</v>
      </c>
      <c r="AG37" s="344">
        <f>(AG32/AB32)-1</f>
        <v>1.6160854319816025</v>
      </c>
      <c r="AH37" s="343">
        <f>(AH32/AG32)-1</f>
        <v>-0.54151079900493682</v>
      </c>
      <c r="AI37" s="340">
        <f t="shared" ref="AI37:AK37" si="78">(AI32/AH32)-1</f>
        <v>0.11077348312918689</v>
      </c>
      <c r="AJ37" s="340">
        <f t="shared" si="78"/>
        <v>2.3480133986696128E-2</v>
      </c>
      <c r="AK37" s="340">
        <f t="shared" si="78"/>
        <v>0.26726864473361611</v>
      </c>
      <c r="AL37" s="344">
        <f>(AL32/AG32)-1</f>
        <v>1.1495478762036391</v>
      </c>
      <c r="AM37" s="343">
        <f>(AM32/AL32)-1</f>
        <v>-0.60673983913180696</v>
      </c>
      <c r="AN37" s="340">
        <f t="shared" ref="AN37:AP37" si="79">(AN32/AM32)-1</f>
        <v>8.7872531690457389E-2</v>
      </c>
      <c r="AO37" s="340">
        <f t="shared" si="79"/>
        <v>0.13309174855127193</v>
      </c>
      <c r="AP37" s="340">
        <f t="shared" si="79"/>
        <v>8.000872210325638E-2</v>
      </c>
      <c r="AQ37" s="344">
        <f>(AQ32/AL32)-1</f>
        <v>0.82937344148167602</v>
      </c>
    </row>
    <row r="38" spans="2:45">
      <c r="B38" s="99"/>
      <c r="C38" s="103"/>
      <c r="D38" s="144"/>
      <c r="E38" s="145"/>
      <c r="F38" s="14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row>
    <row r="39" spans="2:45" ht="15.6">
      <c r="B39" s="502" t="s">
        <v>67</v>
      </c>
      <c r="C39" s="503"/>
      <c r="D39" s="122" t="s">
        <v>42</v>
      </c>
      <c r="E39" s="122" t="s">
        <v>41</v>
      </c>
      <c r="F39" s="122" t="s">
        <v>40</v>
      </c>
      <c r="G39" s="122" t="s">
        <v>43</v>
      </c>
      <c r="H39" s="122" t="s">
        <v>43</v>
      </c>
      <c r="I39" s="122" t="s">
        <v>44</v>
      </c>
      <c r="J39" s="122" t="s">
        <v>45</v>
      </c>
      <c r="K39" s="122" t="s">
        <v>46</v>
      </c>
      <c r="L39" s="122" t="s">
        <v>48</v>
      </c>
      <c r="M39" s="122" t="s">
        <v>48</v>
      </c>
      <c r="N39" s="122" t="s">
        <v>49</v>
      </c>
      <c r="O39" s="122" t="s">
        <v>50</v>
      </c>
      <c r="P39" s="122" t="s">
        <v>51</v>
      </c>
      <c r="Q39" s="122" t="s">
        <v>47</v>
      </c>
      <c r="R39" s="122" t="s">
        <v>47</v>
      </c>
      <c r="S39" s="131" t="s">
        <v>52</v>
      </c>
      <c r="T39" s="131" t="s">
        <v>53</v>
      </c>
      <c r="U39" s="131" t="s">
        <v>54</v>
      </c>
      <c r="V39" s="131" t="s">
        <v>55</v>
      </c>
      <c r="W39" s="131" t="s">
        <v>55</v>
      </c>
      <c r="X39" s="131" t="s">
        <v>56</v>
      </c>
      <c r="Y39" s="131" t="s">
        <v>57</v>
      </c>
      <c r="Z39" s="131" t="s">
        <v>58</v>
      </c>
      <c r="AA39" s="131" t="s">
        <v>59</v>
      </c>
      <c r="AB39" s="131" t="s">
        <v>59</v>
      </c>
      <c r="AC39" s="131" t="s">
        <v>60</v>
      </c>
      <c r="AD39" s="131" t="s">
        <v>61</v>
      </c>
      <c r="AE39" s="131" t="s">
        <v>62</v>
      </c>
      <c r="AF39" s="131" t="s">
        <v>77</v>
      </c>
      <c r="AG39" s="131" t="s">
        <v>77</v>
      </c>
      <c r="AH39" s="131" t="s">
        <v>224</v>
      </c>
      <c r="AI39" s="131" t="s">
        <v>225</v>
      </c>
      <c r="AJ39" s="131" t="s">
        <v>226</v>
      </c>
      <c r="AK39" s="131" t="s">
        <v>227</v>
      </c>
      <c r="AL39" s="146" t="s">
        <v>227</v>
      </c>
      <c r="AM39" s="131" t="s">
        <v>253</v>
      </c>
      <c r="AN39" s="131" t="s">
        <v>254</v>
      </c>
      <c r="AO39" s="131" t="s">
        <v>255</v>
      </c>
      <c r="AP39" s="131" t="s">
        <v>256</v>
      </c>
      <c r="AQ39" s="146" t="s">
        <v>256</v>
      </c>
    </row>
    <row r="40" spans="2:45" ht="16.2">
      <c r="B40" s="500" t="s">
        <v>111</v>
      </c>
      <c r="C40" s="501"/>
      <c r="D40" s="123" t="s">
        <v>78</v>
      </c>
      <c r="E40" s="123" t="s">
        <v>79</v>
      </c>
      <c r="F40" s="123" t="s">
        <v>80</v>
      </c>
      <c r="G40" s="123" t="s">
        <v>81</v>
      </c>
      <c r="H40" s="125" t="s">
        <v>189</v>
      </c>
      <c r="I40" s="123" t="s">
        <v>82</v>
      </c>
      <c r="J40" s="123" t="s">
        <v>199</v>
      </c>
      <c r="K40" s="123" t="s">
        <v>200</v>
      </c>
      <c r="L40" s="123" t="s">
        <v>218</v>
      </c>
      <c r="M40" s="123" t="s">
        <v>219</v>
      </c>
      <c r="N40" s="123" t="s">
        <v>247</v>
      </c>
      <c r="O40" s="123" t="s">
        <v>248</v>
      </c>
      <c r="P40" s="123" t="s">
        <v>249</v>
      </c>
      <c r="Q40" s="123" t="s">
        <v>89</v>
      </c>
      <c r="R40" s="123" t="s">
        <v>90</v>
      </c>
      <c r="S40" s="132" t="s">
        <v>91</v>
      </c>
      <c r="T40" s="132" t="s">
        <v>92</v>
      </c>
      <c r="U40" s="132" t="s">
        <v>93</v>
      </c>
      <c r="V40" s="132" t="s">
        <v>94</v>
      </c>
      <c r="W40" s="133" t="s">
        <v>95</v>
      </c>
      <c r="X40" s="132" t="s">
        <v>96</v>
      </c>
      <c r="Y40" s="132" t="s">
        <v>97</v>
      </c>
      <c r="Z40" s="132" t="s">
        <v>98</v>
      </c>
      <c r="AA40" s="132" t="s">
        <v>99</v>
      </c>
      <c r="AB40" s="133" t="s">
        <v>100</v>
      </c>
      <c r="AC40" s="132" t="s">
        <v>101</v>
      </c>
      <c r="AD40" s="132" t="s">
        <v>102</v>
      </c>
      <c r="AE40" s="132" t="s">
        <v>103</v>
      </c>
      <c r="AF40" s="132" t="s">
        <v>104</v>
      </c>
      <c r="AG40" s="133" t="s">
        <v>194</v>
      </c>
      <c r="AH40" s="132" t="s">
        <v>228</v>
      </c>
      <c r="AI40" s="132" t="s">
        <v>229</v>
      </c>
      <c r="AJ40" s="132" t="s">
        <v>230</v>
      </c>
      <c r="AK40" s="132" t="s">
        <v>231</v>
      </c>
      <c r="AL40" s="147" t="s">
        <v>232</v>
      </c>
      <c r="AM40" s="132" t="s">
        <v>257</v>
      </c>
      <c r="AN40" s="132" t="s">
        <v>258</v>
      </c>
      <c r="AO40" s="132" t="s">
        <v>259</v>
      </c>
      <c r="AP40" s="132" t="s">
        <v>260</v>
      </c>
      <c r="AQ40" s="147" t="s">
        <v>261</v>
      </c>
    </row>
    <row r="41" spans="2:45" s="68" customFormat="1">
      <c r="B41" s="510" t="s">
        <v>130</v>
      </c>
      <c r="C41" s="511"/>
      <c r="D41" s="156"/>
      <c r="E41" s="156"/>
      <c r="F41" s="156"/>
      <c r="G41" s="156"/>
      <c r="H41" s="40"/>
      <c r="I41" s="156"/>
      <c r="J41" s="156"/>
      <c r="K41" s="243"/>
      <c r="L41" s="156"/>
      <c r="M41" s="39"/>
      <c r="N41" s="156"/>
      <c r="O41" s="156"/>
      <c r="P41" s="155"/>
      <c r="Q41" s="156"/>
      <c r="R41" s="40"/>
      <c r="S41" s="295"/>
      <c r="T41" s="295"/>
      <c r="U41" s="295"/>
      <c r="V41" s="295"/>
      <c r="W41" s="40"/>
      <c r="X41" s="294"/>
      <c r="Y41" s="295"/>
      <c r="Z41" s="294"/>
      <c r="AA41" s="294"/>
      <c r="AB41" s="39"/>
      <c r="AC41" s="294"/>
      <c r="AD41" s="295"/>
      <c r="AE41" s="294"/>
      <c r="AF41" s="294"/>
      <c r="AG41" s="39"/>
      <c r="AH41" s="294"/>
      <c r="AI41" s="295"/>
      <c r="AJ41" s="294"/>
      <c r="AK41" s="294"/>
      <c r="AL41" s="39"/>
      <c r="AM41" s="294"/>
      <c r="AN41" s="295"/>
      <c r="AO41" s="294"/>
      <c r="AP41" s="294"/>
      <c r="AQ41" s="39"/>
    </row>
    <row r="42" spans="2:45" s="68" customFormat="1" outlineLevel="1">
      <c r="B42" s="488" t="s">
        <v>144</v>
      </c>
      <c r="C42" s="489"/>
      <c r="D42" s="156">
        <v>34.377000000000002</v>
      </c>
      <c r="E42" s="156">
        <v>35.085000000000001</v>
      </c>
      <c r="F42" s="156">
        <v>36.265000000000001</v>
      </c>
      <c r="G42" s="156">
        <v>37.698</v>
      </c>
      <c r="H42" s="438">
        <f>G42</f>
        <v>37.698</v>
      </c>
      <c r="I42" s="156">
        <v>40.314999999999998</v>
      </c>
      <c r="J42" s="156">
        <v>41.057000000000002</v>
      </c>
      <c r="K42" s="243">
        <v>42.067999999999998</v>
      </c>
      <c r="L42" s="156">
        <v>43.401000000000003</v>
      </c>
      <c r="M42" s="438">
        <f>L42</f>
        <v>43.401000000000003</v>
      </c>
      <c r="N42" s="156">
        <v>45.713999999999999</v>
      </c>
      <c r="O42" s="156">
        <v>47.128999999999998</v>
      </c>
      <c r="P42" s="155">
        <v>47.497</v>
      </c>
      <c r="Q42" s="219">
        <v>49.430999999999997</v>
      </c>
      <c r="R42" s="39">
        <f>Q42</f>
        <v>49.430999999999997</v>
      </c>
      <c r="S42" s="294">
        <f>Q42*(1+S43)</f>
        <v>50.913930000000001</v>
      </c>
      <c r="T42" s="295">
        <f>S42*(1+T43)</f>
        <v>51.932208600000003</v>
      </c>
      <c r="U42" s="294">
        <f t="shared" ref="U42" si="80">T42*(1+U43)</f>
        <v>52.711191728999999</v>
      </c>
      <c r="V42" s="294">
        <f>U42*(1+V43)</f>
        <v>54.028971522224992</v>
      </c>
      <c r="W42" s="39">
        <f>V42</f>
        <v>54.028971522224992</v>
      </c>
      <c r="X42" s="294">
        <f>V42*(1+X43)</f>
        <v>55.649840667891745</v>
      </c>
      <c r="Y42" s="295">
        <f>X42*(1+Y43)</f>
        <v>56.762837481249584</v>
      </c>
      <c r="Z42" s="294">
        <f t="shared" ref="Z42" si="81">Y42*(1+Z43)</f>
        <v>57.61428004346832</v>
      </c>
      <c r="AA42" s="294">
        <f>Z42*(1+AA43)</f>
        <v>59.054637044555022</v>
      </c>
      <c r="AB42" s="39">
        <f>AA42</f>
        <v>59.054637044555022</v>
      </c>
      <c r="AC42" s="294">
        <f>AA42*(1+AC43)</f>
        <v>60.826276155891676</v>
      </c>
      <c r="AD42" s="295">
        <f>AC42*(1+AD43)</f>
        <v>62.042801679009514</v>
      </c>
      <c r="AE42" s="294">
        <f t="shared" ref="AE42" si="82">AD42*(1+AE43)</f>
        <v>62.973443704194651</v>
      </c>
      <c r="AF42" s="294">
        <f>AE42*(1+AF43)</f>
        <v>64.547779796799517</v>
      </c>
      <c r="AG42" s="39">
        <f>AF42</f>
        <v>64.547779796799517</v>
      </c>
      <c r="AH42" s="294">
        <f>AF42*(1+AH43)</f>
        <v>66.4842131907035</v>
      </c>
      <c r="AI42" s="295">
        <f>AH42*(1+AI43)</f>
        <v>67.813897454517573</v>
      </c>
      <c r="AJ42" s="294">
        <f t="shared" ref="AJ42" si="83">AI42*(1+AJ43)</f>
        <v>68.831105916335332</v>
      </c>
      <c r="AK42" s="294">
        <f>AJ42*(1+AK43)</f>
        <v>70.55188356424371</v>
      </c>
      <c r="AL42" s="39">
        <f>AK42</f>
        <v>70.55188356424371</v>
      </c>
      <c r="AM42" s="294">
        <f>AK42*(1+AM43)</f>
        <v>72.66844007117102</v>
      </c>
      <c r="AN42" s="295">
        <f>AM42*(1+AN43)</f>
        <v>74.121808872594443</v>
      </c>
      <c r="AO42" s="294">
        <f t="shared" ref="AO42" si="84">AN42*(1+AO43)</f>
        <v>75.233636005683351</v>
      </c>
      <c r="AP42" s="294">
        <f>AO42*(1+AP43)</f>
        <v>77.114476905825427</v>
      </c>
      <c r="AQ42" s="39">
        <f>AP42</f>
        <v>77.114476905825427</v>
      </c>
    </row>
    <row r="43" spans="2:45" s="91" customFormat="1" outlineLevel="1">
      <c r="B43" s="208" t="s">
        <v>132</v>
      </c>
      <c r="C43" s="209"/>
      <c r="D43" s="124">
        <f>D42/31.712-1</f>
        <v>8.4037588294652021E-2</v>
      </c>
      <c r="E43" s="124">
        <f>E42/D42-1</f>
        <v>2.0595165372196522E-2</v>
      </c>
      <c r="F43" s="124">
        <f t="shared" ref="F43:G43" si="85">F42/E42-1</f>
        <v>3.3632606527005837E-2</v>
      </c>
      <c r="G43" s="124">
        <f t="shared" si="85"/>
        <v>3.951468357920862E-2</v>
      </c>
      <c r="H43" s="90"/>
      <c r="I43" s="124">
        <f>I42/G42-1</f>
        <v>6.9420128388773872E-2</v>
      </c>
      <c r="J43" s="124">
        <f>J42/I42-1</f>
        <v>1.8405060151308605E-2</v>
      </c>
      <c r="K43" s="124">
        <f>K42/J42-1</f>
        <v>2.4624302798548214E-2</v>
      </c>
      <c r="L43" s="124">
        <f>L42/K42-1</f>
        <v>3.1686792811638442E-2</v>
      </c>
      <c r="M43" s="90">
        <f>M42/H42-1</f>
        <v>0.15128123507878399</v>
      </c>
      <c r="N43" s="124">
        <f>N42/L42-1</f>
        <v>5.3293702910071072E-2</v>
      </c>
      <c r="O43" s="124">
        <f>O42/N42-1</f>
        <v>3.0953318458240453E-2</v>
      </c>
      <c r="P43" s="124">
        <f>P42/O42-1</f>
        <v>7.8083557894290667E-3</v>
      </c>
      <c r="Q43" s="124">
        <f>Q42/P42-1</f>
        <v>4.0718361159652217E-2</v>
      </c>
      <c r="R43" s="90">
        <f>R42/M42-1</f>
        <v>0.13893689085504923</v>
      </c>
      <c r="S43" s="471">
        <v>0.03</v>
      </c>
      <c r="T43" s="471">
        <v>0.02</v>
      </c>
      <c r="U43" s="471">
        <v>1.4999999999999999E-2</v>
      </c>
      <c r="V43" s="471">
        <v>2.5000000000000001E-2</v>
      </c>
      <c r="W43" s="90">
        <f>W42/R42-1</f>
        <v>9.3017974999999975E-2</v>
      </c>
      <c r="X43" s="472">
        <v>0.03</v>
      </c>
      <c r="Y43" s="472">
        <v>0.02</v>
      </c>
      <c r="Z43" s="472">
        <v>1.4999999999999999E-2</v>
      </c>
      <c r="AA43" s="472">
        <v>2.5000000000000001E-2</v>
      </c>
      <c r="AB43" s="90">
        <f>AB42/W42-1</f>
        <v>9.3017974999999975E-2</v>
      </c>
      <c r="AC43" s="473">
        <v>0.03</v>
      </c>
      <c r="AD43" s="473">
        <v>0.02</v>
      </c>
      <c r="AE43" s="473">
        <v>1.4999999999999999E-2</v>
      </c>
      <c r="AF43" s="473">
        <v>2.5000000000000001E-2</v>
      </c>
      <c r="AG43" s="90">
        <f>AG42/AB42-1</f>
        <v>9.3017974999999975E-2</v>
      </c>
      <c r="AH43" s="474">
        <v>0.03</v>
      </c>
      <c r="AI43" s="474">
        <v>0.02</v>
      </c>
      <c r="AJ43" s="474">
        <v>1.4999999999999999E-2</v>
      </c>
      <c r="AK43" s="474">
        <v>2.5000000000000001E-2</v>
      </c>
      <c r="AL43" s="90">
        <f>AL42/AG42-1</f>
        <v>9.3017974999999753E-2</v>
      </c>
      <c r="AM43" s="475">
        <v>0.03</v>
      </c>
      <c r="AN43" s="475">
        <v>0.02</v>
      </c>
      <c r="AO43" s="475">
        <v>1.4999999999999999E-2</v>
      </c>
      <c r="AP43" s="475">
        <v>2.5000000000000001E-2</v>
      </c>
      <c r="AQ43" s="90">
        <f>AQ42/AL42-1</f>
        <v>9.3017974999999753E-2</v>
      </c>
    </row>
    <row r="44" spans="2:45" s="68" customFormat="1" outlineLevel="1">
      <c r="B44" s="204" t="s">
        <v>131</v>
      </c>
      <c r="C44" s="205"/>
      <c r="D44" s="156">
        <f>(D42+31.712)/2</f>
        <v>33.044499999999999</v>
      </c>
      <c r="E44" s="156">
        <f>AVERAGE(D42,E42)</f>
        <v>34.731000000000002</v>
      </c>
      <c r="F44" s="156">
        <f t="shared" ref="F44:J44" si="86">AVERAGE(E42,F42)</f>
        <v>35.674999999999997</v>
      </c>
      <c r="G44" s="156">
        <f t="shared" si="86"/>
        <v>36.981499999999997</v>
      </c>
      <c r="H44" s="251">
        <f>AVERAGE(D42:G42)</f>
        <v>35.856250000000003</v>
      </c>
      <c r="I44" s="156">
        <f>AVERAGE(G42,I42)</f>
        <v>39.006500000000003</v>
      </c>
      <c r="J44" s="156">
        <f t="shared" si="86"/>
        <v>40.686</v>
      </c>
      <c r="K44" s="156">
        <f>AVERAGE(J42,K42)</f>
        <v>41.5625</v>
      </c>
      <c r="L44" s="156">
        <f>AVERAGE(K42,L42)</f>
        <v>42.734499999999997</v>
      </c>
      <c r="M44" s="251">
        <f>AVERAGE(I42:L42)</f>
        <v>41.710250000000002</v>
      </c>
      <c r="N44" s="156">
        <f>AVERAGE(L42,N42)</f>
        <v>44.557500000000005</v>
      </c>
      <c r="O44" s="156">
        <v>46.003999999999998</v>
      </c>
      <c r="P44" s="156">
        <v>46.478999999999999</v>
      </c>
      <c r="Q44" s="156">
        <f t="shared" ref="Q44" si="87">AVERAGE(P42,Q42)</f>
        <v>48.463999999999999</v>
      </c>
      <c r="R44" s="251">
        <f>AVERAGE(N42:Q42)</f>
        <v>47.44274999999999</v>
      </c>
      <c r="S44" s="294">
        <f>AVERAGE(Q42,S42)</f>
        <v>50.172465000000003</v>
      </c>
      <c r="T44" s="295">
        <f t="shared" ref="T44:V44" si="88">AVERAGE(S42,T42)</f>
        <v>51.423069300000002</v>
      </c>
      <c r="U44" s="295">
        <f t="shared" si="88"/>
        <v>52.321700164500001</v>
      </c>
      <c r="V44" s="295">
        <f t="shared" si="88"/>
        <v>53.370081625612499</v>
      </c>
      <c r="W44" s="251">
        <f>AVERAGE(S42:V42)</f>
        <v>52.396575462806247</v>
      </c>
      <c r="X44" s="294">
        <f>AVERAGE(V42,X42)</f>
        <v>54.839406095058365</v>
      </c>
      <c r="Y44" s="295">
        <f t="shared" ref="Y44" si="89">AVERAGE(X42,Y42)</f>
        <v>56.206339074570664</v>
      </c>
      <c r="Z44" s="295">
        <f t="shared" ref="Z44" si="90">AVERAGE(Y42,Z42)</f>
        <v>57.188558762358952</v>
      </c>
      <c r="AA44" s="295">
        <f t="shared" ref="AA44" si="91">AVERAGE(Z42,AA42)</f>
        <v>58.334458544011667</v>
      </c>
      <c r="AB44" s="251">
        <f>AVERAGE(X42:AA42)</f>
        <v>57.270398809291166</v>
      </c>
      <c r="AC44" s="294">
        <f>AVERAGE(AA42,AC42)</f>
        <v>59.940456600223349</v>
      </c>
      <c r="AD44" s="295">
        <f t="shared" ref="AD44" si="92">AVERAGE(AC42,AD42)</f>
        <v>61.434538917450595</v>
      </c>
      <c r="AE44" s="295">
        <f t="shared" ref="AE44" si="93">AVERAGE(AD42,AE42)</f>
        <v>62.508122691602082</v>
      </c>
      <c r="AF44" s="295">
        <f t="shared" ref="AF44" si="94">AVERAGE(AE42,AF42)</f>
        <v>63.760611750497084</v>
      </c>
      <c r="AG44" s="251">
        <f>AVERAGE(AC42:AF42)</f>
        <v>62.597575333973843</v>
      </c>
      <c r="AH44" s="294">
        <f>AVERAGE(AF42,AH42)</f>
        <v>65.515996493751516</v>
      </c>
      <c r="AI44" s="295">
        <f t="shared" ref="AI44" si="95">AVERAGE(AH42,AI42)</f>
        <v>67.149055322610536</v>
      </c>
      <c r="AJ44" s="295">
        <f t="shared" ref="AJ44" si="96">AVERAGE(AI42,AJ42)</f>
        <v>68.32250168542646</v>
      </c>
      <c r="AK44" s="295">
        <f t="shared" ref="AK44" si="97">AVERAGE(AJ42,AK42)</f>
        <v>69.691494740289528</v>
      </c>
      <c r="AL44" s="251">
        <f>AVERAGE(AH42:AK42)</f>
        <v>68.420275031450032</v>
      </c>
      <c r="AM44" s="294">
        <f>AVERAGE(AK42,AM42)</f>
        <v>71.610161817707365</v>
      </c>
      <c r="AN44" s="295">
        <f t="shared" ref="AN44" si="98">AVERAGE(AM42,AN42)</f>
        <v>73.395124471882724</v>
      </c>
      <c r="AO44" s="295">
        <f t="shared" ref="AO44" si="99">AVERAGE(AN42,AO42)</f>
        <v>74.677722439138904</v>
      </c>
      <c r="AP44" s="295">
        <f t="shared" ref="AP44" si="100">AVERAGE(AO42,AP42)</f>
        <v>76.174056455754396</v>
      </c>
      <c r="AQ44" s="251">
        <f>AVERAGE(AM42:AP42)</f>
        <v>74.78459046381856</v>
      </c>
    </row>
    <row r="45" spans="2:45" s="42" customFormat="1" outlineLevel="1">
      <c r="B45" s="488" t="s">
        <v>135</v>
      </c>
      <c r="C45" s="489"/>
      <c r="D45" s="156">
        <v>798.61699999999996</v>
      </c>
      <c r="E45" s="156">
        <v>838.22500000000002</v>
      </c>
      <c r="F45" s="156">
        <v>877.15</v>
      </c>
      <c r="G45" s="156">
        <v>917.44200000000001</v>
      </c>
      <c r="H45" s="39">
        <f>SUM(D45:G45)</f>
        <v>3431.4340000000002</v>
      </c>
      <c r="I45" s="156">
        <v>984.53200000000004</v>
      </c>
      <c r="J45" s="156">
        <v>1025.913</v>
      </c>
      <c r="K45" s="156">
        <v>1063.961</v>
      </c>
      <c r="L45" s="156">
        <v>1105.933</v>
      </c>
      <c r="M45" s="39">
        <f>SUM(I45:L45)</f>
        <v>4180.3389999999999</v>
      </c>
      <c r="N45" s="156">
        <v>1161.241</v>
      </c>
      <c r="O45" s="156">
        <v>1208.271</v>
      </c>
      <c r="P45" s="156">
        <v>1304.3330000000001</v>
      </c>
      <c r="Q45" s="219">
        <v>1403.462</v>
      </c>
      <c r="R45" s="39">
        <f>SUM(N45:Q45)</f>
        <v>5077.3069999999998</v>
      </c>
      <c r="S45" s="295">
        <f>S44*S46</f>
        <v>1503.6687760499999</v>
      </c>
      <c r="T45" s="295">
        <f>T44*T46</f>
        <v>1541.1493869210001</v>
      </c>
      <c r="U45" s="295">
        <f t="shared" ref="U45" si="101">U44*U46</f>
        <v>1568.081353930065</v>
      </c>
      <c r="V45" s="295">
        <f t="shared" ref="V45" si="102">V44*V46</f>
        <v>1599.5013463196065</v>
      </c>
      <c r="W45" s="39">
        <f>SUM(S45:V45)</f>
        <v>6212.4008632206715</v>
      </c>
      <c r="X45" s="295">
        <f>X44*X46</f>
        <v>1643.5370006688991</v>
      </c>
      <c r="Y45" s="295">
        <f>Y44*Y46</f>
        <v>1684.5039820648828</v>
      </c>
      <c r="Z45" s="295">
        <f t="shared" ref="Z45:AA45" si="103">Z44*Z46</f>
        <v>1713.9411061078977</v>
      </c>
      <c r="AA45" s="295">
        <f t="shared" si="103"/>
        <v>1748.2837225640296</v>
      </c>
      <c r="AB45" s="39">
        <f>SUM(X45:AA45)</f>
        <v>6790.2658114057094</v>
      </c>
      <c r="AC45" s="295">
        <f>AC44*AC46</f>
        <v>2156.058223910034</v>
      </c>
      <c r="AD45" s="295">
        <f>AD44*AD46</f>
        <v>2209.8003648606978</v>
      </c>
      <c r="AE45" s="295">
        <f t="shared" ref="AE45:AF45" si="104">AE44*AE46</f>
        <v>2248.417173216927</v>
      </c>
      <c r="AF45" s="295">
        <f t="shared" si="104"/>
        <v>2293.4692046653799</v>
      </c>
      <c r="AG45" s="39">
        <f>SUM(AC45:AF45)</f>
        <v>8907.7449666530392</v>
      </c>
      <c r="AH45" s="295">
        <f>AH44*AH46</f>
        <v>2356.6103938802421</v>
      </c>
      <c r="AI45" s="295">
        <f>AI44*AI46</f>
        <v>2415.3515199543008</v>
      </c>
      <c r="AJ45" s="295">
        <f t="shared" ref="AJ45:AK45" si="105">AJ44*AJ46</f>
        <v>2457.5603856247899</v>
      </c>
      <c r="AK45" s="295">
        <f t="shared" si="105"/>
        <v>2506.8030658082143</v>
      </c>
      <c r="AL45" s="39">
        <f>SUM(AH45:AK45)</f>
        <v>9736.3253652675467</v>
      </c>
      <c r="AM45" s="295">
        <f>AM44*AM46</f>
        <v>2575.8175205829339</v>
      </c>
      <c r="AN45" s="295">
        <f>AN44*AN46</f>
        <v>2640.0226272536215</v>
      </c>
      <c r="AO45" s="295">
        <f t="shared" ref="AO45:AP45" si="106">AO44*AO46</f>
        <v>2686.1576761358265</v>
      </c>
      <c r="AP45" s="295">
        <f t="shared" si="106"/>
        <v>2739.9808107134854</v>
      </c>
      <c r="AQ45" s="39">
        <f>SUM(AM45:AP45)</f>
        <v>10641.978634685867</v>
      </c>
    </row>
    <row r="46" spans="2:45" s="42" customFormat="1" outlineLevel="1">
      <c r="B46" s="488" t="s">
        <v>133</v>
      </c>
      <c r="C46" s="489"/>
      <c r="D46" s="156">
        <f>D45/D44</f>
        <v>24.167925070737944</v>
      </c>
      <c r="E46" s="156">
        <f t="shared" ref="E46:G46" si="107">E45/E44</f>
        <v>24.134778727937576</v>
      </c>
      <c r="F46" s="156">
        <f t="shared" si="107"/>
        <v>24.587245970567626</v>
      </c>
      <c r="G46" s="156">
        <f t="shared" si="107"/>
        <v>24.808133796628045</v>
      </c>
      <c r="H46" s="39">
        <f t="shared" ref="H46:H50" si="108">SUM(D46:G46)</f>
        <v>97.698083565871187</v>
      </c>
      <c r="I46" s="156">
        <f t="shared" ref="I46:Q46" si="109">I45/I44</f>
        <v>25.240203555817619</v>
      </c>
      <c r="J46" s="156">
        <f t="shared" si="109"/>
        <v>25.215381212210588</v>
      </c>
      <c r="K46" s="156">
        <f t="shared" si="109"/>
        <v>25.59906165413534</v>
      </c>
      <c r="L46" s="156">
        <f t="shared" si="109"/>
        <v>25.879160865342993</v>
      </c>
      <c r="M46" s="39">
        <f t="shared" ref="M46:M50" si="110">SUM(I46:L46)</f>
        <v>101.93380728750654</v>
      </c>
      <c r="N46" s="156">
        <f t="shared" si="109"/>
        <v>26.061628233181839</v>
      </c>
      <c r="O46" s="156">
        <f t="shared" si="109"/>
        <v>26.264477001999825</v>
      </c>
      <c r="P46" s="156">
        <f t="shared" si="109"/>
        <v>28.062845586178707</v>
      </c>
      <c r="Q46" s="156">
        <f t="shared" si="109"/>
        <v>28.958856058104985</v>
      </c>
      <c r="R46" s="39">
        <f t="shared" ref="R46:R50" si="111">SUM(N46:Q46)</f>
        <v>109.34780687946535</v>
      </c>
      <c r="S46" s="417">
        <v>29.97</v>
      </c>
      <c r="T46" s="417">
        <v>29.97</v>
      </c>
      <c r="U46" s="417">
        <v>29.97</v>
      </c>
      <c r="V46" s="417">
        <v>29.97</v>
      </c>
      <c r="W46" s="39">
        <f t="shared" ref="W46:W50" si="112">SUM(S46:V46)</f>
        <v>119.88</v>
      </c>
      <c r="X46" s="417">
        <v>29.97</v>
      </c>
      <c r="Y46" s="417">
        <v>29.97</v>
      </c>
      <c r="Z46" s="417">
        <v>29.97</v>
      </c>
      <c r="AA46" s="417">
        <v>29.97</v>
      </c>
      <c r="AB46" s="39">
        <f t="shared" ref="AB46:AB50" si="113">SUM(X46:AA46)</f>
        <v>119.88</v>
      </c>
      <c r="AC46" s="417">
        <v>35.97</v>
      </c>
      <c r="AD46" s="417">
        <v>35.97</v>
      </c>
      <c r="AE46" s="417">
        <v>35.97</v>
      </c>
      <c r="AF46" s="417">
        <v>35.97</v>
      </c>
      <c r="AG46" s="39">
        <f t="shared" ref="AG46:AG50" si="114">SUM(AC46:AF46)</f>
        <v>143.88</v>
      </c>
      <c r="AH46" s="417">
        <v>35.97</v>
      </c>
      <c r="AI46" s="417">
        <v>35.97</v>
      </c>
      <c r="AJ46" s="417">
        <v>35.97</v>
      </c>
      <c r="AK46" s="417">
        <v>35.97</v>
      </c>
      <c r="AL46" s="39">
        <f t="shared" ref="AL46:AL50" si="115">SUM(AH46:AK46)</f>
        <v>143.88</v>
      </c>
      <c r="AM46" s="417">
        <v>35.97</v>
      </c>
      <c r="AN46" s="417">
        <v>35.97</v>
      </c>
      <c r="AO46" s="417">
        <v>35.97</v>
      </c>
      <c r="AP46" s="417">
        <v>35.97</v>
      </c>
      <c r="AQ46" s="39">
        <f t="shared" ref="AQ46:AQ50" si="116">SUM(AM46:AP46)</f>
        <v>143.88</v>
      </c>
      <c r="AS46" s="42" t="s">
        <v>308</v>
      </c>
    </row>
    <row r="47" spans="2:45" s="42" customFormat="1" outlineLevel="1">
      <c r="B47" s="151" t="s">
        <v>191</v>
      </c>
      <c r="C47" s="152"/>
      <c r="D47" s="156">
        <v>517.09400000000005</v>
      </c>
      <c r="E47" s="156">
        <v>546.22299999999996</v>
      </c>
      <c r="F47" s="156">
        <v>565.25099999999998</v>
      </c>
      <c r="G47" s="156">
        <v>573.19299999999998</v>
      </c>
      <c r="H47" s="39">
        <f t="shared" si="108"/>
        <v>2201.761</v>
      </c>
      <c r="I47" s="156">
        <v>582.529</v>
      </c>
      <c r="J47" s="156">
        <v>612.69100000000003</v>
      </c>
      <c r="K47" s="156">
        <v>644.91399999999999</v>
      </c>
      <c r="L47" s="156">
        <v>647.05899999999997</v>
      </c>
      <c r="M47" s="39">
        <f t="shared" si="110"/>
        <v>2487.1930000000002</v>
      </c>
      <c r="N47" s="156">
        <v>666.54600000000005</v>
      </c>
      <c r="O47" s="156">
        <v>707.10599999999999</v>
      </c>
      <c r="P47" s="156">
        <v>720.65800000000002</v>
      </c>
      <c r="Q47" s="156">
        <v>761.47900000000004</v>
      </c>
      <c r="R47" s="39">
        <f t="shared" si="111"/>
        <v>2855.7889999999998</v>
      </c>
      <c r="S47" s="295">
        <f>S45*(1-S48)</f>
        <v>842.05451458800007</v>
      </c>
      <c r="T47" s="295">
        <f>T45*(1-T48)</f>
        <v>863.04365667576008</v>
      </c>
      <c r="U47" s="295">
        <f t="shared" ref="U47" si="117">U45*(1-U48)</f>
        <v>878.12555820083651</v>
      </c>
      <c r="V47" s="295">
        <f t="shared" ref="V47" si="118">V45*(1-V48)</f>
        <v>895.72075393897967</v>
      </c>
      <c r="W47" s="39">
        <f t="shared" si="112"/>
        <v>3478.9444834035762</v>
      </c>
      <c r="X47" s="295">
        <f>X45*(1-X48)</f>
        <v>936.8160903812726</v>
      </c>
      <c r="Y47" s="295">
        <f>Y45*(1-Y48)</f>
        <v>960.16726977698329</v>
      </c>
      <c r="Z47" s="295">
        <f t="shared" ref="Z47:AA47" si="119">Z45*(1-Z48)</f>
        <v>976.94643048150181</v>
      </c>
      <c r="AA47" s="295">
        <f t="shared" si="119"/>
        <v>996.52172186149699</v>
      </c>
      <c r="AB47" s="39">
        <f t="shared" si="113"/>
        <v>3870.4515125012549</v>
      </c>
      <c r="AC47" s="295">
        <f>AC45*(1-AC48)</f>
        <v>1228.9531876287194</v>
      </c>
      <c r="AD47" s="295">
        <f>AD45*(1-AD48)</f>
        <v>1259.5862079705978</v>
      </c>
      <c r="AE47" s="295">
        <f t="shared" ref="AE47:AF47" si="120">AE45*(1-AE48)</f>
        <v>1281.5977887336485</v>
      </c>
      <c r="AF47" s="295">
        <f t="shared" si="120"/>
        <v>1307.2774466592666</v>
      </c>
      <c r="AG47" s="39">
        <f t="shared" si="114"/>
        <v>5077.4146309922326</v>
      </c>
      <c r="AH47" s="295">
        <f>AH45*(1-AH48)</f>
        <v>1343.2679245117381</v>
      </c>
      <c r="AI47" s="295">
        <f>AI45*(1-AI48)</f>
        <v>1376.7503663739517</v>
      </c>
      <c r="AJ47" s="295">
        <f t="shared" ref="AJ47:AK47" si="121">AJ45*(1-AJ48)</f>
        <v>1400.8094198061303</v>
      </c>
      <c r="AK47" s="295">
        <f t="shared" si="121"/>
        <v>1428.8777475106824</v>
      </c>
      <c r="AL47" s="39">
        <f t="shared" si="115"/>
        <v>5549.7054582025021</v>
      </c>
      <c r="AM47" s="295">
        <f>AM45*(1-AM48)</f>
        <v>1442.457811526443</v>
      </c>
      <c r="AN47" s="295">
        <f>AN45*(1-AN48)</f>
        <v>1478.4126712620282</v>
      </c>
      <c r="AO47" s="295">
        <f t="shared" ref="AO47:AP47" si="122">AO45*(1-AO48)</f>
        <v>1477.3867218747048</v>
      </c>
      <c r="AP47" s="295">
        <f t="shared" si="122"/>
        <v>1506.9894458924171</v>
      </c>
      <c r="AQ47" s="39">
        <f t="shared" si="116"/>
        <v>5905.2466505555931</v>
      </c>
    </row>
    <row r="48" spans="2:45" s="42" customFormat="1" outlineLevel="1">
      <c r="B48" s="204" t="s">
        <v>192</v>
      </c>
      <c r="C48" s="205"/>
      <c r="D48" s="124">
        <f>(D45-D47)/D45</f>
        <v>0.35251315712037173</v>
      </c>
      <c r="E48" s="124">
        <f t="shared" ref="E48:G48" si="123">(E45-E47)/E45</f>
        <v>0.34835754123296259</v>
      </c>
      <c r="F48" s="124">
        <f t="shared" si="123"/>
        <v>0.35558228353189308</v>
      </c>
      <c r="G48" s="124">
        <f t="shared" si="123"/>
        <v>0.3752269898260599</v>
      </c>
      <c r="H48" s="90">
        <f>(H45-H47)/H45</f>
        <v>0.35835542808050519</v>
      </c>
      <c r="I48" s="124">
        <f>(I45-I47)/I45</f>
        <v>0.40831887637984343</v>
      </c>
      <c r="J48" s="124">
        <f t="shared" ref="J48:N48" si="124">(J45-J47)/J45</f>
        <v>0.4027846415826683</v>
      </c>
      <c r="K48" s="124">
        <f t="shared" si="124"/>
        <v>0.39385560185006785</v>
      </c>
      <c r="L48" s="124">
        <f t="shared" si="124"/>
        <v>0.41492025285437728</v>
      </c>
      <c r="M48" s="90">
        <f>(M45-M47)/M45</f>
        <v>0.40502600387193471</v>
      </c>
      <c r="N48" s="124">
        <f t="shared" si="124"/>
        <v>0.42600545450944288</v>
      </c>
      <c r="O48" s="124">
        <f>(O45-O47)/O45</f>
        <v>0.41477863823595862</v>
      </c>
      <c r="P48" s="124">
        <f>(P45-P47)/P45</f>
        <v>0.44748925312784393</v>
      </c>
      <c r="Q48" s="124">
        <f>(Q45-Q47)/Q45</f>
        <v>0.45742813129247528</v>
      </c>
      <c r="R48" s="90">
        <f>(R45-R47)/R45</f>
        <v>0.43753864007041532</v>
      </c>
      <c r="S48" s="93">
        <v>0.44</v>
      </c>
      <c r="T48" s="93">
        <v>0.44</v>
      </c>
      <c r="U48" s="93">
        <v>0.44</v>
      </c>
      <c r="V48" s="93">
        <v>0.44</v>
      </c>
      <c r="W48" s="90">
        <f>(W45-W47)/W45</f>
        <v>0.43999999999999995</v>
      </c>
      <c r="X48" s="93">
        <v>0.43</v>
      </c>
      <c r="Y48" s="93">
        <v>0.43</v>
      </c>
      <c r="Z48" s="93">
        <v>0.43</v>
      </c>
      <c r="AA48" s="93">
        <v>0.43</v>
      </c>
      <c r="AB48" s="90">
        <f>(AB45-AB47)/AB45</f>
        <v>0.42999999999999994</v>
      </c>
      <c r="AC48" s="93">
        <v>0.43</v>
      </c>
      <c r="AD48" s="93">
        <v>0.43</v>
      </c>
      <c r="AE48" s="93">
        <v>0.43</v>
      </c>
      <c r="AF48" s="93">
        <v>0.43</v>
      </c>
      <c r="AG48" s="90">
        <f>(AG45-AG47)/AG45</f>
        <v>0.43</v>
      </c>
      <c r="AH48" s="93">
        <v>0.43</v>
      </c>
      <c r="AI48" s="93">
        <v>0.43</v>
      </c>
      <c r="AJ48" s="93">
        <v>0.43</v>
      </c>
      <c r="AK48" s="93">
        <v>0.43</v>
      </c>
      <c r="AL48" s="90">
        <f>(AL45-AL47)/AL45</f>
        <v>0.42999999999999994</v>
      </c>
      <c r="AM48" s="93">
        <v>0.44</v>
      </c>
      <c r="AN48" s="93">
        <v>0.44</v>
      </c>
      <c r="AO48" s="93">
        <v>0.45</v>
      </c>
      <c r="AP48" s="93">
        <v>0.45</v>
      </c>
      <c r="AQ48" s="90">
        <f>(AQ45-AQ47)/AQ45</f>
        <v>0.44509880603327245</v>
      </c>
    </row>
    <row r="49" spans="2:45" s="198" customFormat="1" outlineLevel="1">
      <c r="B49" s="204" t="s">
        <v>136</v>
      </c>
      <c r="C49" s="197"/>
      <c r="D49" s="156">
        <v>80.257999999999996</v>
      </c>
      <c r="E49" s="156">
        <v>64.727000000000004</v>
      </c>
      <c r="F49" s="156">
        <v>61.045000000000002</v>
      </c>
      <c r="G49" s="156">
        <v>87.423000000000002</v>
      </c>
      <c r="H49" s="39">
        <f t="shared" si="108"/>
        <v>293.45300000000003</v>
      </c>
      <c r="I49" s="156">
        <v>89.551000000000002</v>
      </c>
      <c r="J49" s="156">
        <v>73.427000000000007</v>
      </c>
      <c r="K49" s="156">
        <v>74.834999999999994</v>
      </c>
      <c r="L49" s="156">
        <v>79.832999999999998</v>
      </c>
      <c r="M49" s="39">
        <f t="shared" si="110"/>
        <v>317.64599999999996</v>
      </c>
      <c r="N49" s="156">
        <v>81.941999999999993</v>
      </c>
      <c r="O49" s="156">
        <v>86.805999999999997</v>
      </c>
      <c r="P49" s="156">
        <v>108.495</v>
      </c>
      <c r="Q49" s="156">
        <v>105.589</v>
      </c>
      <c r="R49" s="39">
        <f t="shared" si="111"/>
        <v>382.83199999999999</v>
      </c>
      <c r="S49" s="295">
        <f>S50*S44</f>
        <v>100.34493000000001</v>
      </c>
      <c r="T49" s="295">
        <f>T50*T44</f>
        <v>102.8461386</v>
      </c>
      <c r="U49" s="295">
        <f t="shared" ref="U49" si="125">U50*U44</f>
        <v>104.643400329</v>
      </c>
      <c r="V49" s="295">
        <f t="shared" ref="V49" si="126">V50*V44</f>
        <v>106.740163251225</v>
      </c>
      <c r="W49" s="39">
        <f t="shared" si="112"/>
        <v>414.57463218022497</v>
      </c>
      <c r="X49" s="295">
        <f>X50*X44</f>
        <v>109.67881219011673</v>
      </c>
      <c r="Y49" s="295">
        <f>Y50*Y44</f>
        <v>112.41267814914133</v>
      </c>
      <c r="Z49" s="295">
        <f t="shared" ref="Z49:AA49" si="127">Z50*Z44</f>
        <v>114.3771175247179</v>
      </c>
      <c r="AA49" s="295">
        <f t="shared" si="127"/>
        <v>116.66891708802333</v>
      </c>
      <c r="AB49" s="39">
        <f t="shared" si="113"/>
        <v>453.13752495199935</v>
      </c>
      <c r="AC49" s="295">
        <f>AC50*AC44</f>
        <v>119.8809132004467</v>
      </c>
      <c r="AD49" s="295">
        <f>AD50*AD44</f>
        <v>122.86907783490119</v>
      </c>
      <c r="AE49" s="295">
        <f t="shared" ref="AE49:AF49" si="128">AE50*AE44</f>
        <v>125.01624538320416</v>
      </c>
      <c r="AF49" s="295">
        <f t="shared" si="128"/>
        <v>127.52122350099417</v>
      </c>
      <c r="AG49" s="39">
        <f t="shared" si="114"/>
        <v>495.28745991954617</v>
      </c>
      <c r="AH49" s="295">
        <f>AH50*AH44</f>
        <v>131.03199298750303</v>
      </c>
      <c r="AI49" s="295">
        <f>AI50*AI44</f>
        <v>134.29811064522107</v>
      </c>
      <c r="AJ49" s="295">
        <f t="shared" ref="AJ49:AK49" si="129">AJ50*AJ44</f>
        <v>136.64500337085292</v>
      </c>
      <c r="AK49" s="295">
        <f t="shared" si="129"/>
        <v>139.38298948057906</v>
      </c>
      <c r="AL49" s="39">
        <f t="shared" si="115"/>
        <v>541.35809648415602</v>
      </c>
      <c r="AM49" s="295">
        <f>AM50*AM44</f>
        <v>71.610161817707365</v>
      </c>
      <c r="AN49" s="295">
        <f>AN50*AN44</f>
        <v>73.395124471882724</v>
      </c>
      <c r="AO49" s="295">
        <f t="shared" ref="AO49:AP49" si="130">AO50*AO44</f>
        <v>74.677722439138904</v>
      </c>
      <c r="AP49" s="295">
        <f t="shared" si="130"/>
        <v>76.174056455754396</v>
      </c>
      <c r="AQ49" s="39">
        <f t="shared" si="116"/>
        <v>295.85706518448342</v>
      </c>
    </row>
    <row r="50" spans="2:45" s="198" customFormat="1" outlineLevel="1">
      <c r="B50" s="204" t="s">
        <v>137</v>
      </c>
      <c r="C50" s="197"/>
      <c r="D50" s="156">
        <f>D49/D44</f>
        <v>2.42878542571381</v>
      </c>
      <c r="E50" s="156">
        <f t="shared" ref="E50:I50" si="131">E49/E44</f>
        <v>1.8636664651176182</v>
      </c>
      <c r="F50" s="156">
        <f t="shared" si="131"/>
        <v>1.7111422564821306</v>
      </c>
      <c r="G50" s="156">
        <f t="shared" si="131"/>
        <v>2.3639657666671177</v>
      </c>
      <c r="H50" s="39">
        <f t="shared" si="108"/>
        <v>8.367559913980676</v>
      </c>
      <c r="I50" s="156">
        <f t="shared" si="131"/>
        <v>2.2957968543704252</v>
      </c>
      <c r="J50" s="156">
        <f t="shared" ref="J50:L50" si="132">J49/J44</f>
        <v>1.8047239836798901</v>
      </c>
      <c r="K50" s="156">
        <f t="shared" si="132"/>
        <v>1.8005413533834584</v>
      </c>
      <c r="L50" s="156">
        <f t="shared" si="132"/>
        <v>1.8681159250722486</v>
      </c>
      <c r="M50" s="39">
        <f t="shared" si="110"/>
        <v>7.7691781165060219</v>
      </c>
      <c r="N50" s="156">
        <f t="shared" ref="N50:Q50" si="133">N49/N44</f>
        <v>1.8390170005049651</v>
      </c>
      <c r="O50" s="156">
        <f t="shared" si="133"/>
        <v>1.8869228762716286</v>
      </c>
      <c r="P50" s="156">
        <f t="shared" si="133"/>
        <v>2.3342799974181889</v>
      </c>
      <c r="Q50" s="156">
        <f t="shared" si="133"/>
        <v>2.1787099702872235</v>
      </c>
      <c r="R50" s="39">
        <f t="shared" si="111"/>
        <v>8.2389298444820049</v>
      </c>
      <c r="S50" s="154">
        <v>2</v>
      </c>
      <c r="T50" s="154">
        <v>2</v>
      </c>
      <c r="U50" s="154">
        <v>2</v>
      </c>
      <c r="V50" s="154">
        <v>2</v>
      </c>
      <c r="W50" s="39">
        <f t="shared" si="112"/>
        <v>8</v>
      </c>
      <c r="X50" s="154">
        <v>2</v>
      </c>
      <c r="Y50" s="154">
        <v>2</v>
      </c>
      <c r="Z50" s="154">
        <v>2</v>
      </c>
      <c r="AA50" s="154">
        <v>2</v>
      </c>
      <c r="AB50" s="39">
        <f t="shared" si="113"/>
        <v>8</v>
      </c>
      <c r="AC50" s="154">
        <v>2</v>
      </c>
      <c r="AD50" s="154">
        <v>2</v>
      </c>
      <c r="AE50" s="154">
        <v>2</v>
      </c>
      <c r="AF50" s="154">
        <v>2</v>
      </c>
      <c r="AG50" s="39">
        <f t="shared" si="114"/>
        <v>8</v>
      </c>
      <c r="AH50" s="154">
        <v>2</v>
      </c>
      <c r="AI50" s="154">
        <v>2</v>
      </c>
      <c r="AJ50" s="154">
        <v>2</v>
      </c>
      <c r="AK50" s="154">
        <v>2</v>
      </c>
      <c r="AL50" s="39">
        <f t="shared" si="115"/>
        <v>8</v>
      </c>
      <c r="AM50" s="154">
        <v>1</v>
      </c>
      <c r="AN50" s="154">
        <v>1</v>
      </c>
      <c r="AO50" s="154">
        <v>1</v>
      </c>
      <c r="AP50" s="154">
        <v>1</v>
      </c>
      <c r="AQ50" s="39">
        <f t="shared" si="116"/>
        <v>4</v>
      </c>
    </row>
    <row r="51" spans="2:45" s="42" customFormat="1" outlineLevel="1">
      <c r="B51" s="299" t="s">
        <v>134</v>
      </c>
      <c r="C51" s="300"/>
      <c r="D51" s="301">
        <f>(D45-D47-D49)/D45</f>
        <v>0.25201692425781064</v>
      </c>
      <c r="E51" s="301">
        <f>(E45-E47-E49)/E45</f>
        <v>0.27113841748933765</v>
      </c>
      <c r="F51" s="301">
        <f>(F45-F47-F49)/F45</f>
        <v>0.28598757339109615</v>
      </c>
      <c r="G51" s="301">
        <f>(G45-G47-G49)/G45</f>
        <v>0.27993704234164124</v>
      </c>
      <c r="H51" s="304">
        <f t="shared" ref="H51" si="134">(H45-H47-H49)/H45</f>
        <v>0.27283637103321823</v>
      </c>
      <c r="I51" s="301">
        <f>(I45-I47-I49)/I45</f>
        <v>0.317360939004522</v>
      </c>
      <c r="J51" s="301">
        <f>(J45-J47-J49)/J45</f>
        <v>0.33121229577946665</v>
      </c>
      <c r="K51" s="301">
        <f>(K45-K47-K49)/K45</f>
        <v>0.32351937712002604</v>
      </c>
      <c r="L51" s="301">
        <f>(L45-L47-L49)/L45</f>
        <v>0.34273414393096152</v>
      </c>
      <c r="M51" s="304">
        <f t="shared" ref="M51" si="135">(M45-M47-M49)/M45</f>
        <v>0.32904030032014148</v>
      </c>
      <c r="N51" s="301">
        <f>(N45-N47-N49)/N45</f>
        <v>0.35544129082593529</v>
      </c>
      <c r="O51" s="301">
        <f t="shared" ref="O51:R51" si="136">(O45-O47-O49)/O45</f>
        <v>0.34293548384427003</v>
      </c>
      <c r="P51" s="301">
        <f t="shared" si="136"/>
        <v>0.36430880764344692</v>
      </c>
      <c r="Q51" s="302">
        <f t="shared" ref="Q51" si="137">(Q45-Q47-Q49)/Q45</f>
        <v>0.38219346159710771</v>
      </c>
      <c r="R51" s="304">
        <f t="shared" si="136"/>
        <v>0.3621380389249656</v>
      </c>
      <c r="S51" s="303">
        <f>(S45-S47-S49)/S45</f>
        <v>0.37326659993326655</v>
      </c>
      <c r="T51" s="301">
        <f>(T45-T47-T49)/T45</f>
        <v>0.37326659993326655</v>
      </c>
      <c r="U51" s="301">
        <f t="shared" ref="U51:W51" si="138">(U45-U47-U49)/U45</f>
        <v>0.37326659993326655</v>
      </c>
      <c r="V51" s="301">
        <f t="shared" si="138"/>
        <v>0.37326659993326655</v>
      </c>
      <c r="W51" s="304">
        <f t="shared" si="138"/>
        <v>0.37326659993326661</v>
      </c>
      <c r="X51" s="303">
        <f>(X45-X47-X49)/X45</f>
        <v>0.36326659993326654</v>
      </c>
      <c r="Y51" s="301">
        <f>(Y45-Y47-Y49)/Y45</f>
        <v>0.36326659993326654</v>
      </c>
      <c r="Z51" s="301">
        <f t="shared" ref="Z51:AB51" si="139">(Z45-Z47-Z49)/Z45</f>
        <v>0.36326659993326654</v>
      </c>
      <c r="AA51" s="301">
        <f t="shared" si="139"/>
        <v>0.36326659993326654</v>
      </c>
      <c r="AB51" s="304">
        <f t="shared" si="139"/>
        <v>0.36326659993326654</v>
      </c>
      <c r="AC51" s="303">
        <f>(AC45-AC47-AC49)/AC45</f>
        <v>0.37439810953572422</v>
      </c>
      <c r="AD51" s="301">
        <f>(AD45-AD47-AD49)/AD45</f>
        <v>0.37439810953572417</v>
      </c>
      <c r="AE51" s="301">
        <f t="shared" ref="AE51:AG51" si="140">(AE45-AE47-AE49)/AE45</f>
        <v>0.37439810953572422</v>
      </c>
      <c r="AF51" s="301">
        <f t="shared" si="140"/>
        <v>0.37439810953572417</v>
      </c>
      <c r="AG51" s="304">
        <f t="shared" si="140"/>
        <v>0.37439810953572422</v>
      </c>
      <c r="AH51" s="303">
        <f>(AH45-AH47-AH49)/AH45</f>
        <v>0.37439810953572417</v>
      </c>
      <c r="AI51" s="301">
        <f>(AI45-AI47-AI49)/AI45</f>
        <v>0.37439810953572411</v>
      </c>
      <c r="AJ51" s="301">
        <f t="shared" ref="AJ51:AL51" si="141">(AJ45-AJ47-AJ49)/AJ45</f>
        <v>0.37439810953572417</v>
      </c>
      <c r="AK51" s="301">
        <f t="shared" si="141"/>
        <v>0.37439810953572417</v>
      </c>
      <c r="AL51" s="304">
        <f t="shared" si="141"/>
        <v>0.37439810953572417</v>
      </c>
      <c r="AM51" s="303">
        <f>(AM45-AM47-AM49)/AM45</f>
        <v>0.41219905476786206</v>
      </c>
      <c r="AN51" s="301">
        <f>(AN45-AN47-AN49)/AN45</f>
        <v>0.41219905476786201</v>
      </c>
      <c r="AO51" s="301">
        <f t="shared" ref="AO51:AQ51" si="142">(AO45-AO47-AO49)/AO45</f>
        <v>0.42219905476786201</v>
      </c>
      <c r="AP51" s="301">
        <f t="shared" si="142"/>
        <v>0.42219905476786207</v>
      </c>
      <c r="AQ51" s="304">
        <f t="shared" si="142"/>
        <v>0.41729786080113451</v>
      </c>
    </row>
    <row r="52" spans="2:45" s="52" customFormat="1">
      <c r="B52" s="278" t="s">
        <v>138</v>
      </c>
      <c r="C52" s="279"/>
      <c r="D52" s="124"/>
      <c r="E52" s="124"/>
      <c r="F52" s="124"/>
      <c r="G52" s="124"/>
      <c r="H52" s="153"/>
      <c r="I52" s="124"/>
      <c r="J52" s="124"/>
      <c r="K52" s="124"/>
      <c r="L52" s="124"/>
      <c r="M52" s="153"/>
      <c r="N52" s="124"/>
      <c r="O52" s="124"/>
      <c r="P52" s="124"/>
      <c r="Q52" s="124"/>
      <c r="R52" s="153"/>
      <c r="S52" s="124"/>
      <c r="T52" s="124"/>
      <c r="U52" s="124"/>
      <c r="V52" s="124"/>
      <c r="W52" s="153"/>
      <c r="X52" s="124"/>
      <c r="Y52" s="124"/>
      <c r="Z52" s="124"/>
      <c r="AA52" s="124"/>
      <c r="AB52" s="153"/>
      <c r="AC52" s="124"/>
      <c r="AD52" s="124"/>
      <c r="AE52" s="124"/>
      <c r="AF52" s="124"/>
      <c r="AG52" s="153"/>
      <c r="AH52" s="124"/>
      <c r="AI52" s="124"/>
      <c r="AJ52" s="124"/>
      <c r="AK52" s="124"/>
      <c r="AL52" s="153"/>
      <c r="AM52" s="124"/>
      <c r="AN52" s="124"/>
      <c r="AO52" s="124"/>
      <c r="AP52" s="124"/>
      <c r="AQ52" s="153"/>
    </row>
    <row r="53" spans="2:45" s="68" customFormat="1" outlineLevel="1">
      <c r="B53" s="488" t="s">
        <v>145</v>
      </c>
      <c r="C53" s="489"/>
      <c r="D53" s="156">
        <v>11.755000000000001</v>
      </c>
      <c r="E53" s="156">
        <v>12.907</v>
      </c>
      <c r="F53" s="156">
        <v>14.388999999999999</v>
      </c>
      <c r="G53" s="156">
        <v>16.777999999999999</v>
      </c>
      <c r="H53" s="39">
        <f>G53</f>
        <v>16.777999999999999</v>
      </c>
      <c r="I53" s="156">
        <v>19.303999999999998</v>
      </c>
      <c r="J53" s="156">
        <v>21.649000000000001</v>
      </c>
      <c r="K53" s="156">
        <v>23.951000000000001</v>
      </c>
      <c r="L53" s="156">
        <v>27.437999999999999</v>
      </c>
      <c r="M53" s="39">
        <f>L53</f>
        <v>27.437999999999999</v>
      </c>
      <c r="N53" s="156">
        <v>31.992999999999999</v>
      </c>
      <c r="O53" s="156">
        <v>36.048000000000002</v>
      </c>
      <c r="P53" s="155">
        <v>39.246000000000002</v>
      </c>
      <c r="Q53" s="389">
        <v>44.365000000000002</v>
      </c>
      <c r="R53" s="39">
        <f>Q53</f>
        <v>44.365000000000002</v>
      </c>
      <c r="S53" s="155">
        <f>Q53*(1+S54)</f>
        <v>47.248725</v>
      </c>
      <c r="T53" s="156">
        <f>S53*(1+T54)</f>
        <v>49.611161250000002</v>
      </c>
      <c r="U53" s="155">
        <f t="shared" ref="U53" si="143">T53*(1+U54)</f>
        <v>52.587830925000006</v>
      </c>
      <c r="V53" s="155">
        <f>U53*(1+V54)</f>
        <v>56.006039935125003</v>
      </c>
      <c r="W53" s="39">
        <f>V53</f>
        <v>56.006039935125003</v>
      </c>
      <c r="X53" s="155">
        <f>V53*(1+X54)</f>
        <v>59.646432530908122</v>
      </c>
      <c r="Y53" s="156">
        <f>X53*(1+Y54)</f>
        <v>62.628754157453528</v>
      </c>
      <c r="Z53" s="155">
        <f t="shared" ref="Z53" si="144">Y53*(1+Z54)</f>
        <v>66.386479406900747</v>
      </c>
      <c r="AA53" s="155">
        <f>Z53*(1+AA54)</f>
        <v>70.701600568349292</v>
      </c>
      <c r="AB53" s="39">
        <f>AA53</f>
        <v>70.701600568349292</v>
      </c>
      <c r="AC53" s="155">
        <f>AA53*(1+AC54)</f>
        <v>74.23668059676676</v>
      </c>
      <c r="AD53" s="156">
        <f>AC53*(1+AD54)</f>
        <v>76.834964417653595</v>
      </c>
      <c r="AE53" s="155">
        <f t="shared" ref="AE53" si="145">AD53*(1+AE54)</f>
        <v>79.908362994359734</v>
      </c>
      <c r="AF53" s="155">
        <f>AE53*(1+AF54)</f>
        <v>84.30332295904951</v>
      </c>
      <c r="AG53" s="39">
        <f>AF53</f>
        <v>84.30332295904951</v>
      </c>
      <c r="AH53" s="155">
        <f>AF53*(1+AH54)</f>
        <v>87.675455877411494</v>
      </c>
      <c r="AI53" s="156">
        <f>AH53*(1+AI54)</f>
        <v>90.744096833120892</v>
      </c>
      <c r="AJ53" s="155">
        <f t="shared" ref="AJ53" si="146">AI53*(1+AJ54)</f>
        <v>94.373860706445726</v>
      </c>
      <c r="AK53" s="155">
        <f>AJ53*(1+AK54)</f>
        <v>99.564423045300231</v>
      </c>
      <c r="AL53" s="39">
        <f>AK53</f>
        <v>99.564423045300231</v>
      </c>
      <c r="AM53" s="155">
        <f>AK53*(1+AM54)</f>
        <v>104.54264419756525</v>
      </c>
      <c r="AN53" s="156">
        <f>AM53*(1+AN54)</f>
        <v>108.20163674448003</v>
      </c>
      <c r="AO53" s="155">
        <f t="shared" ref="AO53" si="147">AN53*(1+AO54)</f>
        <v>112.52970221425923</v>
      </c>
      <c r="AP53" s="155">
        <f>AO53*(1+AP54)</f>
        <v>118.71883583604348</v>
      </c>
      <c r="AQ53" s="39">
        <f>AP53</f>
        <v>118.71883583604348</v>
      </c>
      <c r="AS53" s="68" t="s">
        <v>309</v>
      </c>
    </row>
    <row r="54" spans="2:45" s="91" customFormat="1" outlineLevel="1">
      <c r="B54" s="208" t="s">
        <v>132</v>
      </c>
      <c r="C54" s="209"/>
      <c r="D54" s="124">
        <f>D53/9.722-1</f>
        <v>0.20911335116231244</v>
      </c>
      <c r="E54" s="124">
        <f>E53/D53-1</f>
        <v>9.8000850701828846E-2</v>
      </c>
      <c r="F54" s="124">
        <f t="shared" ref="F54" si="148">F53/E53-1</f>
        <v>0.11482141473618968</v>
      </c>
      <c r="G54" s="124">
        <f t="shared" ref="G54" si="149">G53/F53-1</f>
        <v>0.16602960594898875</v>
      </c>
      <c r="H54" s="90"/>
      <c r="I54" s="124">
        <f>I53/G53-1</f>
        <v>0.15055429729407566</v>
      </c>
      <c r="J54" s="124">
        <f t="shared" ref="J54:L54" si="150">J53/I53-1</f>
        <v>0.12147741400745971</v>
      </c>
      <c r="K54" s="124">
        <f t="shared" si="150"/>
        <v>0.10633285602106324</v>
      </c>
      <c r="L54" s="124">
        <f t="shared" si="150"/>
        <v>0.14558891069266422</v>
      </c>
      <c r="M54" s="90">
        <f>M53/H53-1</f>
        <v>0.63535582310168093</v>
      </c>
      <c r="N54" s="124">
        <f>N53/L53-1</f>
        <v>0.16601064217508554</v>
      </c>
      <c r="O54" s="124">
        <f>O53/N53-1</f>
        <v>0.12674647579157949</v>
      </c>
      <c r="P54" s="124">
        <f>P53/O53-1</f>
        <v>8.8715046604527226E-2</v>
      </c>
      <c r="Q54" s="253">
        <f>Q53/P53-1</f>
        <v>0.13043367476940326</v>
      </c>
      <c r="R54" s="90">
        <f>R53/M53-1</f>
        <v>0.61691814272177292</v>
      </c>
      <c r="S54" s="480">
        <v>6.5000000000000002E-2</v>
      </c>
      <c r="T54" s="480">
        <v>0.05</v>
      </c>
      <c r="U54" s="480">
        <v>0.06</v>
      </c>
      <c r="V54" s="480">
        <v>6.5000000000000002E-2</v>
      </c>
      <c r="W54" s="90">
        <f>W53/R53-1</f>
        <v>0.26239242500000004</v>
      </c>
      <c r="X54" s="479">
        <v>6.5000000000000002E-2</v>
      </c>
      <c r="Y54" s="479">
        <v>0.05</v>
      </c>
      <c r="Z54" s="479">
        <v>0.06</v>
      </c>
      <c r="AA54" s="479">
        <v>6.5000000000000002E-2</v>
      </c>
      <c r="AB54" s="90">
        <f>AB53/W53-1</f>
        <v>0.26239242500000004</v>
      </c>
      <c r="AC54" s="478">
        <v>0.05</v>
      </c>
      <c r="AD54" s="478">
        <v>3.5000000000000003E-2</v>
      </c>
      <c r="AE54" s="478">
        <v>0.04</v>
      </c>
      <c r="AF54" s="478">
        <v>5.5E-2</v>
      </c>
      <c r="AG54" s="90">
        <f>AG53/AB53-1</f>
        <v>0.19238209999999989</v>
      </c>
      <c r="AH54" s="477">
        <v>0.04</v>
      </c>
      <c r="AI54" s="477">
        <v>3.5000000000000003E-2</v>
      </c>
      <c r="AJ54" s="477">
        <v>0.04</v>
      </c>
      <c r="AK54" s="477">
        <v>5.5E-2</v>
      </c>
      <c r="AL54" s="90">
        <f>AL53/AG53-1</f>
        <v>0.18102607999999987</v>
      </c>
      <c r="AM54" s="476">
        <v>0.05</v>
      </c>
      <c r="AN54" s="476">
        <v>3.5000000000000003E-2</v>
      </c>
      <c r="AO54" s="476">
        <v>0.04</v>
      </c>
      <c r="AP54" s="476">
        <v>5.5E-2</v>
      </c>
      <c r="AQ54" s="90">
        <f>AQ53/AL53-1</f>
        <v>0.19238209999999989</v>
      </c>
    </row>
    <row r="55" spans="2:45" s="68" customFormat="1" outlineLevel="1">
      <c r="B55" s="204" t="s">
        <v>131</v>
      </c>
      <c r="C55" s="205"/>
      <c r="D55" s="156">
        <f>(D53+9.722)/2</f>
        <v>10.7385</v>
      </c>
      <c r="E55" s="156">
        <f>AVERAGE(D53,E53)</f>
        <v>12.331</v>
      </c>
      <c r="F55" s="156">
        <f t="shared" ref="F55:G55" si="151">AVERAGE(E53,F53)</f>
        <v>13.648</v>
      </c>
      <c r="G55" s="156">
        <f t="shared" si="151"/>
        <v>15.583499999999999</v>
      </c>
      <c r="H55" s="251">
        <f>AVERAGE(D53:G53)</f>
        <v>13.95725</v>
      </c>
      <c r="I55" s="156">
        <f>AVERAGE(G53,I53)</f>
        <v>18.040999999999997</v>
      </c>
      <c r="J55" s="156">
        <f t="shared" ref="J55" si="152">AVERAGE(I53,J53)</f>
        <v>20.476500000000001</v>
      </c>
      <c r="K55" s="156">
        <f t="shared" ref="K55:L55" si="153">AVERAGE(J53,K53)</f>
        <v>22.8</v>
      </c>
      <c r="L55" s="156">
        <f t="shared" si="153"/>
        <v>25.694499999999998</v>
      </c>
      <c r="M55" s="251">
        <f>AVERAGE(I53:L53)</f>
        <v>23.0855</v>
      </c>
      <c r="N55" s="156">
        <f>AVERAGE(L53,N53)</f>
        <v>29.715499999999999</v>
      </c>
      <c r="O55" s="156">
        <v>33.892000000000003</v>
      </c>
      <c r="P55" s="156">
        <v>36.798999999999999</v>
      </c>
      <c r="Q55" s="156">
        <f t="shared" ref="Q55" si="154">AVERAGE(P53,Q53)</f>
        <v>41.805500000000002</v>
      </c>
      <c r="R55" s="251">
        <f>AVERAGE(N53:Q53)</f>
        <v>37.913000000000004</v>
      </c>
      <c r="S55" s="155">
        <f>AVERAGE(Q53,S53)</f>
        <v>45.806862500000001</v>
      </c>
      <c r="T55" s="156">
        <f t="shared" ref="T55:V55" si="155">AVERAGE(S53,T53)</f>
        <v>48.429943125000001</v>
      </c>
      <c r="U55" s="156">
        <f t="shared" si="155"/>
        <v>51.0994960875</v>
      </c>
      <c r="V55" s="156">
        <f t="shared" si="155"/>
        <v>54.296935430062504</v>
      </c>
      <c r="W55" s="251">
        <f>AVERAGE(S53:V53)</f>
        <v>51.363439277531256</v>
      </c>
      <c r="X55" s="155">
        <f>AVERAGE(V53,X53)</f>
        <v>57.826236233016559</v>
      </c>
      <c r="Y55" s="156">
        <f t="shared" ref="Y55" si="156">AVERAGE(X53,Y53)</f>
        <v>61.137593344180829</v>
      </c>
      <c r="Z55" s="156">
        <f t="shared" ref="Z55" si="157">AVERAGE(Y53,Z53)</f>
        <v>64.507616782177138</v>
      </c>
      <c r="AA55" s="156">
        <f t="shared" ref="AA55" si="158">AVERAGE(Z53,AA53)</f>
        <v>68.544039987625013</v>
      </c>
      <c r="AB55" s="251">
        <f>AVERAGE(X53:AA53)</f>
        <v>64.840816665902921</v>
      </c>
      <c r="AC55" s="155">
        <f>AVERAGE(AA53,AC53)</f>
        <v>72.469140582558026</v>
      </c>
      <c r="AD55" s="156">
        <f t="shared" ref="AD55" si="159">AVERAGE(AC53,AD53)</f>
        <v>75.535822507210185</v>
      </c>
      <c r="AE55" s="156">
        <f t="shared" ref="AE55" si="160">AVERAGE(AD53,AE53)</f>
        <v>78.371663706006672</v>
      </c>
      <c r="AF55" s="156">
        <f t="shared" ref="AF55" si="161">AVERAGE(AE53,AF53)</f>
        <v>82.105842976704622</v>
      </c>
      <c r="AG55" s="251">
        <f>AVERAGE(AC53:AF53)</f>
        <v>78.820832741957403</v>
      </c>
      <c r="AH55" s="155">
        <f>AVERAGE(AF53,AH53)</f>
        <v>85.989389418230502</v>
      </c>
      <c r="AI55" s="156">
        <f t="shared" ref="AI55" si="162">AVERAGE(AH53,AI53)</f>
        <v>89.2097763552662</v>
      </c>
      <c r="AJ55" s="156">
        <f t="shared" ref="AJ55" si="163">AVERAGE(AI53,AJ53)</f>
        <v>92.558978769783309</v>
      </c>
      <c r="AK55" s="156">
        <f t="shared" ref="AK55" si="164">AVERAGE(AJ53,AK53)</f>
        <v>96.969141875872978</v>
      </c>
      <c r="AL55" s="251">
        <f>AVERAGE(AH53:AK53)</f>
        <v>93.089459115569582</v>
      </c>
      <c r="AM55" s="155">
        <f>AVERAGE(AK53,AM53)</f>
        <v>102.05353362143273</v>
      </c>
      <c r="AN55" s="156">
        <f t="shared" ref="AN55" si="165">AVERAGE(AM53,AN53)</f>
        <v>106.37214047102265</v>
      </c>
      <c r="AO55" s="156">
        <f t="shared" ref="AO55" si="166">AVERAGE(AN53,AO53)</f>
        <v>110.36566947936963</v>
      </c>
      <c r="AP55" s="156">
        <f t="shared" ref="AP55" si="167">AVERAGE(AO53,AP53)</f>
        <v>115.62426902515136</v>
      </c>
      <c r="AQ55" s="251">
        <f>AVERAGE(AM53:AP53)</f>
        <v>110.99820474808701</v>
      </c>
    </row>
    <row r="56" spans="2:45" s="42" customFormat="1" outlineLevel="1">
      <c r="B56" s="488" t="s">
        <v>139</v>
      </c>
      <c r="C56" s="489"/>
      <c r="D56" s="156">
        <v>267.11799999999999</v>
      </c>
      <c r="E56" s="156">
        <v>307.46100000000001</v>
      </c>
      <c r="F56" s="156">
        <v>345.685</v>
      </c>
      <c r="G56" s="156">
        <v>387.79700000000003</v>
      </c>
      <c r="H56" s="39">
        <f>SUM(D56:G56)</f>
        <v>1308.0609999999999</v>
      </c>
      <c r="I56" s="156">
        <v>415.39699999999999</v>
      </c>
      <c r="J56" s="156">
        <v>454.76299999999998</v>
      </c>
      <c r="K56" s="156">
        <v>516.87</v>
      </c>
      <c r="L56" s="156">
        <v>566.40499999999997</v>
      </c>
      <c r="M56" s="39">
        <f>SUM(I56:L56)</f>
        <v>1953.4349999999999</v>
      </c>
      <c r="N56" s="156">
        <v>651.74800000000005</v>
      </c>
      <c r="O56" s="156">
        <v>758.20100000000002</v>
      </c>
      <c r="P56" s="156">
        <v>853.48</v>
      </c>
      <c r="Q56" s="219">
        <v>947.66600000000005</v>
      </c>
      <c r="R56" s="39">
        <f>SUM(N56:Q56)</f>
        <v>3211.0950000000003</v>
      </c>
      <c r="S56" s="156">
        <f>S55*S57</f>
        <v>1124.3462395556633</v>
      </c>
      <c r="T56" s="156">
        <f>T55*T57</f>
        <v>1223.1272966243796</v>
      </c>
      <c r="U56" s="156">
        <f t="shared" ref="U56" si="168">U55*U57</f>
        <v>1327.8911937070052</v>
      </c>
      <c r="V56" s="156">
        <f t="shared" ref="V56" si="169">V55*V57</f>
        <v>1451.8086029662447</v>
      </c>
      <c r="W56" s="39">
        <f>SUM(S56:V56)</f>
        <v>5127.1733328532928</v>
      </c>
      <c r="X56" s="156">
        <f>X55*X57</f>
        <v>1590.9156250996252</v>
      </c>
      <c r="Y56" s="156">
        <f>Y55*Y57</f>
        <v>1730.6878070358448</v>
      </c>
      <c r="Z56" s="156">
        <f t="shared" ref="Z56:AA56" si="170">Z55*Z57</f>
        <v>1878.9255250549365</v>
      </c>
      <c r="AA56" s="156">
        <f t="shared" si="170"/>
        <v>2054.2648784291237</v>
      </c>
      <c r="AB56" s="39">
        <f>SUM(X56:AA56)</f>
        <v>7254.79383561953</v>
      </c>
      <c r="AC56" s="156">
        <f>AC55*AC57</f>
        <v>2171.9001432592659</v>
      </c>
      <c r="AD56" s="156">
        <f>AD55*AD57</f>
        <v>2263.8086005410914</v>
      </c>
      <c r="AE56" s="156">
        <f t="shared" ref="AE56:AF56" si="171">AE55*AE57</f>
        <v>2348.7987612690222</v>
      </c>
      <c r="AF56" s="156">
        <f t="shared" si="171"/>
        <v>2460.7121140118397</v>
      </c>
      <c r="AG56" s="39">
        <f>SUM(AC56:AF56)</f>
        <v>9245.2196190812192</v>
      </c>
      <c r="AH56" s="156">
        <f>AH55*AH57</f>
        <v>3093.0383373737509</v>
      </c>
      <c r="AI56" s="156">
        <f>AI55*AI57</f>
        <v>3208.875655498925</v>
      </c>
      <c r="AJ56" s="156">
        <f t="shared" ref="AJ56:AK56" si="172">AJ55*AJ57</f>
        <v>3329.3464663491054</v>
      </c>
      <c r="AK56" s="156">
        <f t="shared" si="172"/>
        <v>3487.9800332751511</v>
      </c>
      <c r="AL56" s="39">
        <f>SUM(AH56:AK56)</f>
        <v>13119.240492496932</v>
      </c>
      <c r="AM56" s="156">
        <f>AM55*AM57</f>
        <v>3670.8656043629353</v>
      </c>
      <c r="AN56" s="156">
        <f>AN55*AN57</f>
        <v>3826.2058927426847</v>
      </c>
      <c r="AO56" s="156">
        <f t="shared" ref="AO56:AP56" si="173">AO55*AO57</f>
        <v>3969.8531311729253</v>
      </c>
      <c r="AP56" s="156">
        <f t="shared" si="173"/>
        <v>4159.004956834694</v>
      </c>
      <c r="AQ56" s="39">
        <f>SUM(AM56:AP56)</f>
        <v>15625.929585113241</v>
      </c>
    </row>
    <row r="57" spans="2:45" s="42" customFormat="1" outlineLevel="1">
      <c r="B57" s="488" t="s">
        <v>140</v>
      </c>
      <c r="C57" s="489"/>
      <c r="D57" s="156">
        <f>D56/D55</f>
        <v>24.874796293709547</v>
      </c>
      <c r="E57" s="156">
        <f t="shared" ref="E57" si="174">E56/E55</f>
        <v>24.933987511150761</v>
      </c>
      <c r="F57" s="156">
        <f t="shared" ref="F57" si="175">F56/F55</f>
        <v>25.32861957796014</v>
      </c>
      <c r="G57" s="156">
        <f t="shared" ref="G57:H57" si="176">G56/G55</f>
        <v>24.885102833124783</v>
      </c>
      <c r="H57" s="251">
        <f t="shared" si="176"/>
        <v>93.719106557523858</v>
      </c>
      <c r="I57" s="156">
        <f t="shared" ref="I57:R57" si="177">I56/I55</f>
        <v>23.02516490216729</v>
      </c>
      <c r="J57" s="156">
        <f t="shared" si="177"/>
        <v>22.209020096207844</v>
      </c>
      <c r="K57" s="156">
        <f t="shared" si="177"/>
        <v>22.669736842105262</v>
      </c>
      <c r="L57" s="156">
        <f t="shared" si="177"/>
        <v>22.043822607951117</v>
      </c>
      <c r="M57" s="251">
        <f t="shared" ref="M57" si="178">M56/M55</f>
        <v>84.61740053280198</v>
      </c>
      <c r="N57" s="156">
        <f t="shared" si="177"/>
        <v>21.932930625431176</v>
      </c>
      <c r="O57" s="156">
        <f t="shared" si="177"/>
        <v>22.371090522837246</v>
      </c>
      <c r="P57" s="156">
        <f t="shared" si="177"/>
        <v>23.193021549498628</v>
      </c>
      <c r="Q57" s="156">
        <f t="shared" si="177"/>
        <v>22.66845271555178</v>
      </c>
      <c r="R57" s="251">
        <f t="shared" si="177"/>
        <v>84.696410202305273</v>
      </c>
      <c r="S57" s="154">
        <v>24.545366746208895</v>
      </c>
      <c r="T57" s="154">
        <v>25.255600516965909</v>
      </c>
      <c r="U57" s="154">
        <v>25.986385294939044</v>
      </c>
      <c r="V57" s="154">
        <v>26.73831573489549</v>
      </c>
      <c r="W57" s="251">
        <f t="shared" ref="W57" si="179">W56/W55</f>
        <v>99.821456759344301</v>
      </c>
      <c r="X57" s="154">
        <v>27.512003698267215</v>
      </c>
      <c r="Y57" s="154">
        <v>28.308078751035339</v>
      </c>
      <c r="Z57" s="154">
        <v>29.127188676021067</v>
      </c>
      <c r="AA57" s="417">
        <v>29.970000000000027</v>
      </c>
      <c r="AB57" s="251">
        <f t="shared" ref="AB57" si="180">AB56/AB55</f>
        <v>111.88621933928422</v>
      </c>
      <c r="AC57" s="417">
        <v>29.970000000000027</v>
      </c>
      <c r="AD57" s="417">
        <v>29.970000000000027</v>
      </c>
      <c r="AE57" s="417">
        <v>29.970000000000027</v>
      </c>
      <c r="AF57" s="417">
        <v>29.970000000000027</v>
      </c>
      <c r="AG57" s="251">
        <f t="shared" ref="AG57" si="181">AG56/AG55</f>
        <v>117.29411245055094</v>
      </c>
      <c r="AH57" s="417">
        <v>35.97</v>
      </c>
      <c r="AI57" s="417">
        <v>35.97</v>
      </c>
      <c r="AJ57" s="417">
        <v>35.97</v>
      </c>
      <c r="AK57" s="417">
        <v>35.97</v>
      </c>
      <c r="AL57" s="251">
        <f t="shared" ref="AL57" si="182">AL56/AL55</f>
        <v>140.93153636449358</v>
      </c>
      <c r="AM57" s="417">
        <v>35.97</v>
      </c>
      <c r="AN57" s="417">
        <v>35.97</v>
      </c>
      <c r="AO57" s="417">
        <v>35.97</v>
      </c>
      <c r="AP57" s="417">
        <v>35.97</v>
      </c>
      <c r="AQ57" s="251">
        <f t="shared" ref="AQ57" si="183">AQ56/AQ55</f>
        <v>140.77641724545592</v>
      </c>
      <c r="AS57" s="42" t="s">
        <v>310</v>
      </c>
    </row>
    <row r="58" spans="2:45" s="42" customFormat="1" outlineLevel="1">
      <c r="B58" s="204" t="s">
        <v>150</v>
      </c>
      <c r="C58" s="205"/>
      <c r="D58" s="156">
        <v>245.267</v>
      </c>
      <c r="E58" s="156">
        <v>266.697</v>
      </c>
      <c r="F58" s="156">
        <v>291.94200000000001</v>
      </c>
      <c r="G58" s="156">
        <v>350.21100000000001</v>
      </c>
      <c r="H58" s="39">
        <f>SUM(D58:G58)</f>
        <v>1154.117</v>
      </c>
      <c r="I58" s="156">
        <v>375.27800000000002</v>
      </c>
      <c r="J58" s="156">
        <v>422.96600000000001</v>
      </c>
      <c r="K58" s="156">
        <v>451.25099999999998</v>
      </c>
      <c r="L58" s="156">
        <v>530.88</v>
      </c>
      <c r="M58" s="39">
        <f>SUM(I58:L58)</f>
        <v>1780.375</v>
      </c>
      <c r="N58" s="156">
        <v>629.899</v>
      </c>
      <c r="O58" s="156">
        <v>698.16200000000003</v>
      </c>
      <c r="P58" s="156">
        <v>748.51499999999999</v>
      </c>
      <c r="Q58" s="156">
        <v>834.79399999999998</v>
      </c>
      <c r="R58" s="39">
        <f>SUM(N58:Q58)</f>
        <v>2911.37</v>
      </c>
      <c r="S58" s="156">
        <f>S56*(1-S59)</f>
        <v>974.70509379016437</v>
      </c>
      <c r="T58" s="156">
        <f>T56*(1-T59)</f>
        <v>1022.8056940803034</v>
      </c>
      <c r="U58" s="156">
        <f t="shared" ref="U58" si="184">U56*(1-U59)</f>
        <v>1080.6636514974855</v>
      </c>
      <c r="V58" s="156">
        <f t="shared" ref="V58" si="185">V56*(1-V59)</f>
        <v>1175.9649684026583</v>
      </c>
      <c r="W58" s="39">
        <f>SUM(S58:V58)</f>
        <v>4254.1394077706118</v>
      </c>
      <c r="X58" s="156">
        <f>X56*(1-X59)</f>
        <v>1272.7325000797002</v>
      </c>
      <c r="Y58" s="156">
        <f>Y56*(1-Y59)</f>
        <v>1384.5502456286758</v>
      </c>
      <c r="Z58" s="156">
        <f t="shared" ref="Z58:AA58" si="186">Z56*(1-Z59)</f>
        <v>1503.1404200439492</v>
      </c>
      <c r="AA58" s="156">
        <f t="shared" si="186"/>
        <v>1643.4119027432989</v>
      </c>
      <c r="AB58" s="39">
        <f>SUM(X58:AA58)</f>
        <v>5803.835068495624</v>
      </c>
      <c r="AC58" s="156">
        <f>AC56*(1-AC59)</f>
        <v>1694.0821117422274</v>
      </c>
      <c r="AD58" s="156">
        <f>AD56*(1-AD59)</f>
        <v>1743.1326224166405</v>
      </c>
      <c r="AE58" s="156">
        <f t="shared" ref="AE58:AF58" si="187">AE56*(1-AE59)</f>
        <v>1785.0870585644568</v>
      </c>
      <c r="AF58" s="156">
        <f t="shared" si="187"/>
        <v>1845.5340855088798</v>
      </c>
      <c r="AG58" s="39">
        <f>SUM(AC58:AF58)</f>
        <v>7067.8358782322048</v>
      </c>
      <c r="AH58" s="156">
        <f>AH56*(1-AH59)</f>
        <v>2165.1268361616253</v>
      </c>
      <c r="AI58" s="156">
        <f>AI56*(1-AI59)</f>
        <v>2182.0354457392687</v>
      </c>
      <c r="AJ58" s="156">
        <f t="shared" ref="AJ58:AK58" si="188">AJ56*(1-AJ59)</f>
        <v>2263.9555971173913</v>
      </c>
      <c r="AK58" s="156">
        <f t="shared" si="188"/>
        <v>2162.5476206305934</v>
      </c>
      <c r="AL58" s="39">
        <f>SUM(AH58:AK58)</f>
        <v>8773.6654996488778</v>
      </c>
      <c r="AM58" s="156">
        <f>AM56*(1-AM59)</f>
        <v>2202.5193626177611</v>
      </c>
      <c r="AN58" s="156">
        <f>AN56*(1-AN59)</f>
        <v>2219.1994177907573</v>
      </c>
      <c r="AO58" s="156">
        <f t="shared" ref="AO58:AP58" si="189">AO56*(1-AO59)</f>
        <v>2262.8162847685676</v>
      </c>
      <c r="AP58" s="156">
        <f t="shared" si="189"/>
        <v>2287.4527262590818</v>
      </c>
      <c r="AQ58" s="39">
        <f>SUM(AM58:AP58)</f>
        <v>8971.9877914361678</v>
      </c>
    </row>
    <row r="59" spans="2:45" s="42" customFormat="1" outlineLevel="1">
      <c r="B59" s="204" t="s">
        <v>141</v>
      </c>
      <c r="C59" s="205"/>
      <c r="D59" s="124">
        <f>(D56-D58)/D56</f>
        <v>8.1802798763093459E-2</v>
      </c>
      <c r="E59" s="124">
        <f t="shared" ref="E59" si="190">(E56-E58)/E56</f>
        <v>0.13258266902143689</v>
      </c>
      <c r="F59" s="124">
        <f t="shared" ref="F59" si="191">(F56-F58)/F56</f>
        <v>0.15546812849848848</v>
      </c>
      <c r="G59" s="124">
        <f t="shared" ref="G59:H59" si="192">(G56-G58)/G56</f>
        <v>9.6921843129266105E-2</v>
      </c>
      <c r="H59" s="90">
        <f t="shared" si="192"/>
        <v>0.11768870106210641</v>
      </c>
      <c r="I59" s="124">
        <f>(I56-I58)/I56</f>
        <v>9.657989826599607E-2</v>
      </c>
      <c r="J59" s="124">
        <f t="shared" ref="J59:R59" si="193">(J56-J58)/J56</f>
        <v>6.9919936318477913E-2</v>
      </c>
      <c r="K59" s="124">
        <f t="shared" si="193"/>
        <v>0.12695455336931921</v>
      </c>
      <c r="L59" s="124">
        <f t="shared" si="193"/>
        <v>6.2720138416857155E-2</v>
      </c>
      <c r="M59" s="90">
        <f t="shared" ref="M59" si="194">(M56-M58)/M56</f>
        <v>8.8592658573231231E-2</v>
      </c>
      <c r="N59" s="124">
        <f t="shared" si="193"/>
        <v>3.3523693206576846E-2</v>
      </c>
      <c r="O59" s="124">
        <f t="shared" si="193"/>
        <v>7.9186126106401841E-2</v>
      </c>
      <c r="P59" s="124">
        <f t="shared" si="193"/>
        <v>0.12298472137601353</v>
      </c>
      <c r="Q59" s="253">
        <f t="shared" si="193"/>
        <v>0.11910525438287337</v>
      </c>
      <c r="R59" s="90">
        <f t="shared" si="193"/>
        <v>9.3340433714978951E-2</v>
      </c>
      <c r="S59" s="93">
        <v>0.13309169408939042</v>
      </c>
      <c r="T59" s="93">
        <v>0.16377821269865317</v>
      </c>
      <c r="U59" s="93">
        <v>0.18618057215918984</v>
      </c>
      <c r="V59" s="93">
        <v>0.19</v>
      </c>
      <c r="W59" s="90">
        <f t="shared" ref="W59" si="195">(W56-W58)/W56</f>
        <v>0.17027587491309448</v>
      </c>
      <c r="X59" s="93">
        <v>0.2</v>
      </c>
      <c r="Y59" s="93">
        <v>0.2</v>
      </c>
      <c r="Z59" s="93">
        <v>0.2</v>
      </c>
      <c r="AA59" s="93">
        <v>0.2</v>
      </c>
      <c r="AB59" s="90">
        <f t="shared" ref="AB59" si="196">(AB56-AB58)/AB56</f>
        <v>0.2</v>
      </c>
      <c r="AC59" s="93">
        <v>0.22</v>
      </c>
      <c r="AD59" s="93">
        <v>0.23</v>
      </c>
      <c r="AE59" s="93">
        <v>0.24</v>
      </c>
      <c r="AF59" s="93">
        <v>0.25</v>
      </c>
      <c r="AG59" s="90">
        <f t="shared" ref="AG59" si="197">(AG56-AG58)/AG56</f>
        <v>0.23551455028230045</v>
      </c>
      <c r="AH59" s="93">
        <v>0.3</v>
      </c>
      <c r="AI59" s="93">
        <v>0.32</v>
      </c>
      <c r="AJ59" s="93">
        <v>0.32</v>
      </c>
      <c r="AK59" s="93">
        <v>0.38</v>
      </c>
      <c r="AL59" s="90">
        <f t="shared" ref="AL59" si="198">(AL56-AL58)/AL56</f>
        <v>0.33123678122474748</v>
      </c>
      <c r="AM59" s="93">
        <v>0.4</v>
      </c>
      <c r="AN59" s="93">
        <v>0.42</v>
      </c>
      <c r="AO59" s="93">
        <v>0.43</v>
      </c>
      <c r="AP59" s="93">
        <v>0.45</v>
      </c>
      <c r="AQ59" s="90">
        <f t="shared" ref="AQ59" si="199">(AQ56-AQ58)/AQ56</f>
        <v>0.42582694088268874</v>
      </c>
    </row>
    <row r="60" spans="2:45" s="198" customFormat="1" outlineLevel="1">
      <c r="B60" s="204" t="s">
        <v>142</v>
      </c>
      <c r="C60" s="197"/>
      <c r="D60" s="156">
        <v>56.84</v>
      </c>
      <c r="E60" s="156">
        <v>56.036000000000001</v>
      </c>
      <c r="F60" s="156">
        <v>84.608999999999995</v>
      </c>
      <c r="G60" s="156">
        <v>116.248</v>
      </c>
      <c r="H60" s="39">
        <f>SUM(D60:G60)</f>
        <v>313.733</v>
      </c>
      <c r="I60" s="156">
        <v>105.126</v>
      </c>
      <c r="J60" s="156">
        <v>123.71299999999999</v>
      </c>
      <c r="K60" s="156">
        <v>133.267</v>
      </c>
      <c r="L60" s="156">
        <v>144.34</v>
      </c>
      <c r="M60" s="39">
        <f>SUM(I60:L60)</f>
        <v>506.44600000000003</v>
      </c>
      <c r="N60" s="156">
        <v>126.068</v>
      </c>
      <c r="O60" s="156">
        <v>129.22300000000001</v>
      </c>
      <c r="P60" s="156">
        <v>173.548</v>
      </c>
      <c r="Q60" s="156">
        <v>179.40700000000001</v>
      </c>
      <c r="R60" s="39">
        <f>SUM(N60:Q60)</f>
        <v>608.24599999999998</v>
      </c>
      <c r="S60" s="156">
        <f>S61*S55</f>
        <v>229.0343125</v>
      </c>
      <c r="T60" s="156">
        <f>T61*T55</f>
        <v>242.149715625</v>
      </c>
      <c r="U60" s="156">
        <f t="shared" ref="U60" si="200">U61*U55</f>
        <v>255.4974804375</v>
      </c>
      <c r="V60" s="156">
        <f t="shared" ref="V60" si="201">V61*V55</f>
        <v>271.48467715031251</v>
      </c>
      <c r="W60" s="39">
        <f>SUM(S60:V60)</f>
        <v>998.16618571281242</v>
      </c>
      <c r="X60" s="156">
        <f>X61*X55</f>
        <v>231.30494493206623</v>
      </c>
      <c r="Y60" s="156">
        <f>Y61*Y55</f>
        <v>244.55037337672331</v>
      </c>
      <c r="Z60" s="156">
        <f t="shared" ref="Z60:AA60" si="202">Z61*Z55</f>
        <v>258.03046712870855</v>
      </c>
      <c r="AA60" s="156">
        <f t="shared" si="202"/>
        <v>274.17615995050005</v>
      </c>
      <c r="AB60" s="39">
        <f>SUM(X60:AA60)</f>
        <v>1008.0619453879981</v>
      </c>
      <c r="AC60" s="156">
        <f>AC61*AC55</f>
        <v>217.40742174767408</v>
      </c>
      <c r="AD60" s="156">
        <f>AD61*AD55</f>
        <v>226.60746752163055</v>
      </c>
      <c r="AE60" s="156">
        <f t="shared" ref="AE60:AF60" si="203">AE61*AE55</f>
        <v>235.11499111802001</v>
      </c>
      <c r="AF60" s="156">
        <f t="shared" si="203"/>
        <v>246.31752893011387</v>
      </c>
      <c r="AG60" s="39">
        <f>SUM(AC60:AF60)</f>
        <v>925.44740931743854</v>
      </c>
      <c r="AH60" s="156">
        <f>AH61*AH55</f>
        <v>171.978778836461</v>
      </c>
      <c r="AI60" s="156">
        <f>AI61*AI55</f>
        <v>178.4195527105324</v>
      </c>
      <c r="AJ60" s="156">
        <f t="shared" ref="AJ60:AK60" si="204">AJ61*AJ55</f>
        <v>185.11795753956662</v>
      </c>
      <c r="AK60" s="156">
        <f t="shared" si="204"/>
        <v>193.93828375174596</v>
      </c>
      <c r="AL60" s="39">
        <f>SUM(AH60:AK60)</f>
        <v>729.45457283830604</v>
      </c>
      <c r="AM60" s="156">
        <f>AM61*AM55</f>
        <v>204.10706724286547</v>
      </c>
      <c r="AN60" s="156">
        <f>AN61*AN55</f>
        <v>212.74428094204529</v>
      </c>
      <c r="AO60" s="156">
        <f t="shared" ref="AO60:AP60" si="205">AO61*AO55</f>
        <v>220.73133895873926</v>
      </c>
      <c r="AP60" s="156">
        <f t="shared" si="205"/>
        <v>231.24853805030273</v>
      </c>
      <c r="AQ60" s="39">
        <f>SUM(AM60:AP60)</f>
        <v>868.83122519395272</v>
      </c>
    </row>
    <row r="61" spans="2:45" s="198" customFormat="1" outlineLevel="1">
      <c r="B61" s="204" t="s">
        <v>137</v>
      </c>
      <c r="C61" s="197"/>
      <c r="D61" s="156">
        <f>D60/D55</f>
        <v>5.2931042510592725</v>
      </c>
      <c r="E61" s="156">
        <f t="shared" ref="E61" si="206">E60/E55</f>
        <v>4.5443191955234781</v>
      </c>
      <c r="F61" s="156">
        <f t="shared" ref="F61" si="207">F60/F55</f>
        <v>6.199369871043376</v>
      </c>
      <c r="G61" s="156">
        <f t="shared" ref="G61:H61" si="208">G60/G55</f>
        <v>7.459684923155903</v>
      </c>
      <c r="H61" s="251">
        <f t="shared" si="208"/>
        <v>22.47813860180193</v>
      </c>
      <c r="I61" s="156">
        <f t="shared" ref="I61:K61" si="209">I60/I55</f>
        <v>5.8270605842248226</v>
      </c>
      <c r="J61" s="156">
        <f t="shared" si="209"/>
        <v>6.0417063462994154</v>
      </c>
      <c r="K61" s="156">
        <f t="shared" si="209"/>
        <v>5.8450438596491221</v>
      </c>
      <c r="L61" s="156">
        <f t="shared" ref="L61:R61" si="210">L60/L55</f>
        <v>5.6175446107143561</v>
      </c>
      <c r="M61" s="251">
        <f t="shared" ref="M61" si="211">M60/M55</f>
        <v>21.937839769552319</v>
      </c>
      <c r="N61" s="156">
        <f t="shared" si="210"/>
        <v>4.2424997055408795</v>
      </c>
      <c r="O61" s="156">
        <f t="shared" si="210"/>
        <v>3.8127876785082027</v>
      </c>
      <c r="P61" s="156">
        <f t="shared" si="210"/>
        <v>4.716106415935216</v>
      </c>
      <c r="Q61" s="156">
        <f t="shared" si="210"/>
        <v>4.2914688258721938</v>
      </c>
      <c r="R61" s="251">
        <f t="shared" si="210"/>
        <v>16.043204177986439</v>
      </c>
      <c r="S61" s="154">
        <v>5</v>
      </c>
      <c r="T61" s="154">
        <v>5</v>
      </c>
      <c r="U61" s="154">
        <v>5</v>
      </c>
      <c r="V61" s="154">
        <v>5</v>
      </c>
      <c r="W61" s="251">
        <f t="shared" ref="W61" si="212">W60/W55</f>
        <v>19.43339853703014</v>
      </c>
      <c r="X61" s="154">
        <v>4</v>
      </c>
      <c r="Y61" s="154">
        <v>4</v>
      </c>
      <c r="Z61" s="154">
        <v>4</v>
      </c>
      <c r="AA61" s="154">
        <v>4</v>
      </c>
      <c r="AB61" s="251">
        <f t="shared" ref="AB61" si="213">AB60/AB55</f>
        <v>15.546718829624115</v>
      </c>
      <c r="AC61" s="154">
        <v>3</v>
      </c>
      <c r="AD61" s="154">
        <v>3</v>
      </c>
      <c r="AE61" s="154">
        <v>3</v>
      </c>
      <c r="AF61" s="154">
        <v>3</v>
      </c>
      <c r="AG61" s="251">
        <f t="shared" ref="AG61" si="214">AG60/AG55</f>
        <v>11.741152397452536</v>
      </c>
      <c r="AH61" s="154">
        <v>2</v>
      </c>
      <c r="AI61" s="154">
        <v>2</v>
      </c>
      <c r="AJ61" s="154">
        <v>2</v>
      </c>
      <c r="AK61" s="154">
        <v>2</v>
      </c>
      <c r="AL61" s="251">
        <f t="shared" ref="AL61" si="215">AL60/AL55</f>
        <v>7.836059847900672</v>
      </c>
      <c r="AM61" s="154">
        <v>2</v>
      </c>
      <c r="AN61" s="154">
        <v>2</v>
      </c>
      <c r="AO61" s="154">
        <v>2</v>
      </c>
      <c r="AP61" s="154">
        <v>2</v>
      </c>
      <c r="AQ61" s="251">
        <f t="shared" ref="AQ61" si="216">AQ60/AQ55</f>
        <v>7.8274349316350236</v>
      </c>
    </row>
    <row r="62" spans="2:45" s="42" customFormat="1" outlineLevel="1">
      <c r="B62" s="299" t="s">
        <v>134</v>
      </c>
      <c r="C62" s="300"/>
      <c r="D62" s="301">
        <f>(D56-D58-D60)/D56</f>
        <v>-0.13098705441041039</v>
      </c>
      <c r="E62" s="301">
        <f>(E56-E58-E60)/E56</f>
        <v>-4.9671340430168347E-2</v>
      </c>
      <c r="F62" s="301">
        <f>(F56-F58-F60)/F56</f>
        <v>-8.9289381951776908E-2</v>
      </c>
      <c r="G62" s="301">
        <f>(G56-G58-G60)/G56</f>
        <v>-0.20284324014884073</v>
      </c>
      <c r="H62" s="304">
        <f t="shared" ref="H62" si="217">(H56-H58-H60)/H56</f>
        <v>-0.12215714710552493</v>
      </c>
      <c r="I62" s="301">
        <f>(I56-I58-I60)/I56</f>
        <v>-0.1564936675036171</v>
      </c>
      <c r="J62" s="301">
        <f>(J56-J58-J60)/J56</f>
        <v>-0.20211846610212358</v>
      </c>
      <c r="K62" s="301">
        <f t="shared" ref="K62" si="218">(K56-K58-K60)/K56</f>
        <v>-0.13088010524890198</v>
      </c>
      <c r="L62" s="301">
        <f t="shared" ref="L62:N62" si="219">(L56-L58-L60)/L56</f>
        <v>-0.19211518259902371</v>
      </c>
      <c r="M62" s="304">
        <f t="shared" si="219"/>
        <v>-0.17066654380616714</v>
      </c>
      <c r="N62" s="301">
        <f t="shared" si="219"/>
        <v>-0.15990689653056081</v>
      </c>
      <c r="O62" s="301">
        <f t="shared" ref="O62:R62" si="220">(O56-O58-O60)/O56</f>
        <v>-9.1247571554244886E-2</v>
      </c>
      <c r="P62" s="301">
        <f t="shared" si="220"/>
        <v>-8.0356891784224546E-2</v>
      </c>
      <c r="Q62" s="302">
        <f t="shared" si="220"/>
        <v>-7.0209335356549607E-2</v>
      </c>
      <c r="R62" s="304">
        <f t="shared" si="220"/>
        <v>-9.6079686212958385E-2</v>
      </c>
      <c r="S62" s="303">
        <f>(S56-S58-S60)/S56</f>
        <v>-7.0612738266351963E-2</v>
      </c>
      <c r="T62" s="301">
        <f>(T56-T58-T60)/T56</f>
        <v>-3.4197677703998737E-2</v>
      </c>
      <c r="U62" s="301">
        <f t="shared" ref="U62:W62" si="221">(U56-U58-U60)/U56</f>
        <v>-6.2278733884013086E-3</v>
      </c>
      <c r="V62" s="301">
        <f t="shared" si="221"/>
        <v>3.0024325550681843E-3</v>
      </c>
      <c r="W62" s="304">
        <f t="shared" si="221"/>
        <v>-2.4405701252252152E-2</v>
      </c>
      <c r="X62" s="303">
        <f>(X56-X58-X60)/X56</f>
        <v>5.4608917479466168E-2</v>
      </c>
      <c r="Y62" s="301">
        <f>(Y56-Y58-Y60)/Y56</f>
        <v>5.869758116828383E-2</v>
      </c>
      <c r="Z62" s="301">
        <f t="shared" ref="Z62:AB62" si="222">(Z56-Z58-Z60)/Z56</f>
        <v>6.2671264141156327E-2</v>
      </c>
      <c r="AA62" s="301">
        <f t="shared" si="222"/>
        <v>6.6533199866533332E-2</v>
      </c>
      <c r="AB62" s="304">
        <f t="shared" si="222"/>
        <v>6.1048850149452431E-2</v>
      </c>
      <c r="AC62" s="303">
        <f>(AC56-AC58-AC60)/AC56</f>
        <v>0.11989989989989995</v>
      </c>
      <c r="AD62" s="301">
        <f>(AD56-AD58-AD60)/AD56</f>
        <v>0.12989989989989995</v>
      </c>
      <c r="AE62" s="301">
        <f t="shared" ref="AE62:AG62" si="223">(AE56-AE58-AE60)/AE56</f>
        <v>0.13989989989990001</v>
      </c>
      <c r="AF62" s="301">
        <f t="shared" si="223"/>
        <v>0.14989989989989999</v>
      </c>
      <c r="AG62" s="304">
        <f t="shared" si="223"/>
        <v>0.13541445018220044</v>
      </c>
      <c r="AH62" s="303">
        <f>(AH56-AH58-AH60)/AH56</f>
        <v>0.2443981095357243</v>
      </c>
      <c r="AI62" s="301">
        <f>(AI56-AI58-AI60)/AI56</f>
        <v>0.26439810953572435</v>
      </c>
      <c r="AJ62" s="301">
        <f t="shared" ref="AJ62:AL62" si="224">(AJ56-AJ58-AJ60)/AJ56</f>
        <v>0.26439810953572429</v>
      </c>
      <c r="AK62" s="301">
        <f t="shared" si="224"/>
        <v>0.32439810953572429</v>
      </c>
      <c r="AL62" s="304">
        <f t="shared" si="224"/>
        <v>0.27563489076047165</v>
      </c>
      <c r="AM62" s="303">
        <f>(AM56-AM58-AM60)/AM56</f>
        <v>0.34439810953572425</v>
      </c>
      <c r="AN62" s="301">
        <f>(AN56-AN58-AN60)/AN56</f>
        <v>0.36439810953572416</v>
      </c>
      <c r="AO62" s="301">
        <f t="shared" ref="AO62:AQ62" si="225">(AO56-AO58-AO60)/AO56</f>
        <v>0.37439810953572417</v>
      </c>
      <c r="AP62" s="301">
        <f t="shared" si="225"/>
        <v>0.39439810953572418</v>
      </c>
      <c r="AQ62" s="304">
        <f t="shared" si="225"/>
        <v>0.37022505041841297</v>
      </c>
    </row>
    <row r="63" spans="2:45" s="42" customFormat="1">
      <c r="B63" s="278" t="s">
        <v>143</v>
      </c>
      <c r="C63" s="279"/>
      <c r="D63" s="124"/>
      <c r="E63" s="124"/>
      <c r="F63" s="124"/>
      <c r="G63" s="124"/>
      <c r="H63" s="153"/>
      <c r="I63" s="124"/>
      <c r="J63" s="124"/>
      <c r="K63" s="124"/>
      <c r="L63" s="124"/>
      <c r="M63" s="150"/>
      <c r="N63" s="124"/>
      <c r="O63" s="124"/>
      <c r="P63" s="124"/>
      <c r="Q63" s="124"/>
      <c r="R63" s="150"/>
      <c r="S63" s="89"/>
      <c r="T63" s="124"/>
      <c r="U63" s="124"/>
      <c r="V63" s="124"/>
      <c r="W63" s="150"/>
      <c r="X63" s="89"/>
      <c r="Y63" s="124"/>
      <c r="Z63" s="124"/>
      <c r="AA63" s="124"/>
      <c r="AB63" s="150"/>
      <c r="AC63" s="89"/>
      <c r="AD63" s="124"/>
      <c r="AE63" s="124"/>
      <c r="AF63" s="124"/>
      <c r="AG63" s="150"/>
      <c r="AH63" s="89"/>
      <c r="AI63" s="124"/>
      <c r="AJ63" s="124"/>
      <c r="AK63" s="124"/>
      <c r="AL63" s="150"/>
      <c r="AM63" s="89"/>
      <c r="AN63" s="124"/>
      <c r="AO63" s="124"/>
      <c r="AP63" s="124"/>
      <c r="AQ63" s="150"/>
    </row>
    <row r="64" spans="2:45" s="68" customFormat="1" outlineLevel="1">
      <c r="B64" s="488" t="s">
        <v>146</v>
      </c>
      <c r="C64" s="489"/>
      <c r="D64" s="156">
        <v>6.5090000000000003</v>
      </c>
      <c r="E64" s="156">
        <v>6.1669999999999998</v>
      </c>
      <c r="F64" s="156">
        <v>5.899</v>
      </c>
      <c r="G64" s="156">
        <v>5.6680000000000001</v>
      </c>
      <c r="H64" s="39">
        <f>G64</f>
        <v>5.6680000000000001</v>
      </c>
      <c r="I64" s="156">
        <v>5.47</v>
      </c>
      <c r="J64" s="156">
        <v>5.2190000000000003</v>
      </c>
      <c r="K64" s="155">
        <v>4.9710000000000001</v>
      </c>
      <c r="L64" s="155">
        <v>4.7869999999999999</v>
      </c>
      <c r="M64" s="39">
        <f>L64</f>
        <v>4.7869999999999999</v>
      </c>
      <c r="N64" s="155">
        <v>4.7409999999999997</v>
      </c>
      <c r="O64" s="156">
        <v>4.53</v>
      </c>
      <c r="P64" s="155">
        <v>4.2729999999999997</v>
      </c>
      <c r="Q64" s="155">
        <v>4.1139999999999999</v>
      </c>
      <c r="R64" s="39">
        <f>Q64</f>
        <v>4.1139999999999999</v>
      </c>
      <c r="S64" s="155">
        <f>Q64*(1+S65)</f>
        <v>3.9700099999999998</v>
      </c>
      <c r="T64" s="156">
        <f>S64*(1+T65)</f>
        <v>3.8310596499999998</v>
      </c>
      <c r="U64" s="155">
        <f t="shared" ref="U64" si="226">T64*(1+U65)</f>
        <v>3.6969725622499996</v>
      </c>
      <c r="V64" s="155">
        <f>U64*(1+V65)</f>
        <v>3.5675785225712495</v>
      </c>
      <c r="W64" s="39">
        <f>V64</f>
        <v>3.5675785225712495</v>
      </c>
      <c r="X64" s="155">
        <f>V64*(1+X65)</f>
        <v>3.4427132742812558</v>
      </c>
      <c r="Y64" s="156">
        <f>X64*(1+Y65)</f>
        <v>3.322218309681412</v>
      </c>
      <c r="Z64" s="155">
        <f t="shared" ref="Z64" si="227">Y64*(1+Z65)</f>
        <v>3.2059406688425622</v>
      </c>
      <c r="AA64" s="155">
        <f>Z64*(1+AA65)</f>
        <v>3.0937327454330723</v>
      </c>
      <c r="AB64" s="39">
        <f>AA64</f>
        <v>3.0937327454330723</v>
      </c>
      <c r="AC64" s="155">
        <f>AA64*(1+AC65)</f>
        <v>2.9854520993429148</v>
      </c>
      <c r="AD64" s="156">
        <f>AC64*(1+AD65)</f>
        <v>2.8809612758659129</v>
      </c>
      <c r="AE64" s="155">
        <f t="shared" ref="AE64" si="228">AD64*(1+AE65)</f>
        <v>2.7801276312106058</v>
      </c>
      <c r="AF64" s="155">
        <f>AE64*(1+AF65)</f>
        <v>2.6828231641182345</v>
      </c>
      <c r="AG64" s="39">
        <f>AF64</f>
        <v>2.6828231641182345</v>
      </c>
      <c r="AH64" s="155">
        <f>AF64*(1+AH65)</f>
        <v>2.5889243533740962</v>
      </c>
      <c r="AI64" s="156">
        <f>AH64*(1+AI65)</f>
        <v>2.4983120010060027</v>
      </c>
      <c r="AJ64" s="155">
        <f t="shared" ref="AJ64" si="229">AI64*(1+AJ65)</f>
        <v>2.4108710809707925</v>
      </c>
      <c r="AK64" s="155">
        <f>AJ64*(1+AK65)</f>
        <v>2.3264905931368145</v>
      </c>
      <c r="AL64" s="39">
        <f>AK64</f>
        <v>2.3264905931368145</v>
      </c>
      <c r="AM64" s="155">
        <f>AK64*(1+AM65)</f>
        <v>2.2450634223770258</v>
      </c>
      <c r="AN64" s="156">
        <f>AM64*(1+AN65)</f>
        <v>2.1664862025938301</v>
      </c>
      <c r="AO64" s="155">
        <f t="shared" ref="AO64" si="230">AN64*(1+AO65)</f>
        <v>2.0906591855030459</v>
      </c>
      <c r="AP64" s="155">
        <f>AO64*(1+AP65)</f>
        <v>2.0174861140104392</v>
      </c>
      <c r="AQ64" s="39">
        <f>AP64</f>
        <v>2.0174861140104392</v>
      </c>
    </row>
    <row r="65" spans="2:43" s="91" customFormat="1" outlineLevel="1">
      <c r="B65" s="208" t="s">
        <v>132</v>
      </c>
      <c r="C65" s="209"/>
      <c r="D65" s="124">
        <f>D64/6.765-1</f>
        <v>-3.7841832963784072E-2</v>
      </c>
      <c r="E65" s="124">
        <f>E64/D64-1</f>
        <v>-5.2542633277001149E-2</v>
      </c>
      <c r="F65" s="124">
        <f t="shared" ref="F65" si="231">F64/E64-1</f>
        <v>-4.3457110426463386E-2</v>
      </c>
      <c r="G65" s="124">
        <f t="shared" ref="G65" si="232">G64/F64-1</f>
        <v>-3.9159179521952803E-2</v>
      </c>
      <c r="H65" s="90"/>
      <c r="I65" s="124">
        <f>I64/G64-1</f>
        <v>-3.4932956951305605E-2</v>
      </c>
      <c r="J65" s="124">
        <f t="shared" ref="J65:L65" si="233">J64/I64-1</f>
        <v>-4.5886654478976108E-2</v>
      </c>
      <c r="K65" s="124">
        <f t="shared" si="233"/>
        <v>-4.7518681739796897E-2</v>
      </c>
      <c r="L65" s="124">
        <f t="shared" si="233"/>
        <v>-3.7014685174009299E-2</v>
      </c>
      <c r="M65" s="90">
        <f>M64/H64-1</f>
        <v>-0.15543401552575864</v>
      </c>
      <c r="N65" s="124">
        <f>N64/L64-1</f>
        <v>-9.6093586797577624E-3</v>
      </c>
      <c r="O65" s="124">
        <f>O64/N64-1</f>
        <v>-4.4505378612107016E-2</v>
      </c>
      <c r="P65" s="124">
        <f>P64/O64-1</f>
        <v>-5.6732891832229737E-2</v>
      </c>
      <c r="Q65" s="124">
        <f>Q64/P64-1</f>
        <v>-3.7210390826117434E-2</v>
      </c>
      <c r="R65" s="90">
        <f>R64/M64-1</f>
        <v>-0.14058909546688947</v>
      </c>
      <c r="S65" s="93">
        <v>-3.5000000000000003E-2</v>
      </c>
      <c r="T65" s="93">
        <v>-3.5000000000000003E-2</v>
      </c>
      <c r="U65" s="93">
        <v>-3.5000000000000003E-2</v>
      </c>
      <c r="V65" s="93">
        <v>-3.5000000000000003E-2</v>
      </c>
      <c r="W65" s="90">
        <f>W64/R64-1</f>
        <v>-0.13281999937500011</v>
      </c>
      <c r="X65" s="93">
        <v>-3.5000000000000003E-2</v>
      </c>
      <c r="Y65" s="93">
        <v>-3.5000000000000003E-2</v>
      </c>
      <c r="Z65" s="93">
        <v>-3.5000000000000003E-2</v>
      </c>
      <c r="AA65" s="93">
        <v>-3.5000000000000003E-2</v>
      </c>
      <c r="AB65" s="90">
        <f>AB64/W64-1</f>
        <v>-0.13281999937500011</v>
      </c>
      <c r="AC65" s="93">
        <v>-3.5000000000000003E-2</v>
      </c>
      <c r="AD65" s="93">
        <v>-3.5000000000000003E-2</v>
      </c>
      <c r="AE65" s="93">
        <v>-3.5000000000000003E-2</v>
      </c>
      <c r="AF65" s="93">
        <v>-3.5000000000000003E-2</v>
      </c>
      <c r="AG65" s="90">
        <f>AG64/AB64-1</f>
        <v>-0.132819999375</v>
      </c>
      <c r="AH65" s="93">
        <v>-3.5000000000000003E-2</v>
      </c>
      <c r="AI65" s="93">
        <v>-3.5000000000000003E-2</v>
      </c>
      <c r="AJ65" s="93">
        <v>-3.5000000000000003E-2</v>
      </c>
      <c r="AK65" s="93">
        <v>-3.5000000000000003E-2</v>
      </c>
      <c r="AL65" s="90">
        <f>AL64/AG64-1</f>
        <v>-0.13281999937500022</v>
      </c>
      <c r="AM65" s="93">
        <v>-3.5000000000000003E-2</v>
      </c>
      <c r="AN65" s="93">
        <v>-3.5000000000000003E-2</v>
      </c>
      <c r="AO65" s="93">
        <v>-3.5000000000000003E-2</v>
      </c>
      <c r="AP65" s="93">
        <v>-3.5000000000000003E-2</v>
      </c>
      <c r="AQ65" s="90">
        <f>AQ64/AL64-1</f>
        <v>-0.13281999937500011</v>
      </c>
    </row>
    <row r="66" spans="2:43" s="68" customFormat="1" outlineLevel="1">
      <c r="B66" s="204" t="s">
        <v>131</v>
      </c>
      <c r="C66" s="205"/>
      <c r="D66" s="156">
        <f>(D64+6.765)/2</f>
        <v>6.6370000000000005</v>
      </c>
      <c r="E66" s="156">
        <f>AVERAGE(D64,E64)</f>
        <v>6.3380000000000001</v>
      </c>
      <c r="F66" s="156">
        <f t="shared" ref="F66:G66" si="234">AVERAGE(E64,F64)</f>
        <v>6.0329999999999995</v>
      </c>
      <c r="G66" s="156">
        <f t="shared" si="234"/>
        <v>5.7835000000000001</v>
      </c>
      <c r="H66" s="39">
        <f>AVERAGE(D64:G64)</f>
        <v>6.0607499999999996</v>
      </c>
      <c r="I66" s="156">
        <f>AVERAGE(G64,I64)</f>
        <v>5.569</v>
      </c>
      <c r="J66" s="156">
        <f t="shared" ref="J66" si="235">AVERAGE(I64,J64)</f>
        <v>5.3445</v>
      </c>
      <c r="K66" s="156">
        <f t="shared" ref="K66:L66" si="236">AVERAGE(J64,K64)</f>
        <v>5.0950000000000006</v>
      </c>
      <c r="L66" s="156">
        <f t="shared" si="236"/>
        <v>4.8789999999999996</v>
      </c>
      <c r="M66" s="39">
        <f>AVERAGE(I64:L64)</f>
        <v>5.1117499999999998</v>
      </c>
      <c r="N66" s="155">
        <f>AVERAGE(L64,N64)</f>
        <v>4.7639999999999993</v>
      </c>
      <c r="O66" s="156">
        <f t="shared" ref="O66:Q66" si="237">AVERAGE(N64,O64)</f>
        <v>4.6355000000000004</v>
      </c>
      <c r="P66" s="156">
        <f t="shared" si="237"/>
        <v>4.4015000000000004</v>
      </c>
      <c r="Q66" s="156">
        <f t="shared" si="237"/>
        <v>4.1935000000000002</v>
      </c>
      <c r="R66" s="39">
        <f>AVERAGE(N64:Q64)</f>
        <v>4.4145000000000003</v>
      </c>
      <c r="S66" s="155">
        <f>AVERAGE(Q64,S64)</f>
        <v>4.0420049999999996</v>
      </c>
      <c r="T66" s="156">
        <f t="shared" ref="T66:V66" si="238">AVERAGE(S64,T64)</f>
        <v>3.9005348249999998</v>
      </c>
      <c r="U66" s="156">
        <f t="shared" si="238"/>
        <v>3.7640161061249997</v>
      </c>
      <c r="V66" s="156">
        <f t="shared" si="238"/>
        <v>3.6322755424106248</v>
      </c>
      <c r="W66" s="39">
        <f>AVERAGE(S64:V64)</f>
        <v>3.7664051837053121</v>
      </c>
      <c r="X66" s="155">
        <f>AVERAGE(V64,X64)</f>
        <v>3.5051458984262527</v>
      </c>
      <c r="Y66" s="156">
        <f t="shared" ref="Y66" si="239">AVERAGE(X64,Y64)</f>
        <v>3.3824657919813337</v>
      </c>
      <c r="Z66" s="156">
        <f t="shared" ref="Z66" si="240">AVERAGE(Y64,Z64)</f>
        <v>3.2640794892619871</v>
      </c>
      <c r="AA66" s="156">
        <f t="shared" ref="AA66" si="241">AVERAGE(Z64,AA64)</f>
        <v>3.1498367071378173</v>
      </c>
      <c r="AB66" s="39">
        <f>AVERAGE(X64:AA64)</f>
        <v>3.2661512495595755</v>
      </c>
      <c r="AC66" s="155">
        <f>AVERAGE(AA64,AC64)</f>
        <v>3.0395924223879938</v>
      </c>
      <c r="AD66" s="156">
        <f t="shared" ref="AD66" si="242">AVERAGE(AC64,AD64)</f>
        <v>2.9332066876044136</v>
      </c>
      <c r="AE66" s="156">
        <f t="shared" ref="AE66" si="243">AVERAGE(AD64,AE64)</f>
        <v>2.8305444535382591</v>
      </c>
      <c r="AF66" s="156">
        <f t="shared" ref="AF66" si="244">AVERAGE(AE64,AF64)</f>
        <v>2.7314753976644202</v>
      </c>
      <c r="AG66" s="39">
        <f>AVERAGE(AC64:AF64)</f>
        <v>2.8323410426344169</v>
      </c>
      <c r="AH66" s="155">
        <f>AVERAGE(AF64,AH64)</f>
        <v>2.6358737587461656</v>
      </c>
      <c r="AI66" s="156">
        <f t="shared" ref="AI66" si="245">AVERAGE(AH64,AI64)</f>
        <v>2.5436181771900497</v>
      </c>
      <c r="AJ66" s="156">
        <f t="shared" ref="AJ66" si="246">AVERAGE(AI64,AJ64)</f>
        <v>2.4545915409883978</v>
      </c>
      <c r="AK66" s="156">
        <f t="shared" ref="AK66" si="247">AVERAGE(AJ64,AK64)</f>
        <v>2.3686808370538035</v>
      </c>
      <c r="AL66" s="39">
        <f>AVERAGE(AH64:AK64)</f>
        <v>2.4561495071219266</v>
      </c>
      <c r="AM66" s="155">
        <f>AVERAGE(AK64,AM64)</f>
        <v>2.2857770077569199</v>
      </c>
      <c r="AN66" s="156">
        <f t="shared" ref="AN66" si="248">AVERAGE(AM64,AN64)</f>
        <v>2.2057748124854282</v>
      </c>
      <c r="AO66" s="156">
        <f t="shared" ref="AO66" si="249">AVERAGE(AN64,AO64)</f>
        <v>2.128572694048438</v>
      </c>
      <c r="AP66" s="156">
        <f t="shared" ref="AP66" si="250">AVERAGE(AO64,AP64)</f>
        <v>2.0540726497567423</v>
      </c>
      <c r="AQ66" s="39">
        <f>AVERAGE(AM64:AP64)</f>
        <v>2.1299237311210852</v>
      </c>
    </row>
    <row r="67" spans="2:43" s="42" customFormat="1" outlineLevel="1">
      <c r="B67" s="488" t="s">
        <v>147</v>
      </c>
      <c r="C67" s="489"/>
      <c r="D67" s="156">
        <v>204.35400000000001</v>
      </c>
      <c r="E67" s="156">
        <v>194.721</v>
      </c>
      <c r="F67" s="156">
        <v>186.59700000000001</v>
      </c>
      <c r="G67" s="156">
        <v>179.489</v>
      </c>
      <c r="H67" s="39">
        <f>SUM(D67:G67)</f>
        <v>765.16100000000006</v>
      </c>
      <c r="I67" s="156">
        <v>173.2</v>
      </c>
      <c r="J67" s="156">
        <v>164.018</v>
      </c>
      <c r="K67" s="156">
        <v>157.524</v>
      </c>
      <c r="L67" s="156">
        <v>150.995</v>
      </c>
      <c r="M67" s="39">
        <f>SUM(I67:L67)</f>
        <v>645.73699999999997</v>
      </c>
      <c r="N67" s="156">
        <v>144.74700000000001</v>
      </c>
      <c r="O67" s="156">
        <v>138.732</v>
      </c>
      <c r="P67" s="156">
        <v>132.375</v>
      </c>
      <c r="Q67" s="156">
        <v>126.413</v>
      </c>
      <c r="R67" s="39">
        <f>SUM(N67:Q67)</f>
        <v>542.26700000000005</v>
      </c>
      <c r="S67" s="156">
        <f>S66*S68</f>
        <v>121.26014999999998</v>
      </c>
      <c r="T67" s="156">
        <f>T66*T68</f>
        <v>117.01604474999999</v>
      </c>
      <c r="U67" s="156">
        <f t="shared" ref="U67" si="251">U66*U68</f>
        <v>112.92048318374999</v>
      </c>
      <c r="V67" s="156">
        <f t="shared" ref="V67" si="252">V66*V68</f>
        <v>108.96826627231874</v>
      </c>
      <c r="W67" s="39">
        <f>SUM(S67:V67)</f>
        <v>460.16494420606875</v>
      </c>
      <c r="X67" s="156">
        <f>X66*X68</f>
        <v>105.15437695278759</v>
      </c>
      <c r="Y67" s="156">
        <f>Y66*Y68</f>
        <v>101.47397375944001</v>
      </c>
      <c r="Z67" s="156">
        <f t="shared" ref="Z67:AA67" si="253">Z66*Z68</f>
        <v>97.922384677859611</v>
      </c>
      <c r="AA67" s="156">
        <f t="shared" si="253"/>
        <v>94.495101214134522</v>
      </c>
      <c r="AB67" s="39">
        <f>SUM(X67:AA67)</f>
        <v>399.04583660422173</v>
      </c>
      <c r="AC67" s="156">
        <f>AC66*AC68</f>
        <v>91.187772671639806</v>
      </c>
      <c r="AD67" s="156">
        <f>AD66*AD68</f>
        <v>87.996200628132414</v>
      </c>
      <c r="AE67" s="156">
        <f t="shared" ref="AE67:AF67" si="254">AE66*AE68</f>
        <v>84.916333606147774</v>
      </c>
      <c r="AF67" s="156">
        <f t="shared" si="254"/>
        <v>81.944261929932608</v>
      </c>
      <c r="AG67" s="39">
        <f>SUM(AC67:AF67)</f>
        <v>346.0445688358526</v>
      </c>
      <c r="AH67" s="156">
        <f>AH66*AH68</f>
        <v>79.076212762384969</v>
      </c>
      <c r="AI67" s="156">
        <f>AI66*AI68</f>
        <v>76.308545315701494</v>
      </c>
      <c r="AJ67" s="156">
        <f t="shared" ref="AJ67:AK67" si="255">AJ66*AJ68</f>
        <v>73.637746229651938</v>
      </c>
      <c r="AK67" s="156">
        <f t="shared" si="255"/>
        <v>71.060425111614109</v>
      </c>
      <c r="AL67" s="39">
        <f>SUM(AH67:AK67)</f>
        <v>300.08292941935252</v>
      </c>
      <c r="AM67" s="156">
        <f>AM66*AM68</f>
        <v>68.573310232707598</v>
      </c>
      <c r="AN67" s="156">
        <f>AN66*AN68</f>
        <v>66.173244374562842</v>
      </c>
      <c r="AO67" s="156">
        <f t="shared" ref="AO67:AP67" si="256">AO66*AO68</f>
        <v>63.857180821453142</v>
      </c>
      <c r="AP67" s="156">
        <f t="shared" si="256"/>
        <v>61.622179492702273</v>
      </c>
      <c r="AQ67" s="39">
        <f>SUM(AM67:AP67)</f>
        <v>260.22591492142584</v>
      </c>
    </row>
    <row r="68" spans="2:43" s="42" customFormat="1" outlineLevel="1">
      <c r="B68" s="488" t="s">
        <v>148</v>
      </c>
      <c r="C68" s="489"/>
      <c r="D68" s="156">
        <f>D67/D66</f>
        <v>30.790116016272414</v>
      </c>
      <c r="E68" s="156">
        <f t="shared" ref="E68" si="257">E67/E66</f>
        <v>30.722783212369833</v>
      </c>
      <c r="F68" s="156">
        <f t="shared" ref="F68" si="258">F67/F66</f>
        <v>30.929388363998015</v>
      </c>
      <c r="G68" s="156">
        <f t="shared" ref="G68:H68" si="259">G67/G66</f>
        <v>31.034667588830292</v>
      </c>
      <c r="H68" s="251">
        <f t="shared" si="259"/>
        <v>126.24856659654336</v>
      </c>
      <c r="I68" s="156">
        <f t="shared" ref="I68:R68" si="260">I67/I66</f>
        <v>31.100736218351589</v>
      </c>
      <c r="J68" s="156">
        <f t="shared" si="260"/>
        <v>30.689119655720834</v>
      </c>
      <c r="K68" s="156">
        <f t="shared" si="260"/>
        <v>30.917369970559367</v>
      </c>
      <c r="L68" s="156">
        <f t="shared" si="260"/>
        <v>30.947940151670426</v>
      </c>
      <c r="M68" s="251">
        <f t="shared" ref="M68" si="261">M67/M66</f>
        <v>126.32405731892209</v>
      </c>
      <c r="N68" s="156">
        <f t="shared" si="260"/>
        <v>30.38350125944585</v>
      </c>
      <c r="O68" s="156">
        <f t="shared" si="260"/>
        <v>29.928163089202886</v>
      </c>
      <c r="P68" s="156">
        <f t="shared" si="260"/>
        <v>30.074974440531633</v>
      </c>
      <c r="Q68" s="156">
        <f t="shared" si="260"/>
        <v>30.144986288303325</v>
      </c>
      <c r="R68" s="251">
        <f t="shared" si="260"/>
        <v>122.83769396307623</v>
      </c>
      <c r="S68" s="154">
        <v>30</v>
      </c>
      <c r="T68" s="154">
        <v>30</v>
      </c>
      <c r="U68" s="154">
        <v>30</v>
      </c>
      <c r="V68" s="154">
        <v>30</v>
      </c>
      <c r="W68" s="251">
        <f t="shared" ref="W68" si="262">W67/W66</f>
        <v>122.17616580310882</v>
      </c>
      <c r="X68" s="154">
        <v>30</v>
      </c>
      <c r="Y68" s="154">
        <v>30</v>
      </c>
      <c r="Z68" s="154">
        <v>30</v>
      </c>
      <c r="AA68" s="154">
        <v>30</v>
      </c>
      <c r="AB68" s="251">
        <f t="shared" ref="AB68" si="263">AB67/AB66</f>
        <v>122.17616580310882</v>
      </c>
      <c r="AC68" s="154">
        <v>30</v>
      </c>
      <c r="AD68" s="154">
        <v>30</v>
      </c>
      <c r="AE68" s="154">
        <v>30</v>
      </c>
      <c r="AF68" s="154">
        <v>30</v>
      </c>
      <c r="AG68" s="251">
        <f t="shared" ref="AG68" si="264">AG67/AG66</f>
        <v>122.17616580310882</v>
      </c>
      <c r="AH68" s="154">
        <v>30</v>
      </c>
      <c r="AI68" s="154">
        <v>30</v>
      </c>
      <c r="AJ68" s="154">
        <v>30</v>
      </c>
      <c r="AK68" s="154">
        <v>30</v>
      </c>
      <c r="AL68" s="251">
        <f t="shared" ref="AL68" si="265">AL67/AL66</f>
        <v>122.17616580310883</v>
      </c>
      <c r="AM68" s="154">
        <v>30</v>
      </c>
      <c r="AN68" s="154">
        <v>30</v>
      </c>
      <c r="AO68" s="154">
        <v>30</v>
      </c>
      <c r="AP68" s="154">
        <v>30</v>
      </c>
      <c r="AQ68" s="251">
        <f t="shared" ref="AQ68" si="266">AQ67/AQ66</f>
        <v>122.1761658031088</v>
      </c>
    </row>
    <row r="69" spans="2:43" s="42" customFormat="1" outlineLevel="1">
      <c r="B69" s="204" t="s">
        <v>149</v>
      </c>
      <c r="C69" s="205"/>
      <c r="D69" s="156">
        <v>106.825</v>
      </c>
      <c r="E69" s="156">
        <v>101.928</v>
      </c>
      <c r="F69" s="156">
        <v>97.200999999999993</v>
      </c>
      <c r="G69" s="156">
        <v>90.927999999999997</v>
      </c>
      <c r="H69" s="39">
        <f>SUM(D69:G69)</f>
        <v>396.88199999999995</v>
      </c>
      <c r="I69" s="156">
        <v>88.593999999999994</v>
      </c>
      <c r="J69" s="156">
        <v>86.094999999999999</v>
      </c>
      <c r="K69" s="156">
        <v>77.793000000000006</v>
      </c>
      <c r="L69" s="156">
        <v>71.426000000000002</v>
      </c>
      <c r="M69" s="39">
        <f>SUM(I69:L69)</f>
        <v>323.90800000000002</v>
      </c>
      <c r="N69" s="156">
        <v>73.094999999999999</v>
      </c>
      <c r="O69" s="156">
        <v>67.83</v>
      </c>
      <c r="P69" s="156">
        <v>63.670999999999999</v>
      </c>
      <c r="Q69" s="156">
        <v>58.146000000000001</v>
      </c>
      <c r="R69" s="39">
        <f>SUM(N69:Q69)</f>
        <v>262.74200000000002</v>
      </c>
      <c r="S69" s="156">
        <f>S67*(1-S70)</f>
        <v>59.417473499999993</v>
      </c>
      <c r="T69" s="156">
        <f>T67*(1-T70)</f>
        <v>57.337861927499993</v>
      </c>
      <c r="U69" s="156">
        <f t="shared" ref="U69" si="267">U67*(1-U70)</f>
        <v>55.331036760037499</v>
      </c>
      <c r="V69" s="156">
        <f t="shared" ref="V69" si="268">V67*(1-V70)</f>
        <v>53.39445047343618</v>
      </c>
      <c r="W69" s="39">
        <f>SUM(S69:V69)</f>
        <v>225.48082266097367</v>
      </c>
      <c r="X69" s="156">
        <f>X67*(1-X70)</f>
        <v>51.525644706865918</v>
      </c>
      <c r="Y69" s="156">
        <f>Y67*(1-Y70)</f>
        <v>49.722247142125603</v>
      </c>
      <c r="Z69" s="156">
        <f t="shared" ref="Z69:AA69" si="269">Z67*(1-Z70)</f>
        <v>47.981968492151211</v>
      </c>
      <c r="AA69" s="156">
        <f t="shared" si="269"/>
        <v>46.302599594925915</v>
      </c>
      <c r="AB69" s="39">
        <f>SUM(X69:AA69)</f>
        <v>195.53245993606865</v>
      </c>
      <c r="AC69" s="156">
        <f>AC67*(1-AC70)</f>
        <v>44.682008609103505</v>
      </c>
      <c r="AD69" s="156">
        <f>AD67*(1-AD70)</f>
        <v>43.118138307784882</v>
      </c>
      <c r="AE69" s="156">
        <f t="shared" ref="AE69:AF69" si="270">AE67*(1-AE70)</f>
        <v>41.609003467012407</v>
      </c>
      <c r="AF69" s="156">
        <f t="shared" si="270"/>
        <v>40.152688345666981</v>
      </c>
      <c r="AG69" s="39">
        <f>SUM(AC69:AF69)</f>
        <v>169.56183872956777</v>
      </c>
      <c r="AH69" s="156">
        <f>AH67*(1-AH70)</f>
        <v>38.747344253568635</v>
      </c>
      <c r="AI69" s="156">
        <f>AI67*(1-AI70)</f>
        <v>37.391187204693729</v>
      </c>
      <c r="AJ69" s="156">
        <f t="shared" ref="AJ69:AK69" si="271">AJ67*(1-AJ70)</f>
        <v>36.082495652529452</v>
      </c>
      <c r="AK69" s="156">
        <f t="shared" si="271"/>
        <v>34.81960830469091</v>
      </c>
      <c r="AL69" s="39">
        <f>SUM(AH69:AK69)</f>
        <v>147.04063541548274</v>
      </c>
      <c r="AM69" s="156">
        <f>AM67*(1-AM70)</f>
        <v>33.600922014026722</v>
      </c>
      <c r="AN69" s="156">
        <f>AN67*(1-AN70)</f>
        <v>32.424889743535793</v>
      </c>
      <c r="AO69" s="156">
        <f t="shared" ref="AO69:AP69" si="272">AO67*(1-AO70)</f>
        <v>31.290018602512038</v>
      </c>
      <c r="AP69" s="156">
        <f t="shared" si="272"/>
        <v>30.194867951424111</v>
      </c>
      <c r="AQ69" s="39">
        <f>SUM(AM69:AP69)</f>
        <v>127.51069831149866</v>
      </c>
    </row>
    <row r="70" spans="2:43" s="42" customFormat="1" outlineLevel="1">
      <c r="B70" s="204" t="s">
        <v>151</v>
      </c>
      <c r="C70" s="205"/>
      <c r="D70" s="124">
        <f>(D67-D69)/D67</f>
        <v>0.47725515526977697</v>
      </c>
      <c r="E70" s="124">
        <f>(E67-E69)/E67</f>
        <v>0.47654336204107417</v>
      </c>
      <c r="F70" s="124">
        <f t="shared" ref="F70" si="273">(F67-F69)/F67</f>
        <v>0.47908594457574349</v>
      </c>
      <c r="G70" s="124">
        <f t="shared" ref="G70:H70" si="274">(G67-G69)/G67</f>
        <v>0.49340628116486251</v>
      </c>
      <c r="H70" s="90">
        <f t="shared" si="274"/>
        <v>0.4813091623854327</v>
      </c>
      <c r="I70" s="124">
        <f>(I67-I69)/I67</f>
        <v>0.48848729792147805</v>
      </c>
      <c r="J70" s="124">
        <f t="shared" ref="J70:R70" si="275">(J67-J69)/J67</f>
        <v>0.47508810008657587</v>
      </c>
      <c r="K70" s="124">
        <f t="shared" si="275"/>
        <v>0.50615144358954822</v>
      </c>
      <c r="L70" s="124">
        <f t="shared" si="275"/>
        <v>0.5269644690221531</v>
      </c>
      <c r="M70" s="90">
        <f t="shared" ref="M70" si="276">(M67-M69)/M67</f>
        <v>0.49839021149477258</v>
      </c>
      <c r="N70" s="124">
        <f t="shared" si="275"/>
        <v>0.49501544073452303</v>
      </c>
      <c r="O70" s="124">
        <f t="shared" si="275"/>
        <v>0.51107170659977508</v>
      </c>
      <c r="P70" s="124">
        <f t="shared" si="275"/>
        <v>0.51901038715769598</v>
      </c>
      <c r="Q70" s="124">
        <f t="shared" si="275"/>
        <v>0.54003148410369184</v>
      </c>
      <c r="R70" s="90">
        <f t="shared" si="275"/>
        <v>0.51547484910569885</v>
      </c>
      <c r="S70" s="93">
        <v>0.51</v>
      </c>
      <c r="T70" s="93">
        <v>0.51</v>
      </c>
      <c r="U70" s="93">
        <v>0.51</v>
      </c>
      <c r="V70" s="93">
        <v>0.51</v>
      </c>
      <c r="W70" s="90">
        <f t="shared" ref="W70" si="277">(W67-W69)/W67</f>
        <v>0.51</v>
      </c>
      <c r="X70" s="93">
        <v>0.51</v>
      </c>
      <c r="Y70" s="93">
        <v>0.51</v>
      </c>
      <c r="Z70" s="93">
        <v>0.51</v>
      </c>
      <c r="AA70" s="93">
        <v>0.51</v>
      </c>
      <c r="AB70" s="90">
        <f t="shared" ref="AB70" si="278">(AB67-AB69)/AB67</f>
        <v>0.51</v>
      </c>
      <c r="AC70" s="93">
        <v>0.51</v>
      </c>
      <c r="AD70" s="93">
        <v>0.51</v>
      </c>
      <c r="AE70" s="93">
        <v>0.51</v>
      </c>
      <c r="AF70" s="93">
        <v>0.51</v>
      </c>
      <c r="AG70" s="90">
        <f t="shared" ref="AG70" si="279">(AG67-AG69)/AG67</f>
        <v>0.51</v>
      </c>
      <c r="AH70" s="93">
        <v>0.51</v>
      </c>
      <c r="AI70" s="93">
        <v>0.51</v>
      </c>
      <c r="AJ70" s="93">
        <v>0.51</v>
      </c>
      <c r="AK70" s="93">
        <v>0.51</v>
      </c>
      <c r="AL70" s="90">
        <f t="shared" ref="AL70" si="280">(AL67-AL69)/AL67</f>
        <v>0.51</v>
      </c>
      <c r="AM70" s="93">
        <v>0.51</v>
      </c>
      <c r="AN70" s="93">
        <v>0.51</v>
      </c>
      <c r="AO70" s="93">
        <v>0.51</v>
      </c>
      <c r="AP70" s="93">
        <v>0.51</v>
      </c>
      <c r="AQ70" s="90">
        <f t="shared" ref="AQ70" si="281">(AQ67-AQ69)/AQ67</f>
        <v>0.51</v>
      </c>
    </row>
    <row r="71" spans="2:43" s="198" customFormat="1" outlineLevel="1">
      <c r="B71" s="204" t="s">
        <v>152</v>
      </c>
      <c r="C71" s="197"/>
      <c r="D71" s="156">
        <v>0</v>
      </c>
      <c r="E71" s="156">
        <v>0</v>
      </c>
      <c r="F71" s="156">
        <v>0</v>
      </c>
      <c r="G71" s="156">
        <v>0</v>
      </c>
      <c r="H71" s="251">
        <f t="shared" ref="H71" si="282">H72*H66</f>
        <v>0</v>
      </c>
      <c r="I71" s="156">
        <v>0</v>
      </c>
      <c r="J71" s="156">
        <v>0</v>
      </c>
      <c r="K71" s="156">
        <v>0</v>
      </c>
      <c r="L71" s="156">
        <f t="shared" ref="L71:M71" si="283">L72*L66</f>
        <v>0</v>
      </c>
      <c r="M71" s="251">
        <f t="shared" si="283"/>
        <v>0</v>
      </c>
      <c r="N71" s="156">
        <f>N72*N66</f>
        <v>0</v>
      </c>
      <c r="O71" s="156">
        <f>O72*O66</f>
        <v>0</v>
      </c>
      <c r="P71" s="156">
        <f t="shared" ref="P71" si="284">P72*P66</f>
        <v>0</v>
      </c>
      <c r="Q71" s="156">
        <f t="shared" ref="Q71:R71" si="285">Q72*Q66</f>
        <v>0</v>
      </c>
      <c r="R71" s="251">
        <f t="shared" si="285"/>
        <v>0</v>
      </c>
      <c r="S71" s="156">
        <f>S72*S66</f>
        <v>0</v>
      </c>
      <c r="T71" s="156">
        <f>T72*T66</f>
        <v>0</v>
      </c>
      <c r="U71" s="156">
        <f t="shared" ref="U71" si="286">U72*U66</f>
        <v>0</v>
      </c>
      <c r="V71" s="156">
        <f t="shared" ref="V71:W71" si="287">V72*V66</f>
        <v>0</v>
      </c>
      <c r="W71" s="251">
        <f t="shared" si="287"/>
        <v>0</v>
      </c>
      <c r="X71" s="156">
        <f>X72*X66</f>
        <v>0</v>
      </c>
      <c r="Y71" s="156">
        <f>Y72*Y66</f>
        <v>0</v>
      </c>
      <c r="Z71" s="156">
        <f t="shared" ref="Z71:AB71" si="288">Z72*Z66</f>
        <v>0</v>
      </c>
      <c r="AA71" s="156">
        <f t="shared" si="288"/>
        <v>0</v>
      </c>
      <c r="AB71" s="251">
        <f t="shared" si="288"/>
        <v>0</v>
      </c>
      <c r="AC71" s="156">
        <f>AC72*AC66</f>
        <v>0</v>
      </c>
      <c r="AD71" s="156">
        <f>AD72*AD66</f>
        <v>0</v>
      </c>
      <c r="AE71" s="156">
        <f t="shared" ref="AE71:AG71" si="289">AE72*AE66</f>
        <v>0</v>
      </c>
      <c r="AF71" s="156">
        <f t="shared" si="289"/>
        <v>0</v>
      </c>
      <c r="AG71" s="251">
        <f t="shared" si="289"/>
        <v>0</v>
      </c>
      <c r="AH71" s="156">
        <f>AH72*AH66</f>
        <v>0</v>
      </c>
      <c r="AI71" s="156">
        <f>AI72*AI66</f>
        <v>0</v>
      </c>
      <c r="AJ71" s="156">
        <f t="shared" ref="AJ71:AL71" si="290">AJ72*AJ66</f>
        <v>0</v>
      </c>
      <c r="AK71" s="156">
        <f t="shared" si="290"/>
        <v>0</v>
      </c>
      <c r="AL71" s="251">
        <f t="shared" si="290"/>
        <v>0</v>
      </c>
      <c r="AM71" s="156">
        <f>AM72*AM66</f>
        <v>0</v>
      </c>
      <c r="AN71" s="156">
        <f>AN72*AN66</f>
        <v>0</v>
      </c>
      <c r="AO71" s="156">
        <f t="shared" ref="AO71:AQ71" si="291">AO72*AO66</f>
        <v>0</v>
      </c>
      <c r="AP71" s="156">
        <f t="shared" si="291"/>
        <v>0</v>
      </c>
      <c r="AQ71" s="251">
        <f t="shared" si="291"/>
        <v>0</v>
      </c>
    </row>
    <row r="72" spans="2:43" s="198" customFormat="1" outlineLevel="1">
      <c r="B72" s="204" t="s">
        <v>137</v>
      </c>
      <c r="C72" s="197"/>
      <c r="D72" s="156">
        <f>D71/D66</f>
        <v>0</v>
      </c>
      <c r="E72" s="156">
        <f t="shared" ref="E72" si="292">E71/E66</f>
        <v>0</v>
      </c>
      <c r="F72" s="156">
        <f t="shared" ref="F72" si="293">F71/F66</f>
        <v>0</v>
      </c>
      <c r="G72" s="156">
        <f t="shared" ref="G72" si="294">G71/G66</f>
        <v>0</v>
      </c>
      <c r="H72" s="39">
        <v>0</v>
      </c>
      <c r="I72" s="156">
        <f t="shared" ref="I72:J72" si="295">I71/I66</f>
        <v>0</v>
      </c>
      <c r="J72" s="156">
        <f t="shared" si="295"/>
        <v>0</v>
      </c>
      <c r="K72" s="156">
        <v>0</v>
      </c>
      <c r="L72" s="156">
        <v>0</v>
      </c>
      <c r="M72" s="39">
        <v>0</v>
      </c>
      <c r="N72" s="156">
        <v>0</v>
      </c>
      <c r="O72" s="156">
        <v>0</v>
      </c>
      <c r="P72" s="156">
        <v>0</v>
      </c>
      <c r="Q72" s="154">
        <v>0</v>
      </c>
      <c r="R72" s="39">
        <v>0</v>
      </c>
      <c r="S72" s="154">
        <v>0</v>
      </c>
      <c r="T72" s="154">
        <v>0</v>
      </c>
      <c r="U72" s="154">
        <v>0</v>
      </c>
      <c r="V72" s="154">
        <v>0</v>
      </c>
      <c r="W72" s="39">
        <v>0</v>
      </c>
      <c r="X72" s="154">
        <v>0</v>
      </c>
      <c r="Y72" s="154">
        <v>0</v>
      </c>
      <c r="Z72" s="154">
        <v>0</v>
      </c>
      <c r="AA72" s="154">
        <v>0</v>
      </c>
      <c r="AB72" s="39">
        <v>0</v>
      </c>
      <c r="AC72" s="154">
        <v>0</v>
      </c>
      <c r="AD72" s="154">
        <v>0</v>
      </c>
      <c r="AE72" s="154">
        <v>0</v>
      </c>
      <c r="AF72" s="154">
        <v>0</v>
      </c>
      <c r="AG72" s="39">
        <v>0</v>
      </c>
      <c r="AH72" s="154">
        <v>0</v>
      </c>
      <c r="AI72" s="154">
        <v>0</v>
      </c>
      <c r="AJ72" s="154">
        <v>0</v>
      </c>
      <c r="AK72" s="154">
        <v>0</v>
      </c>
      <c r="AL72" s="39">
        <v>0</v>
      </c>
      <c r="AM72" s="154">
        <v>0</v>
      </c>
      <c r="AN72" s="154">
        <v>0</v>
      </c>
      <c r="AO72" s="154">
        <v>0</v>
      </c>
      <c r="AP72" s="154">
        <v>0</v>
      </c>
      <c r="AQ72" s="39">
        <v>0</v>
      </c>
    </row>
    <row r="73" spans="2:43" s="42" customFormat="1" outlineLevel="1">
      <c r="B73" s="299" t="s">
        <v>134</v>
      </c>
      <c r="C73" s="300"/>
      <c r="D73" s="301">
        <f t="shared" ref="D73:J73" si="296">(D67-D69-D71)/D67</f>
        <v>0.47725515526977697</v>
      </c>
      <c r="E73" s="301">
        <f t="shared" si="296"/>
        <v>0.47654336204107417</v>
      </c>
      <c r="F73" s="301">
        <f t="shared" si="296"/>
        <v>0.47908594457574349</v>
      </c>
      <c r="G73" s="301">
        <f t="shared" si="296"/>
        <v>0.49340628116486251</v>
      </c>
      <c r="H73" s="304">
        <f t="shared" si="296"/>
        <v>0.4813091623854327</v>
      </c>
      <c r="I73" s="301">
        <f t="shared" si="296"/>
        <v>0.48848729792147805</v>
      </c>
      <c r="J73" s="301">
        <f t="shared" si="296"/>
        <v>0.47508810008657587</v>
      </c>
      <c r="K73" s="301">
        <f t="shared" ref="K73:L73" si="297">(K67-K69-K71)/K67</f>
        <v>0.50615144358954822</v>
      </c>
      <c r="L73" s="301">
        <f t="shared" si="297"/>
        <v>0.5269644690221531</v>
      </c>
      <c r="M73" s="304">
        <f>(M67-M69-M71)/M67</f>
        <v>0.49839021149477258</v>
      </c>
      <c r="N73" s="303">
        <f>(N67-N69-N71)/N67</f>
        <v>0.49501544073452303</v>
      </c>
      <c r="O73" s="301">
        <f>(O67-O69-O71)/O67</f>
        <v>0.51107170659977508</v>
      </c>
      <c r="P73" s="301">
        <f t="shared" ref="P73:Q73" si="298">(P67-P69-P71)/P67</f>
        <v>0.51901038715769598</v>
      </c>
      <c r="Q73" s="301">
        <f t="shared" si="298"/>
        <v>0.54003148410369184</v>
      </c>
      <c r="R73" s="304">
        <f>(R67-R69-R71)/R67</f>
        <v>0.51547484910569885</v>
      </c>
      <c r="S73" s="303">
        <f>(S67-S69-S71)/S67</f>
        <v>0.51</v>
      </c>
      <c r="T73" s="301">
        <f>(T67-T69-T71)/T67</f>
        <v>0.51</v>
      </c>
      <c r="U73" s="301">
        <f t="shared" ref="U73:V73" si="299">(U67-U69-U71)/U67</f>
        <v>0.51</v>
      </c>
      <c r="V73" s="301">
        <f t="shared" si="299"/>
        <v>0.51</v>
      </c>
      <c r="W73" s="304">
        <f>(W67-W69-W71)/W67</f>
        <v>0.51</v>
      </c>
      <c r="X73" s="303">
        <f>(X67-X69-X71)/X67</f>
        <v>0.51</v>
      </c>
      <c r="Y73" s="301">
        <f>(Y67-Y69-Y71)/Y67</f>
        <v>0.51</v>
      </c>
      <c r="Z73" s="301">
        <f t="shared" ref="Z73:AA73" si="300">(Z67-Z69-Z71)/Z67</f>
        <v>0.51</v>
      </c>
      <c r="AA73" s="301">
        <f t="shared" si="300"/>
        <v>0.51</v>
      </c>
      <c r="AB73" s="304">
        <f>(AB67-AB69-AB71)/AB67</f>
        <v>0.51</v>
      </c>
      <c r="AC73" s="303">
        <f>(AC67-AC69-AC71)/AC67</f>
        <v>0.51</v>
      </c>
      <c r="AD73" s="301">
        <f>(AD67-AD69-AD71)/AD67</f>
        <v>0.51</v>
      </c>
      <c r="AE73" s="301">
        <f t="shared" ref="AE73:AF73" si="301">(AE67-AE69-AE71)/AE67</f>
        <v>0.51</v>
      </c>
      <c r="AF73" s="301">
        <f t="shared" si="301"/>
        <v>0.51</v>
      </c>
      <c r="AG73" s="304">
        <f>(AG67-AG69-AG71)/AG67</f>
        <v>0.51</v>
      </c>
      <c r="AH73" s="303">
        <f>(AH67-AH69-AH71)/AH67</f>
        <v>0.51</v>
      </c>
      <c r="AI73" s="301">
        <f>(AI67-AI69-AI71)/AI67</f>
        <v>0.51</v>
      </c>
      <c r="AJ73" s="301">
        <f t="shared" ref="AJ73:AK73" si="302">(AJ67-AJ69-AJ71)/AJ67</f>
        <v>0.51</v>
      </c>
      <c r="AK73" s="301">
        <f t="shared" si="302"/>
        <v>0.51</v>
      </c>
      <c r="AL73" s="304">
        <f>(AL67-AL69-AL71)/AL67</f>
        <v>0.51</v>
      </c>
      <c r="AM73" s="303">
        <f>(AM67-AM69-AM71)/AM67</f>
        <v>0.51</v>
      </c>
      <c r="AN73" s="301">
        <f>(AN67-AN69-AN71)/AN67</f>
        <v>0.51</v>
      </c>
      <c r="AO73" s="301">
        <f t="shared" ref="AO73:AP73" si="303">(AO67-AO69-AO71)/AO67</f>
        <v>0.51000000000000012</v>
      </c>
      <c r="AP73" s="301">
        <f t="shared" si="303"/>
        <v>0.51</v>
      </c>
      <c r="AQ73" s="304">
        <f>(AQ67-AQ69-AQ71)/AQ67</f>
        <v>0.51</v>
      </c>
    </row>
    <row r="74" spans="2:43" s="42" customFormat="1">
      <c r="B74" s="278" t="s">
        <v>109</v>
      </c>
      <c r="C74" s="279"/>
      <c r="D74" s="124"/>
      <c r="E74" s="124"/>
      <c r="F74" s="124"/>
      <c r="G74" s="124"/>
      <c r="H74" s="153"/>
      <c r="I74" s="124"/>
      <c r="J74" s="124"/>
      <c r="K74" s="124"/>
      <c r="L74" s="124"/>
      <c r="M74" s="150"/>
      <c r="N74" s="89"/>
      <c r="O74" s="124"/>
      <c r="P74" s="124"/>
      <c r="Q74" s="124"/>
      <c r="R74" s="150"/>
      <c r="S74" s="89"/>
      <c r="T74" s="124"/>
      <c r="U74" s="124"/>
      <c r="V74" s="124"/>
      <c r="W74" s="150"/>
      <c r="X74" s="89"/>
      <c r="Y74" s="124"/>
      <c r="Z74" s="124"/>
      <c r="AA74" s="124"/>
      <c r="AB74" s="150"/>
      <c r="AC74" s="89"/>
      <c r="AD74" s="124"/>
      <c r="AE74" s="124"/>
      <c r="AF74" s="124"/>
      <c r="AG74" s="150"/>
      <c r="AH74" s="89"/>
      <c r="AI74" s="124"/>
      <c r="AJ74" s="124"/>
      <c r="AK74" s="124"/>
      <c r="AL74" s="150"/>
      <c r="AM74" s="89"/>
      <c r="AN74" s="124"/>
      <c r="AO74" s="124"/>
      <c r="AP74" s="124"/>
      <c r="AQ74" s="150"/>
    </row>
    <row r="75" spans="2:43" s="91" customFormat="1" outlineLevel="1">
      <c r="B75" s="482" t="s">
        <v>153</v>
      </c>
      <c r="C75" s="483"/>
      <c r="D75" s="124">
        <f t="shared" ref="D75:AQ75" si="304">D14/D12</f>
        <v>0.31564953322168754</v>
      </c>
      <c r="E75" s="124">
        <f t="shared" si="304"/>
        <v>0.31748491316443439</v>
      </c>
      <c r="F75" s="124">
        <f t="shared" si="304"/>
        <v>0.32285204252493205</v>
      </c>
      <c r="G75" s="124">
        <f t="shared" si="304"/>
        <v>0.3168230140470174</v>
      </c>
      <c r="H75" s="90">
        <f t="shared" si="304"/>
        <v>0.31825712633087339</v>
      </c>
      <c r="I75" s="124">
        <f t="shared" si="304"/>
        <v>0.33482823086981417</v>
      </c>
      <c r="J75" s="124">
        <f t="shared" si="304"/>
        <v>0.31795701814440863</v>
      </c>
      <c r="K75" s="124">
        <f t="shared" si="304"/>
        <v>0.32467303859108176</v>
      </c>
      <c r="L75" s="124">
        <f t="shared" si="304"/>
        <v>0.31479055115000937</v>
      </c>
      <c r="M75" s="90">
        <f t="shared" si="304"/>
        <v>0.32274230398033127</v>
      </c>
      <c r="N75" s="124">
        <f t="shared" si="304"/>
        <v>0.3004470469971437</v>
      </c>
      <c r="O75" s="124">
        <f t="shared" si="304"/>
        <v>0.3002587872719224</v>
      </c>
      <c r="P75" s="124">
        <f t="shared" si="304"/>
        <v>0.33069075551876093</v>
      </c>
      <c r="Q75" s="124">
        <f t="shared" si="304"/>
        <v>0.33223345244337027</v>
      </c>
      <c r="R75" s="90">
        <f t="shared" si="304"/>
        <v>0.31716373923651781</v>
      </c>
      <c r="S75" s="124">
        <f t="shared" si="304"/>
        <v>0.31757391717287636</v>
      </c>
      <c r="T75" s="124">
        <f t="shared" si="304"/>
        <v>0.32558493845462733</v>
      </c>
      <c r="U75" s="124">
        <f t="shared" si="304"/>
        <v>0.33061088386086257</v>
      </c>
      <c r="V75" s="124">
        <f t="shared" si="304"/>
        <v>0.32756547750978887</v>
      </c>
      <c r="W75" s="90">
        <f t="shared" si="304"/>
        <v>0.3255304529006488</v>
      </c>
      <c r="X75" s="124">
        <f t="shared" si="304"/>
        <v>0.32295200203934776</v>
      </c>
      <c r="Y75" s="124">
        <f t="shared" si="304"/>
        <v>0.31911648020813232</v>
      </c>
      <c r="Z75" s="124">
        <f t="shared" si="304"/>
        <v>0.31503296228333577</v>
      </c>
      <c r="AA75" s="124">
        <f t="shared" si="304"/>
        <v>0.31069897351209169</v>
      </c>
      <c r="AB75" s="90">
        <f t="shared" si="304"/>
        <v>0.31668880069318794</v>
      </c>
      <c r="AC75" s="124">
        <f t="shared" si="304"/>
        <v>0.32844101234297085</v>
      </c>
      <c r="AD75" s="124">
        <f t="shared" si="304"/>
        <v>0.33228833758405019</v>
      </c>
      <c r="AE75" s="124">
        <f t="shared" si="304"/>
        <v>0.33613711172843391</v>
      </c>
      <c r="AF75" s="124">
        <f t="shared" si="304"/>
        <v>0.33976813312756204</v>
      </c>
      <c r="AG75" s="90">
        <f t="shared" si="304"/>
        <v>0.33429881324688809</v>
      </c>
      <c r="AH75" s="124">
        <f t="shared" si="304"/>
        <v>0.35841588416042847</v>
      </c>
      <c r="AI75" s="124">
        <f t="shared" si="304"/>
        <v>0.36915104553842931</v>
      </c>
      <c r="AJ75" s="124">
        <f t="shared" si="304"/>
        <v>0.36851474286016289</v>
      </c>
      <c r="AK75" s="124">
        <f t="shared" si="304"/>
        <v>0.40218619850942838</v>
      </c>
      <c r="AL75" s="90">
        <f t="shared" si="304"/>
        <v>0.37508071027247852</v>
      </c>
      <c r="AM75" s="124">
        <f t="shared" si="304"/>
        <v>0.41750930719661083</v>
      </c>
      <c r="AN75" s="124">
        <f t="shared" si="304"/>
        <v>0.42899455463061859</v>
      </c>
      <c r="AO75" s="124">
        <f t="shared" si="304"/>
        <v>0.43875489341343477</v>
      </c>
      <c r="AP75" s="124">
        <f t="shared" si="304"/>
        <v>0.4505311792874549</v>
      </c>
      <c r="AQ75" s="90">
        <f t="shared" si="304"/>
        <v>0.43438369754528788</v>
      </c>
    </row>
    <row r="76" spans="2:43" s="91" customFormat="1" outlineLevel="1">
      <c r="B76" s="482" t="s">
        <v>250</v>
      </c>
      <c r="C76" s="483"/>
      <c r="D76" s="124">
        <f t="shared" ref="D76:AQ76" si="305">D19/D12</f>
        <v>7.6841071767411506E-2</v>
      </c>
      <c r="E76" s="124">
        <f t="shared" si="305"/>
        <v>9.6687051022562531E-2</v>
      </c>
      <c r="F76" s="124">
        <f t="shared" si="305"/>
        <v>7.8334392861805352E-2</v>
      </c>
      <c r="G76" s="124">
        <f t="shared" si="305"/>
        <v>4.3810044668114327E-2</v>
      </c>
      <c r="H76" s="90">
        <f t="shared" si="305"/>
        <v>7.3146805177289942E-2</v>
      </c>
      <c r="I76" s="124">
        <f t="shared" si="305"/>
        <v>6.1950418560715488E-2</v>
      </c>
      <c r="J76" s="124">
        <f t="shared" si="305"/>
        <v>4.5500865206536886E-2</v>
      </c>
      <c r="K76" s="124">
        <f t="shared" si="305"/>
        <v>4.2362463363352081E-2</v>
      </c>
      <c r="L76" s="124">
        <f t="shared" si="305"/>
        <v>3.2848634890061228E-2</v>
      </c>
      <c r="M76" s="90">
        <f t="shared" si="305"/>
        <v>4.5110333178897351E-2</v>
      </c>
      <c r="N76" s="124">
        <f t="shared" si="305"/>
        <v>2.5260300673839622E-2</v>
      </c>
      <c r="O76" s="124">
        <f t="shared" si="305"/>
        <v>3.3426689289969155E-2</v>
      </c>
      <c r="P76" s="124">
        <f t="shared" si="305"/>
        <v>4.6300129072373124E-2</v>
      </c>
      <c r="Q76" s="220">
        <f t="shared" si="305"/>
        <v>6.213176694149565E-2</v>
      </c>
      <c r="R76" s="90">
        <f t="shared" si="305"/>
        <v>4.3008406271371043E-2</v>
      </c>
      <c r="S76" s="124">
        <f t="shared" si="305"/>
        <v>4.2768069209513995E-2</v>
      </c>
      <c r="T76" s="124">
        <f t="shared" si="305"/>
        <v>5.084845668829694E-2</v>
      </c>
      <c r="U76" s="124">
        <f t="shared" si="305"/>
        <v>5.5918732269732659E-2</v>
      </c>
      <c r="V76" s="124">
        <f t="shared" si="305"/>
        <v>5.2884609369913613E-2</v>
      </c>
      <c r="W76" s="90">
        <f t="shared" si="305"/>
        <v>5.0804008010824762E-2</v>
      </c>
      <c r="X76" s="124">
        <f t="shared" si="305"/>
        <v>6.5849042965322291E-2</v>
      </c>
      <c r="Y76" s="124">
        <f t="shared" si="305"/>
        <v>6.2610373117778603E-2</v>
      </c>
      <c r="Z76" s="124">
        <f t="shared" si="305"/>
        <v>5.9131072997583974E-2</v>
      </c>
      <c r="AA76" s="124">
        <f t="shared" si="305"/>
        <v>5.5406262702318486E-2</v>
      </c>
      <c r="AB76" s="90">
        <f t="shared" si="305"/>
        <v>6.0526463434153112E-2</v>
      </c>
      <c r="AC76" s="124">
        <f t="shared" si="305"/>
        <v>9.7116689889072336E-2</v>
      </c>
      <c r="AD76" s="124">
        <f t="shared" si="305"/>
        <v>0.10067571272141003</v>
      </c>
      <c r="AE76" s="124">
        <f t="shared" si="305"/>
        <v>0.10422103676928443</v>
      </c>
      <c r="AF76" s="124">
        <f t="shared" si="305"/>
        <v>0.10746684179422691</v>
      </c>
      <c r="AG76" s="90">
        <f t="shared" si="305"/>
        <v>0.10249822044940858</v>
      </c>
      <c r="AH76" s="124">
        <f t="shared" si="305"/>
        <v>0.14860925606946035</v>
      </c>
      <c r="AI76" s="124">
        <f t="shared" si="305"/>
        <v>0.15929345343240672</v>
      </c>
      <c r="AJ76" s="124">
        <f t="shared" si="305"/>
        <v>0.15861149018138443</v>
      </c>
      <c r="AK76" s="124">
        <f t="shared" si="305"/>
        <v>0.19223567565093425</v>
      </c>
      <c r="AL76" s="90">
        <f t="shared" si="305"/>
        <v>0.16519938602187798</v>
      </c>
      <c r="AM76" s="124">
        <f t="shared" si="305"/>
        <v>0.23385039454744044</v>
      </c>
      <c r="AN76" s="124">
        <f t="shared" si="305"/>
        <v>0.24519146110771337</v>
      </c>
      <c r="AO76" s="124">
        <f t="shared" si="305"/>
        <v>0.26979434806943675</v>
      </c>
      <c r="AP76" s="124">
        <f t="shared" si="305"/>
        <v>0.28136512413177706</v>
      </c>
      <c r="AQ76" s="90">
        <f t="shared" si="305"/>
        <v>0.25821526042572868</v>
      </c>
    </row>
    <row r="77" spans="2:43" s="91" customFormat="1" outlineLevel="1">
      <c r="B77" s="482" t="s">
        <v>197</v>
      </c>
      <c r="C77" s="483"/>
      <c r="D77" s="124">
        <f t="shared" ref="D77:AQ77" si="306">D21/D12</f>
        <v>9.8446644290281965E-2</v>
      </c>
      <c r="E77" s="124">
        <f t="shared" si="306"/>
        <v>0.11853489276018402</v>
      </c>
      <c r="F77" s="124">
        <f t="shared" si="306"/>
        <v>9.9533003365894934E-2</v>
      </c>
      <c r="G77" s="124">
        <f t="shared" si="306"/>
        <v>6.4184820384609195E-2</v>
      </c>
      <c r="H77" s="90">
        <f t="shared" si="306"/>
        <v>9.4375198014190198E-2</v>
      </c>
      <c r="I77" s="124">
        <f t="shared" si="306"/>
        <v>7.9393997567904342E-2</v>
      </c>
      <c r="J77" s="124">
        <f t="shared" si="306"/>
        <v>6.2884038003421905E-2</v>
      </c>
      <c r="K77" s="124">
        <f t="shared" si="306"/>
        <v>6.1250435037722394E-2</v>
      </c>
      <c r="L77" s="124">
        <f t="shared" si="306"/>
        <v>5.2515914536730261E-2</v>
      </c>
      <c r="M77" s="90">
        <f t="shared" si="306"/>
        <v>6.3507677766139706E-2</v>
      </c>
      <c r="N77" s="124">
        <f t="shared" si="306"/>
        <v>4.6929208023962415E-2</v>
      </c>
      <c r="O77" s="124">
        <f t="shared" si="306"/>
        <v>5.4380478091434474E-2</v>
      </c>
      <c r="P77" s="124">
        <f t="shared" si="306"/>
        <v>6.5292019694453057E-2</v>
      </c>
      <c r="Q77" s="124">
        <f t="shared" si="306"/>
        <v>7.9748427977579417E-2</v>
      </c>
      <c r="R77" s="90">
        <f t="shared" si="306"/>
        <v>6.2675659114841895E-2</v>
      </c>
      <c r="S77" s="124">
        <f t="shared" si="306"/>
        <v>6.2768069209513999E-2</v>
      </c>
      <c r="T77" s="124">
        <f t="shared" si="306"/>
        <v>7.0848456688296937E-2</v>
      </c>
      <c r="U77" s="124">
        <f t="shared" si="306"/>
        <v>7.5918732269732656E-2</v>
      </c>
      <c r="V77" s="124">
        <f t="shared" si="306"/>
        <v>7.2884609369913617E-2</v>
      </c>
      <c r="W77" s="90">
        <f t="shared" si="306"/>
        <v>7.0804008010824759E-2</v>
      </c>
      <c r="X77" s="124">
        <f t="shared" si="306"/>
        <v>8.5849042965322295E-2</v>
      </c>
      <c r="Y77" s="124">
        <f t="shared" si="306"/>
        <v>8.2610373117778607E-2</v>
      </c>
      <c r="Z77" s="124">
        <f t="shared" si="306"/>
        <v>7.9131072997583971E-2</v>
      </c>
      <c r="AA77" s="124">
        <f t="shared" si="306"/>
        <v>7.5406262702318483E-2</v>
      </c>
      <c r="AB77" s="90">
        <f t="shared" si="306"/>
        <v>8.0526463434153109E-2</v>
      </c>
      <c r="AC77" s="124">
        <f t="shared" si="306"/>
        <v>0.11711668988907233</v>
      </c>
      <c r="AD77" s="124">
        <f t="shared" si="306"/>
        <v>0.12067571272141002</v>
      </c>
      <c r="AE77" s="124">
        <f t="shared" si="306"/>
        <v>0.12422103676928442</v>
      </c>
      <c r="AF77" s="124">
        <f t="shared" si="306"/>
        <v>0.12746684179422693</v>
      </c>
      <c r="AG77" s="90">
        <f t="shared" si="306"/>
        <v>0.12249822044940857</v>
      </c>
      <c r="AH77" s="124">
        <f t="shared" si="306"/>
        <v>0.16860925606946037</v>
      </c>
      <c r="AI77" s="124">
        <f t="shared" si="306"/>
        <v>0.17929345343240674</v>
      </c>
      <c r="AJ77" s="124">
        <f t="shared" si="306"/>
        <v>0.17861149018138442</v>
      </c>
      <c r="AK77" s="124">
        <f t="shared" si="306"/>
        <v>0.21223567565093424</v>
      </c>
      <c r="AL77" s="90">
        <f t="shared" si="306"/>
        <v>0.18519938602187797</v>
      </c>
      <c r="AM77" s="124">
        <f t="shared" si="306"/>
        <v>0.25385039454744041</v>
      </c>
      <c r="AN77" s="124">
        <f t="shared" si="306"/>
        <v>0.26519146110771336</v>
      </c>
      <c r="AO77" s="124">
        <f t="shared" si="306"/>
        <v>0.28979434806943677</v>
      </c>
      <c r="AP77" s="124">
        <f t="shared" si="306"/>
        <v>0.30136512413177702</v>
      </c>
      <c r="AQ77" s="90">
        <f t="shared" si="306"/>
        <v>0.27821526042572869</v>
      </c>
    </row>
    <row r="78" spans="2:43" s="91" customFormat="1" outlineLevel="1">
      <c r="B78" s="488" t="s">
        <v>154</v>
      </c>
      <c r="C78" s="489"/>
      <c r="D78" s="124">
        <f t="shared" ref="D78:L78" si="307">D16/D12</f>
        <v>8.6852181225095249E-2</v>
      </c>
      <c r="E78" s="124">
        <f t="shared" si="307"/>
        <v>8.5930616596302467E-2</v>
      </c>
      <c r="F78" s="124">
        <f t="shared" si="307"/>
        <v>8.5816839691450181E-2</v>
      </c>
      <c r="G78" s="124">
        <f t="shared" si="307"/>
        <v>8.4780511986033799E-2</v>
      </c>
      <c r="H78" s="90">
        <f>H16/H12</f>
        <v>8.5803908545783791E-2</v>
      </c>
      <c r="I78" s="124">
        <f t="shared" si="307"/>
        <v>9.0969017798286089E-2</v>
      </c>
      <c r="J78" s="124">
        <f t="shared" si="307"/>
        <v>9.4279543793556742E-2</v>
      </c>
      <c r="K78" s="124">
        <f t="shared" si="307"/>
        <v>9.8807205662824915E-2</v>
      </c>
      <c r="L78" s="124">
        <f t="shared" si="307"/>
        <v>9.9191425811960846E-2</v>
      </c>
      <c r="M78" s="90">
        <f t="shared" ref="M78:R78" si="308">M16/M12</f>
        <v>9.5993354092942684E-2</v>
      </c>
      <c r="N78" s="124">
        <f t="shared" si="308"/>
        <v>0.10395068589431875</v>
      </c>
      <c r="O78" s="124">
        <f t="shared" si="308"/>
        <v>9.8470267014503107E-2</v>
      </c>
      <c r="P78" s="124">
        <f t="shared" si="308"/>
        <v>9.4358629073246381E-2</v>
      </c>
      <c r="Q78" s="124">
        <f t="shared" si="308"/>
        <v>9.0892945868504285E-2</v>
      </c>
      <c r="R78" s="90">
        <f t="shared" si="308"/>
        <v>9.6493029010599293E-2</v>
      </c>
      <c r="S78" s="93">
        <v>0.09</v>
      </c>
      <c r="T78" s="93">
        <v>0.09</v>
      </c>
      <c r="U78" s="93">
        <v>0.09</v>
      </c>
      <c r="V78" s="93">
        <v>0.09</v>
      </c>
      <c r="W78" s="90">
        <f>W16/W12</f>
        <v>0.09</v>
      </c>
      <c r="X78" s="93">
        <v>0.09</v>
      </c>
      <c r="Y78" s="93">
        <v>0.09</v>
      </c>
      <c r="Z78" s="93">
        <v>0.09</v>
      </c>
      <c r="AA78" s="93">
        <v>0.09</v>
      </c>
      <c r="AB78" s="90">
        <f>AB16/AB12</f>
        <v>9.0000000000000011E-2</v>
      </c>
      <c r="AC78" s="93">
        <v>0.09</v>
      </c>
      <c r="AD78" s="93">
        <v>0.09</v>
      </c>
      <c r="AE78" s="93">
        <v>0.09</v>
      </c>
      <c r="AF78" s="93">
        <v>0.09</v>
      </c>
      <c r="AG78" s="90">
        <f>AG16/AG12</f>
        <v>8.9999999999999983E-2</v>
      </c>
      <c r="AH78" s="93">
        <v>0.09</v>
      </c>
      <c r="AI78" s="93">
        <v>0.09</v>
      </c>
      <c r="AJ78" s="93">
        <v>0.09</v>
      </c>
      <c r="AK78" s="93">
        <v>0.09</v>
      </c>
      <c r="AL78" s="90">
        <f>AL16/AL12</f>
        <v>8.9999999999999983E-2</v>
      </c>
      <c r="AM78" s="93">
        <v>0.08</v>
      </c>
      <c r="AN78" s="93">
        <v>0.08</v>
      </c>
      <c r="AO78" s="93">
        <v>7.0000000000000007E-2</v>
      </c>
      <c r="AP78" s="93">
        <v>7.0000000000000007E-2</v>
      </c>
      <c r="AQ78" s="90">
        <f>AQ16/AQ12</f>
        <v>7.4843031226509912E-2</v>
      </c>
    </row>
    <row r="79" spans="2:43" s="91" customFormat="1" outlineLevel="1">
      <c r="B79" s="488" t="s">
        <v>155</v>
      </c>
      <c r="C79" s="489"/>
      <c r="D79" s="124">
        <f t="shared" ref="D79:L79" si="309">D17/D12</f>
        <v>4.4012663679474429E-2</v>
      </c>
      <c r="E79" s="124">
        <f t="shared" si="309"/>
        <v>4.4772968210401769E-2</v>
      </c>
      <c r="F79" s="124">
        <f t="shared" si="309"/>
        <v>5.5358470646331287E-2</v>
      </c>
      <c r="G79" s="124">
        <f t="shared" si="309"/>
        <v>5.1055142760155395E-2</v>
      </c>
      <c r="H79" s="90">
        <f>H17/H12</f>
        <v>4.9002335477457623E-2</v>
      </c>
      <c r="I79" s="124">
        <f t="shared" si="309"/>
        <v>5.8157341197066489E-2</v>
      </c>
      <c r="J79" s="124">
        <f t="shared" si="309"/>
        <v>5.831236692053355E-2</v>
      </c>
      <c r="K79" s="124">
        <f t="shared" si="309"/>
        <v>6.3791342965044531E-2</v>
      </c>
      <c r="L79" s="124">
        <f t="shared" si="309"/>
        <v>5.9803667240158544E-2</v>
      </c>
      <c r="M79" s="90">
        <f t="shared" ref="M79:R79" si="310">M17/M12</f>
        <v>6.0082356972353909E-2</v>
      </c>
      <c r="N79" s="124">
        <f t="shared" si="310"/>
        <v>6.4985779492229792E-2</v>
      </c>
      <c r="O79" s="124">
        <f t="shared" si="310"/>
        <v>6.5745172439345551E-2</v>
      </c>
      <c r="P79" s="124">
        <f t="shared" si="310"/>
        <v>6.6879225635624664E-2</v>
      </c>
      <c r="Q79" s="124">
        <f t="shared" si="310"/>
        <v>6.4176939957804935E-2</v>
      </c>
      <c r="R79" s="90">
        <f t="shared" si="310"/>
        <v>6.543094300103422E-2</v>
      </c>
      <c r="S79" s="93">
        <v>6.5000000000000002E-2</v>
      </c>
      <c r="T79" s="93">
        <v>6.5000000000000002E-2</v>
      </c>
      <c r="U79" s="93">
        <v>6.5000000000000002E-2</v>
      </c>
      <c r="V79" s="93">
        <v>6.5000000000000002E-2</v>
      </c>
      <c r="W79" s="90">
        <f>W17/W12</f>
        <v>6.5000000000000002E-2</v>
      </c>
      <c r="X79" s="93">
        <v>6.5000000000000002E-2</v>
      </c>
      <c r="Y79" s="93">
        <v>6.5000000000000002E-2</v>
      </c>
      <c r="Z79" s="93">
        <v>6.5000000000000002E-2</v>
      </c>
      <c r="AA79" s="93">
        <v>6.5000000000000002E-2</v>
      </c>
      <c r="AB79" s="90">
        <f>AB17/AB12</f>
        <v>6.5000000000000002E-2</v>
      </c>
      <c r="AC79" s="93">
        <v>6.5000000000000002E-2</v>
      </c>
      <c r="AD79" s="93">
        <v>6.5000000000000002E-2</v>
      </c>
      <c r="AE79" s="93">
        <v>6.5000000000000002E-2</v>
      </c>
      <c r="AF79" s="93">
        <v>6.5000000000000002E-2</v>
      </c>
      <c r="AG79" s="90">
        <f>AG17/AG12</f>
        <v>6.5000000000000002E-2</v>
      </c>
      <c r="AH79" s="93">
        <v>6.5000000000000002E-2</v>
      </c>
      <c r="AI79" s="93">
        <v>6.5000000000000002E-2</v>
      </c>
      <c r="AJ79" s="93">
        <v>6.5000000000000002E-2</v>
      </c>
      <c r="AK79" s="93">
        <v>6.5000000000000002E-2</v>
      </c>
      <c r="AL79" s="90">
        <f>AL17/AL12</f>
        <v>6.5000000000000002E-2</v>
      </c>
      <c r="AM79" s="93">
        <v>0.06</v>
      </c>
      <c r="AN79" s="93">
        <v>0.06</v>
      </c>
      <c r="AO79" s="93">
        <v>5.5E-2</v>
      </c>
      <c r="AP79" s="93">
        <v>5.5E-2</v>
      </c>
      <c r="AQ79" s="90">
        <f>AQ17/AQ12</f>
        <v>5.7421515613254946E-2</v>
      </c>
    </row>
    <row r="80" spans="2:43" s="91" customFormat="1" outlineLevel="1">
      <c r="B80" s="488" t="s">
        <v>156</v>
      </c>
      <c r="C80" s="489"/>
      <c r="D80" s="124"/>
      <c r="E80" s="124"/>
      <c r="F80" s="124">
        <f>F22/((F119+E119)/2)</f>
        <v>-1.4984444444444444E-2</v>
      </c>
      <c r="G80" s="124">
        <f>G22/((G119+F119)/2)</f>
        <v>-1.4836666666666666E-2</v>
      </c>
      <c r="H80" s="90">
        <f>H22/(AVERAGE(D119:G119))</f>
        <v>-5.5798888888888891E-2</v>
      </c>
      <c r="I80" s="124">
        <f>I22/((I119+H119)/2)</f>
        <v>-1.6204242424242423E-2</v>
      </c>
      <c r="J80" s="124">
        <f>J22/((J119+I119)/2)</f>
        <v>-1.4673749999999999E-2</v>
      </c>
      <c r="K80" s="124">
        <f>K22/((K119+J119)/2)</f>
        <v>-1.4722083333333332E-2</v>
      </c>
      <c r="L80" s="124">
        <f>L22/((L119+K119)/2)</f>
        <v>-1.485068624011341E-2</v>
      </c>
      <c r="M80" s="90">
        <f>M22/(AVERAGE(I119:L119))</f>
        <v>-5.5463788748142631E-2</v>
      </c>
      <c r="N80" s="124">
        <f>N22/((N119+M119)/2)</f>
        <v>-1.4983198343866869E-2</v>
      </c>
      <c r="O80" s="124">
        <f>O22/((O119+N119)/2)</f>
        <v>-1.4943197515522191E-2</v>
      </c>
      <c r="P80" s="124">
        <f>P22/((P119+O119)/2)</f>
        <v>-1.4971821452939944E-2</v>
      </c>
      <c r="Q80" s="124">
        <f>Q22/((Q119+P119)/2)</f>
        <v>-1.5191266677204053E-2</v>
      </c>
      <c r="R80" s="90">
        <f>R22/(AVERAGE(N119:Q119))</f>
        <v>-5.7275744973100833E-2</v>
      </c>
      <c r="S80" s="93">
        <v>-1.4999999999999999E-2</v>
      </c>
      <c r="T80" s="93">
        <v>-1.4999999999999999E-2</v>
      </c>
      <c r="U80" s="93">
        <v>-1.4999999999999999E-2</v>
      </c>
      <c r="V80" s="93">
        <v>-1.4999999999999999E-2</v>
      </c>
      <c r="W80" s="90">
        <f>W22/(AVERAGE(S119:V119))</f>
        <v>-5.7889469649518299E-2</v>
      </c>
      <c r="X80" s="93">
        <v>-1.4999999999999999E-2</v>
      </c>
      <c r="Y80" s="93">
        <v>-1.4999999999999999E-2</v>
      </c>
      <c r="Z80" s="93">
        <v>-1.4999999999999999E-2</v>
      </c>
      <c r="AA80" s="93">
        <v>-1.4999999999999999E-2</v>
      </c>
      <c r="AB80" s="90">
        <f>AB22/(AVERAGE(X119:AA119))</f>
        <v>-5.8881500787330232E-2</v>
      </c>
      <c r="AC80" s="93">
        <v>-1.4999999999999999E-2</v>
      </c>
      <c r="AD80" s="93">
        <v>-1.4999999999999999E-2</v>
      </c>
      <c r="AE80" s="93">
        <v>-1.4999999999999999E-2</v>
      </c>
      <c r="AF80" s="93">
        <v>-1.4999999999999999E-2</v>
      </c>
      <c r="AG80" s="90">
        <f>AG22/(AVERAGE(AC119:AF119))</f>
        <v>-5.9999999999999991E-2</v>
      </c>
      <c r="AH80" s="93">
        <v>-1.4999999999999999E-2</v>
      </c>
      <c r="AI80" s="93">
        <v>-1.4999999999999999E-2</v>
      </c>
      <c r="AJ80" s="93">
        <v>-1.4999999999999999E-2</v>
      </c>
      <c r="AK80" s="93">
        <v>-1.4999999999999999E-2</v>
      </c>
      <c r="AL80" s="90">
        <f>AL22/(AVERAGE(AH119:AK119))</f>
        <v>-5.9999999999999991E-2</v>
      </c>
      <c r="AM80" s="93">
        <v>-1.4999999999999999E-2</v>
      </c>
      <c r="AN80" s="93">
        <v>-1.4999999999999999E-2</v>
      </c>
      <c r="AO80" s="93">
        <v>-1.4999999999999999E-2</v>
      </c>
      <c r="AP80" s="93">
        <v>-1.4999999999999999E-2</v>
      </c>
      <c r="AQ80" s="90">
        <f>AQ22/(AVERAGE(AM119:AP119))</f>
        <v>-6.0770917933010718E-2</v>
      </c>
    </row>
    <row r="81" spans="2:43" s="91" customFormat="1" outlineLevel="1">
      <c r="B81" s="488" t="s">
        <v>108</v>
      </c>
      <c r="C81" s="489"/>
      <c r="D81" s="124">
        <f t="shared" ref="D81:R81" si="311">D23/D12</f>
        <v>1.1030723043818189E-3</v>
      </c>
      <c r="E81" s="124">
        <f t="shared" si="311"/>
        <v>8.2064626639520696E-4</v>
      </c>
      <c r="F81" s="124">
        <f t="shared" si="311"/>
        <v>4.370554946957356E-4</v>
      </c>
      <c r="G81" s="124">
        <f t="shared" si="311"/>
        <v>-4.1603579914974318E-3</v>
      </c>
      <c r="H81" s="90">
        <f t="shared" si="311"/>
        <v>-5.5589304763095084E-4</v>
      </c>
      <c r="I81" s="124">
        <f t="shared" si="311"/>
        <v>-2.0527877879055054E-2</v>
      </c>
      <c r="J81" s="124">
        <f t="shared" si="311"/>
        <v>5.3018981038418091E-4</v>
      </c>
      <c r="K81" s="124">
        <f t="shared" si="311"/>
        <v>2.2607580154801522E-3</v>
      </c>
      <c r="L81" s="124">
        <f t="shared" si="311"/>
        <v>-2.0478979977875682E-3</v>
      </c>
      <c r="M81" s="90">
        <f t="shared" si="311"/>
        <v>-4.6057894146052719E-3</v>
      </c>
      <c r="N81" s="124">
        <f t="shared" si="311"/>
        <v>1.3261747242733444E-2</v>
      </c>
      <c r="O81" s="124">
        <f t="shared" si="311"/>
        <v>7.7507927972776027E-3</v>
      </c>
      <c r="P81" s="124">
        <f t="shared" si="311"/>
        <v>3.7669396573556408E-3</v>
      </c>
      <c r="Q81" s="124">
        <f t="shared" si="311"/>
        <v>-8.104406748465515E-3</v>
      </c>
      <c r="R81" s="90">
        <f t="shared" si="311"/>
        <v>3.4910152333871868E-3</v>
      </c>
      <c r="S81" s="93">
        <v>5.0000000000000001E-3</v>
      </c>
      <c r="T81" s="93">
        <v>5.0000000000000001E-3</v>
      </c>
      <c r="U81" s="93">
        <v>5.0000000000000001E-3</v>
      </c>
      <c r="V81" s="93">
        <v>5.0000000000000001E-3</v>
      </c>
      <c r="W81" s="90">
        <f>W23/W12</f>
        <v>5.0000000000000001E-3</v>
      </c>
      <c r="X81" s="93">
        <v>5.0000000000000001E-3</v>
      </c>
      <c r="Y81" s="93">
        <v>5.0000000000000001E-3</v>
      </c>
      <c r="Z81" s="93">
        <v>5.0000000000000001E-3</v>
      </c>
      <c r="AA81" s="93">
        <v>5.0000000000000001E-3</v>
      </c>
      <c r="AB81" s="90">
        <f>AB23/AB12</f>
        <v>5.0000000000000001E-3</v>
      </c>
      <c r="AC81" s="93">
        <v>5.0000000000000001E-3</v>
      </c>
      <c r="AD81" s="93">
        <v>5.0000000000000001E-3</v>
      </c>
      <c r="AE81" s="93">
        <v>5.0000000000000001E-3</v>
      </c>
      <c r="AF81" s="93">
        <v>5.0000000000000001E-3</v>
      </c>
      <c r="AG81" s="90">
        <f>AG23/AG12</f>
        <v>4.9999999999999992E-3</v>
      </c>
      <c r="AH81" s="93">
        <v>5.0000000000000001E-3</v>
      </c>
      <c r="AI81" s="93">
        <v>5.0000000000000001E-3</v>
      </c>
      <c r="AJ81" s="93">
        <v>5.0000000000000001E-3</v>
      </c>
      <c r="AK81" s="93">
        <v>5.0000000000000001E-3</v>
      </c>
      <c r="AL81" s="90">
        <f>AL23/AL12</f>
        <v>5.000000000000001E-3</v>
      </c>
      <c r="AM81" s="93">
        <v>5.0000000000000001E-3</v>
      </c>
      <c r="AN81" s="93">
        <v>5.0000000000000001E-3</v>
      </c>
      <c r="AO81" s="93">
        <v>5.0000000000000001E-3</v>
      </c>
      <c r="AP81" s="93">
        <v>5.0000000000000001E-3</v>
      </c>
      <c r="AQ81" s="90">
        <f>AQ23/AQ12</f>
        <v>5.000000000000001E-3</v>
      </c>
    </row>
    <row r="82" spans="2:43" s="91" customFormat="1" outlineLevel="1">
      <c r="B82" s="299" t="s">
        <v>110</v>
      </c>
      <c r="C82" s="300"/>
      <c r="D82" s="301">
        <f t="shared" ref="D82:Q82" si="312">D25/D24</f>
        <v>0.40282649757150607</v>
      </c>
      <c r="E82" s="301">
        <f t="shared" si="312"/>
        <v>0.39493235183859876</v>
      </c>
      <c r="F82" s="301">
        <f t="shared" si="312"/>
        <v>0.39207685288659672</v>
      </c>
      <c r="G82" s="301">
        <f t="shared" si="312"/>
        <v>-0.83168556112136294</v>
      </c>
      <c r="H82" s="304">
        <f t="shared" si="312"/>
        <v>0.23634037364505711</v>
      </c>
      <c r="I82" s="301">
        <f t="shared" si="312"/>
        <v>0.38333420080154268</v>
      </c>
      <c r="J82" s="301">
        <f t="shared" si="312"/>
        <v>0.34959249197332692</v>
      </c>
      <c r="K82" s="301">
        <f t="shared" si="312"/>
        <v>0.30318670391590574</v>
      </c>
      <c r="L82" s="301">
        <f t="shared" si="312"/>
        <v>-1.0827745887800877</v>
      </c>
      <c r="M82" s="304">
        <f t="shared" si="312"/>
        <v>0.13563096874229169</v>
      </c>
      <c r="N82" s="301">
        <f t="shared" si="312"/>
        <v>0.30645201735249061</v>
      </c>
      <c r="O82" s="301">
        <f t="shared" si="312"/>
        <v>0.20450109306683231</v>
      </c>
      <c r="P82" s="301">
        <f t="shared" si="312"/>
        <v>0.34893272839865003</v>
      </c>
      <c r="Q82" s="301">
        <f t="shared" si="312"/>
        <v>0.26056564269018134</v>
      </c>
      <c r="R82" s="304">
        <f t="shared" ref="R82" si="313">R25/R24</f>
        <v>0.28340505245540215</v>
      </c>
      <c r="S82" s="305">
        <v>0.3</v>
      </c>
      <c r="T82" s="305">
        <v>0.3</v>
      </c>
      <c r="U82" s="305">
        <v>0.3</v>
      </c>
      <c r="V82" s="305">
        <v>0.3</v>
      </c>
      <c r="W82" s="304">
        <f t="shared" ref="W82" si="314">W25/W24</f>
        <v>0.29999999999999977</v>
      </c>
      <c r="X82" s="305">
        <v>0.3</v>
      </c>
      <c r="Y82" s="305">
        <v>0.3</v>
      </c>
      <c r="Z82" s="305">
        <v>0.3</v>
      </c>
      <c r="AA82" s="305">
        <v>0.3</v>
      </c>
      <c r="AB82" s="304">
        <f t="shared" ref="AB82" si="315">AB25/AB24</f>
        <v>0.30000000000000021</v>
      </c>
      <c r="AC82" s="305">
        <v>0.3</v>
      </c>
      <c r="AD82" s="305">
        <v>0.3</v>
      </c>
      <c r="AE82" s="305">
        <v>0.3</v>
      </c>
      <c r="AF82" s="305">
        <v>0.3</v>
      </c>
      <c r="AG82" s="304">
        <f t="shared" ref="AG82" si="316">AG25/AG24</f>
        <v>0.29999999999999988</v>
      </c>
      <c r="AH82" s="305">
        <v>0.3</v>
      </c>
      <c r="AI82" s="305">
        <v>0.3</v>
      </c>
      <c r="AJ82" s="305">
        <v>0.3</v>
      </c>
      <c r="AK82" s="305">
        <v>0.3</v>
      </c>
      <c r="AL82" s="304">
        <f t="shared" ref="AL82" si="317">AL25/AL24</f>
        <v>0.3</v>
      </c>
      <c r="AM82" s="305">
        <v>0.3</v>
      </c>
      <c r="AN82" s="305">
        <v>0.3</v>
      </c>
      <c r="AO82" s="305">
        <v>0.3</v>
      </c>
      <c r="AP82" s="305">
        <v>0.3</v>
      </c>
      <c r="AQ82" s="304">
        <f t="shared" ref="AQ82" si="318">AQ25/AQ24</f>
        <v>0.30000000000000016</v>
      </c>
    </row>
    <row r="83" spans="2:43" s="91" customFormat="1">
      <c r="B83" s="278" t="s">
        <v>246</v>
      </c>
      <c r="C83" s="277"/>
      <c r="D83" s="124"/>
      <c r="E83" s="124"/>
      <c r="F83" s="124"/>
      <c r="G83" s="124"/>
      <c r="H83" s="90"/>
      <c r="I83" s="124"/>
      <c r="J83" s="124"/>
      <c r="K83" s="124"/>
      <c r="L83" s="124"/>
      <c r="M83" s="90"/>
      <c r="N83" s="124"/>
      <c r="O83" s="124"/>
      <c r="P83" s="124"/>
      <c r="Q83" s="124"/>
      <c r="R83" s="90"/>
      <c r="S83" s="124"/>
      <c r="T83" s="124"/>
      <c r="U83" s="124"/>
      <c r="V83" s="124"/>
      <c r="W83" s="90"/>
      <c r="X83" s="124"/>
      <c r="Y83" s="124"/>
      <c r="Z83" s="124"/>
      <c r="AA83" s="124"/>
      <c r="AB83" s="90"/>
      <c r="AC83" s="124"/>
      <c r="AD83" s="124"/>
      <c r="AE83" s="124"/>
      <c r="AF83" s="124"/>
      <c r="AG83" s="90"/>
      <c r="AH83" s="124"/>
      <c r="AI83" s="124"/>
      <c r="AJ83" s="124"/>
      <c r="AK83" s="124"/>
      <c r="AL83" s="90"/>
      <c r="AM83" s="124"/>
      <c r="AN83" s="124"/>
      <c r="AO83" s="124"/>
      <c r="AP83" s="124"/>
      <c r="AQ83" s="90"/>
    </row>
    <row r="84" spans="2:43" s="271" customFormat="1" ht="15" customHeight="1" outlineLevel="1">
      <c r="B84" s="267" t="s">
        <v>244</v>
      </c>
      <c r="C84" s="268"/>
      <c r="D84" s="269"/>
      <c r="E84" s="269">
        <f t="shared" ref="E84:G85" si="319">E30/D30-1</f>
        <v>3.0020276224753673E-3</v>
      </c>
      <c r="F84" s="269">
        <f t="shared" si="319"/>
        <v>2.9049417344884088E-3</v>
      </c>
      <c r="G84" s="269">
        <f t="shared" si="319"/>
        <v>2.4929130044588632E-3</v>
      </c>
      <c r="H84" s="270"/>
      <c r="I84" s="269">
        <f t="shared" ref="I84" si="320">I30/G30-1</f>
        <v>3.2682524796090462E-3</v>
      </c>
      <c r="J84" s="269">
        <f>J30/I30-1</f>
        <v>4.0507619964873509E-3</v>
      </c>
      <c r="K84" s="269">
        <f t="shared" ref="K84:L84" si="321">K30/J30-1</f>
        <v>3.5947712418302746E-3</v>
      </c>
      <c r="L84" s="269">
        <f t="shared" si="321"/>
        <v>1.8717686222236019E-3</v>
      </c>
      <c r="M84" s="270">
        <f>M30/H30-1</f>
        <v>1.2705327593781623E-2</v>
      </c>
      <c r="N84" s="269">
        <f t="shared" ref="M84:R85" si="322">N30/L30-1</f>
        <v>1.0498798133131704E-3</v>
      </c>
      <c r="O84" s="269">
        <f>O30/N30-1</f>
        <v>8.5490648584385376E-4</v>
      </c>
      <c r="P84" s="269">
        <f t="shared" ref="P84:Q84" si="323">P30/O30-1</f>
        <v>1.0595519542198062E-3</v>
      </c>
      <c r="Q84" s="269">
        <f t="shared" si="323"/>
        <v>1.8674071017421578E-3</v>
      </c>
      <c r="R84" s="270">
        <f>R30/M30-1</f>
        <v>6.9116484228655128E-3</v>
      </c>
      <c r="S84" s="272">
        <v>2.5000000000000001E-3</v>
      </c>
      <c r="T84" s="272">
        <v>2.5000000000000001E-3</v>
      </c>
      <c r="U84" s="272">
        <v>2.5000000000000001E-3</v>
      </c>
      <c r="V84" s="272">
        <v>2.5000000000000001E-3</v>
      </c>
      <c r="W84" s="270">
        <f>W30/R30-1</f>
        <v>8.4227556602103348E-3</v>
      </c>
      <c r="X84" s="272">
        <v>2.5000000000000001E-3</v>
      </c>
      <c r="Y84" s="272">
        <v>2.5000000000000001E-3</v>
      </c>
      <c r="Z84" s="272">
        <v>2.5000000000000001E-3</v>
      </c>
      <c r="AA84" s="272">
        <v>2.5000000000000001E-3</v>
      </c>
      <c r="AB84" s="270">
        <f>AB30/W30-1</f>
        <v>1.0037562539062295E-2</v>
      </c>
      <c r="AC84" s="272">
        <v>2.5000000000000001E-3</v>
      </c>
      <c r="AD84" s="272">
        <v>2.5000000000000001E-3</v>
      </c>
      <c r="AE84" s="272">
        <v>2.5000000000000001E-3</v>
      </c>
      <c r="AF84" s="272">
        <v>2.5000000000000001E-3</v>
      </c>
      <c r="AG84" s="270">
        <f>AG30/AB30-1</f>
        <v>1.0037562539062295E-2</v>
      </c>
      <c r="AH84" s="272">
        <v>2.5000000000000001E-3</v>
      </c>
      <c r="AI84" s="272">
        <v>2.5000000000000001E-3</v>
      </c>
      <c r="AJ84" s="272">
        <v>2.5000000000000001E-3</v>
      </c>
      <c r="AK84" s="272">
        <v>2.5000000000000001E-3</v>
      </c>
      <c r="AL84" s="270">
        <f>AL30/AG30-1</f>
        <v>1.0037562539062073E-2</v>
      </c>
      <c r="AM84" s="272">
        <v>2.5000000000000001E-3</v>
      </c>
      <c r="AN84" s="272">
        <v>2.5000000000000001E-3</v>
      </c>
      <c r="AO84" s="272">
        <v>2.5000000000000001E-3</v>
      </c>
      <c r="AP84" s="272">
        <v>2.5000000000000001E-3</v>
      </c>
      <c r="AQ84" s="270">
        <f>AQ30/AL30-1</f>
        <v>1.0037562539062295E-2</v>
      </c>
    </row>
    <row r="85" spans="2:43" s="271" customFormat="1" ht="15" customHeight="1" outlineLevel="1">
      <c r="B85" s="306" t="s">
        <v>245</v>
      </c>
      <c r="C85" s="307"/>
      <c r="D85" s="308"/>
      <c r="E85" s="308">
        <f t="shared" si="319"/>
        <v>1.4065709610406874E-3</v>
      </c>
      <c r="F85" s="308">
        <f t="shared" si="319"/>
        <v>3.0154760442333561E-3</v>
      </c>
      <c r="G85" s="308">
        <f t="shared" si="319"/>
        <v>-5.2687282491648002E-4</v>
      </c>
      <c r="H85" s="309"/>
      <c r="I85" s="308">
        <f>I31/G31-1</f>
        <v>2.9941227335994469E-3</v>
      </c>
      <c r="J85" s="308">
        <f t="shared" ref="J85:L85" si="324">J31/I31-1</f>
        <v>5.2742105396612615E-3</v>
      </c>
      <c r="K85" s="308">
        <f t="shared" si="324"/>
        <v>3.4602393504197249E-3</v>
      </c>
      <c r="L85" s="308">
        <f t="shared" si="324"/>
        <v>1.4876395661851394E-3</v>
      </c>
      <c r="M85" s="309">
        <f t="shared" si="322"/>
        <v>-2.6593556761104198E-3</v>
      </c>
      <c r="N85" s="308">
        <f t="shared" si="322"/>
        <v>-6.0238627106923293E-4</v>
      </c>
      <c r="O85" s="308">
        <f t="shared" si="322"/>
        <v>3.9220538341555589E-3</v>
      </c>
      <c r="P85" s="308">
        <f t="shared" si="322"/>
        <v>9.0412403851214407E-4</v>
      </c>
      <c r="Q85" s="308">
        <f t="shared" si="322"/>
        <v>4.3569156050156099E-3</v>
      </c>
      <c r="R85" s="309">
        <f t="shared" si="322"/>
        <v>5.9479138390794439E-4</v>
      </c>
      <c r="S85" s="310">
        <v>2.5000000000000001E-3</v>
      </c>
      <c r="T85" s="310">
        <v>2.5000000000000001E-3</v>
      </c>
      <c r="U85" s="310">
        <v>2.5000000000000001E-3</v>
      </c>
      <c r="V85" s="310">
        <v>2.5000000000000001E-3</v>
      </c>
      <c r="W85" s="309">
        <f t="shared" ref="W85" si="325">W31/U31-1</f>
        <v>-1.2437694728266724E-3</v>
      </c>
      <c r="X85" s="310">
        <v>2.5000000000000001E-3</v>
      </c>
      <c r="Y85" s="310">
        <v>2.5000000000000001E-3</v>
      </c>
      <c r="Z85" s="310">
        <v>2.5000000000000001E-3</v>
      </c>
      <c r="AA85" s="310">
        <v>2.5000000000000001E-3</v>
      </c>
      <c r="AB85" s="309">
        <f t="shared" ref="AB85" si="326">AB31/Z31-1</f>
        <v>-1.2437694728266724E-3</v>
      </c>
      <c r="AC85" s="310">
        <v>2.5000000000000001E-3</v>
      </c>
      <c r="AD85" s="310">
        <v>2.5000000000000001E-3</v>
      </c>
      <c r="AE85" s="310">
        <v>2.5000000000000001E-3</v>
      </c>
      <c r="AF85" s="310">
        <v>2.5000000000000001E-3</v>
      </c>
      <c r="AG85" s="309">
        <f t="shared" ref="AG85" si="327">AG31/AE31-1</f>
        <v>-1.2437694728265614E-3</v>
      </c>
      <c r="AH85" s="310">
        <v>2.5000000000000001E-3</v>
      </c>
      <c r="AI85" s="310">
        <v>2.5000000000000001E-3</v>
      </c>
      <c r="AJ85" s="310">
        <v>2.5000000000000001E-3</v>
      </c>
      <c r="AK85" s="310">
        <v>2.5000000000000001E-3</v>
      </c>
      <c r="AL85" s="309">
        <f t="shared" ref="AL85" si="328">AL31/AJ31-1</f>
        <v>-1.2437694728265614E-3</v>
      </c>
      <c r="AM85" s="310">
        <v>2.5000000000000001E-3</v>
      </c>
      <c r="AN85" s="310">
        <v>2.5000000000000001E-3</v>
      </c>
      <c r="AO85" s="310">
        <v>2.5000000000000001E-3</v>
      </c>
      <c r="AP85" s="310">
        <v>2.5000000000000001E-3</v>
      </c>
      <c r="AQ85" s="309">
        <f t="shared" ref="AQ85" si="329">AQ31/AO31-1</f>
        <v>-1.2437694728266724E-3</v>
      </c>
    </row>
    <row r="86" spans="2:43" s="271" customFormat="1" ht="15" customHeight="1">
      <c r="B86" s="311" t="s">
        <v>262</v>
      </c>
      <c r="C86" s="268"/>
      <c r="D86" s="269"/>
      <c r="E86" s="269"/>
      <c r="F86" s="269"/>
      <c r="G86" s="269"/>
      <c r="H86" s="270"/>
      <c r="I86" s="269"/>
      <c r="J86" s="269"/>
      <c r="K86" s="269"/>
      <c r="L86" s="269"/>
      <c r="M86" s="270"/>
      <c r="N86" s="269"/>
      <c r="O86" s="269"/>
      <c r="P86" s="269"/>
      <c r="Q86" s="269"/>
      <c r="R86" s="270"/>
      <c r="S86" s="269"/>
      <c r="T86" s="269"/>
      <c r="U86" s="269"/>
      <c r="V86" s="269"/>
      <c r="W86" s="270"/>
      <c r="X86" s="269"/>
      <c r="Y86" s="269"/>
      <c r="Z86" s="269"/>
      <c r="AA86" s="269"/>
      <c r="AB86" s="270"/>
      <c r="AC86" s="269"/>
      <c r="AD86" s="269"/>
      <c r="AE86" s="269"/>
      <c r="AF86" s="269"/>
      <c r="AG86" s="270"/>
      <c r="AH86" s="269"/>
      <c r="AI86" s="269"/>
      <c r="AJ86" s="269"/>
      <c r="AK86" s="269"/>
      <c r="AL86" s="270"/>
      <c r="AM86" s="269"/>
      <c r="AN86" s="269"/>
      <c r="AO86" s="269"/>
      <c r="AP86" s="269"/>
      <c r="AQ86" s="270"/>
    </row>
    <row r="87" spans="2:43" s="224" customFormat="1" ht="15" customHeight="1" outlineLevel="1">
      <c r="B87" s="244" t="s">
        <v>213</v>
      </c>
      <c r="C87" s="247"/>
      <c r="D87" s="119">
        <f>D26</f>
        <v>53.114999999999917</v>
      </c>
      <c r="E87" s="119">
        <f>E26</f>
        <v>71.017999999999958</v>
      </c>
      <c r="F87" s="119">
        <f>F26</f>
        <v>59.295000000000037</v>
      </c>
      <c r="G87" s="119">
        <f>G26</f>
        <v>83.371000000000038</v>
      </c>
      <c r="H87" s="40">
        <f>SUM(D87:G87)</f>
        <v>266.79899999999998</v>
      </c>
      <c r="I87" s="119">
        <f>I26</f>
        <v>23.695999999999795</v>
      </c>
      <c r="J87" s="119">
        <f>J26</f>
        <v>26.33499999999998</v>
      </c>
      <c r="K87" s="119">
        <f>K26</f>
        <v>29.43199999999991</v>
      </c>
      <c r="L87" s="119">
        <f>L26</f>
        <v>43.177999999999997</v>
      </c>
      <c r="M87" s="40">
        <f t="shared" ref="M87:M92" si="330">SUM(I87:L87)</f>
        <v>122.64099999999968</v>
      </c>
      <c r="N87" s="119">
        <f>N26</f>
        <v>27.65800000000009</v>
      </c>
      <c r="O87" s="119">
        <f>O26</f>
        <v>40.755000000000237</v>
      </c>
      <c r="P87" s="119">
        <f>P26</f>
        <v>51.517000000000053</v>
      </c>
      <c r="Q87" s="119">
        <f>Q26</f>
        <v>66.74800000000009</v>
      </c>
      <c r="R87" s="40">
        <f t="shared" ref="R87:R92" si="331">SUM(N87:Q87)</f>
        <v>186.67800000000045</v>
      </c>
      <c r="S87" s="119">
        <f>S26</f>
        <v>56.603820970654567</v>
      </c>
      <c r="T87" s="119">
        <f>T26</f>
        <v>71.015550999756599</v>
      </c>
      <c r="U87" s="119">
        <f>U26</f>
        <v>80.383088780986611</v>
      </c>
      <c r="V87" s="119">
        <f>V26</f>
        <v>80.126553505482619</v>
      </c>
      <c r="W87" s="40">
        <f t="shared" ref="W87:W92" si="332">SUM(S87:V87)</f>
        <v>288.1290142568804</v>
      </c>
      <c r="X87" s="119">
        <f>X26</f>
        <v>113.5000965161654</v>
      </c>
      <c r="Y87" s="119">
        <f>Y26</f>
        <v>110.10868355024544</v>
      </c>
      <c r="Z87" s="119">
        <f>Z26</f>
        <v>109.36050635549245</v>
      </c>
      <c r="AA87" s="119">
        <f>AA26</f>
        <v>108.45861644656446</v>
      </c>
      <c r="AB87" s="40">
        <f t="shared" ref="AB87:AB92" si="333">SUM(X87:AA87)</f>
        <v>441.42790286846775</v>
      </c>
      <c r="AC87" s="119">
        <f>AC26</f>
        <v>259.56252765563983</v>
      </c>
      <c r="AD87" s="119">
        <f>AD26</f>
        <v>281.11013845171448</v>
      </c>
      <c r="AE87" s="119">
        <f>AE26</f>
        <v>301.64566292835798</v>
      </c>
      <c r="AF87" s="119">
        <f>AF26</f>
        <v>324.40716389981083</v>
      </c>
      <c r="AG87" s="40">
        <f t="shared" ref="AG87:AG92" si="334">SUM(AC87:AF87)</f>
        <v>1166.7254929355231</v>
      </c>
      <c r="AH87" s="119">
        <f>AH26</f>
        <v>538.15885246411722</v>
      </c>
      <c r="AI87" s="119">
        <f>AI26</f>
        <v>599.26701448594463</v>
      </c>
      <c r="AJ87" s="119">
        <f>AJ26</f>
        <v>614.8712289905817</v>
      </c>
      <c r="AK87" s="119">
        <f>AK26</f>
        <v>781.15504662120884</v>
      </c>
      <c r="AL87" s="40">
        <f t="shared" ref="AL87:AL92" si="335">SUM(AH87:AK87)</f>
        <v>2533.4521425618523</v>
      </c>
      <c r="AM87" s="119">
        <f>AM26</f>
        <v>1002.1805683474657</v>
      </c>
      <c r="AN87" s="119">
        <f>AN26</f>
        <v>1092.9703238793868</v>
      </c>
      <c r="AO87" s="119">
        <f>AO26</f>
        <v>1241.5317445376422</v>
      </c>
      <c r="AP87" s="119">
        <f>AP26</f>
        <v>1344.2172756508974</v>
      </c>
      <c r="AQ87" s="40">
        <f t="shared" ref="AQ87:AQ92" si="336">SUM(AM87:AP87)</f>
        <v>4680.8999124153925</v>
      </c>
    </row>
    <row r="88" spans="2:43" s="42" customFormat="1" ht="15" customHeight="1" outlineLevel="1">
      <c r="B88" s="244" t="s">
        <v>214</v>
      </c>
      <c r="C88" s="245"/>
      <c r="D88" s="156">
        <f t="shared" ref="D88:L88" si="337">-D22-D23</f>
        <v>8.6509999999999998</v>
      </c>
      <c r="E88" s="156">
        <f t="shared" si="337"/>
        <v>12.228</v>
      </c>
      <c r="F88" s="156">
        <f t="shared" si="337"/>
        <v>12.870000000000001</v>
      </c>
      <c r="G88" s="156">
        <f t="shared" si="337"/>
        <v>19.53</v>
      </c>
      <c r="H88" s="251">
        <f t="shared" si="337"/>
        <v>53.279000000000003</v>
      </c>
      <c r="I88" s="156">
        <f t="shared" si="337"/>
        <v>59.03</v>
      </c>
      <c r="J88" s="156">
        <f t="shared" si="337"/>
        <v>34.344999999999999</v>
      </c>
      <c r="K88" s="156">
        <f t="shared" si="337"/>
        <v>31.402999999999999</v>
      </c>
      <c r="L88" s="156">
        <f t="shared" si="337"/>
        <v>39.163000000000004</v>
      </c>
      <c r="M88" s="251">
        <f t="shared" si="330"/>
        <v>163.941</v>
      </c>
      <c r="N88" s="156">
        <f>-N22-N23</f>
        <v>9.5739999999999981</v>
      </c>
      <c r="O88" s="156">
        <f>-O22-O23</f>
        <v>19.137999999999998</v>
      </c>
      <c r="P88" s="156">
        <f>-P22-P23</f>
        <v>26.908999999999999</v>
      </c>
      <c r="Q88" s="156">
        <f>-Q22-Q23</f>
        <v>63.664999999999999</v>
      </c>
      <c r="R88" s="251">
        <f t="shared" si="331"/>
        <v>119.286</v>
      </c>
      <c r="S88" s="156">
        <f>-S22-S23</f>
        <v>36.718589171971679</v>
      </c>
      <c r="T88" s="156">
        <f>-T22-T23</f>
        <v>45.058501358523102</v>
      </c>
      <c r="U88" s="156">
        <f>-U22-U23</f>
        <v>53.420499845895904</v>
      </c>
      <c r="V88" s="156">
        <f>-V22-V23</f>
        <v>52.663573922209153</v>
      </c>
      <c r="W88" s="251">
        <f t="shared" si="332"/>
        <v>187.86116429859982</v>
      </c>
      <c r="X88" s="156">
        <f>-X22-X23</f>
        <v>57.766929986393436</v>
      </c>
      <c r="Y88" s="156">
        <f>-Y22-Y23</f>
        <v>62.881636185699151</v>
      </c>
      <c r="Z88" s="156">
        <f>-Z22-Z23</f>
        <v>62.011019920796528</v>
      </c>
      <c r="AA88" s="156">
        <f>-AA22-AA23</f>
        <v>60.979746488963556</v>
      </c>
      <c r="AB88" s="251">
        <f t="shared" si="333"/>
        <v>243.63933258185267</v>
      </c>
      <c r="AC88" s="156">
        <f>-AC22-AC23</f>
        <v>58.369234300795291</v>
      </c>
      <c r="AD88" s="156">
        <f>-AD22-AD23</f>
        <v>57.656939169850389</v>
      </c>
      <c r="AE88" s="156">
        <f>-AE22-AE23</f>
        <v>57.054303659539514</v>
      </c>
      <c r="AF88" s="156">
        <f>-AF22-AF23</f>
        <v>56.284337096964229</v>
      </c>
      <c r="AG88" s="251">
        <f t="shared" si="334"/>
        <v>229.36481422714945</v>
      </c>
      <c r="AH88" s="156">
        <f>-AH22-AH23</f>
        <v>52.821340279918104</v>
      </c>
      <c r="AI88" s="156">
        <f>-AI22-AI23</f>
        <v>51.962286396155349</v>
      </c>
      <c r="AJ88" s="156">
        <f>-AJ22-AJ23</f>
        <v>51.162242008982247</v>
      </c>
      <c r="AK88" s="156">
        <f>-AK22-AK23</f>
        <v>50.135747379025091</v>
      </c>
      <c r="AL88" s="251">
        <f t="shared" si="335"/>
        <v>206.08161606408078</v>
      </c>
      <c r="AM88" s="156">
        <f>-AM22-AM23</f>
        <v>45.138682824107107</v>
      </c>
      <c r="AN88" s="156">
        <f>-AN22-AN23</f>
        <v>40.302956178145642</v>
      </c>
      <c r="AO88" s="156">
        <f>-AO22-AO23</f>
        <v>39.365625059348964</v>
      </c>
      <c r="AP88" s="156">
        <f>-AP22-AP23</f>
        <v>38.161925264795578</v>
      </c>
      <c r="AQ88" s="251">
        <f t="shared" si="336"/>
        <v>162.96918932639727</v>
      </c>
    </row>
    <row r="89" spans="2:43" s="42" customFormat="1" ht="15" customHeight="1" outlineLevel="1">
      <c r="B89" s="244" t="s">
        <v>215</v>
      </c>
      <c r="C89" s="245"/>
      <c r="D89" s="156">
        <f>D25</f>
        <v>35.829000000000001</v>
      </c>
      <c r="E89" s="156">
        <f>E25</f>
        <v>46.353999999999999</v>
      </c>
      <c r="F89" s="156">
        <f>F25</f>
        <v>38.241999999999997</v>
      </c>
      <c r="G89" s="156">
        <f>G25</f>
        <v>-37.854999999999997</v>
      </c>
      <c r="H89" s="251">
        <f>SUM(D89:G89)</f>
        <v>82.57</v>
      </c>
      <c r="I89" s="156">
        <f>I25</f>
        <v>14.73</v>
      </c>
      <c r="J89" s="156">
        <f>J25</f>
        <v>14.154999999999999</v>
      </c>
      <c r="K89" s="156">
        <f>K25</f>
        <v>12.805999999999999</v>
      </c>
      <c r="L89" s="156">
        <f>L25</f>
        <v>-22.446999999999999</v>
      </c>
      <c r="M89" s="251">
        <f t="shared" si="330"/>
        <v>19.243999999999996</v>
      </c>
      <c r="N89" s="156">
        <f>N25</f>
        <v>12.221</v>
      </c>
      <c r="O89" s="156">
        <f>O25</f>
        <v>10.477</v>
      </c>
      <c r="P89" s="156">
        <f>P25</f>
        <v>27.61</v>
      </c>
      <c r="Q89" s="156">
        <f>Q25</f>
        <v>23.521000000000001</v>
      </c>
      <c r="R89" s="251">
        <f t="shared" si="331"/>
        <v>73.829000000000008</v>
      </c>
      <c r="S89" s="156">
        <f>S25</f>
        <v>24.258780415994817</v>
      </c>
      <c r="T89" s="156">
        <f>T25</f>
        <v>30.435236142752828</v>
      </c>
      <c r="U89" s="156">
        <f>U25</f>
        <v>34.449895191851404</v>
      </c>
      <c r="V89" s="156">
        <f>V25</f>
        <v>34.339951502349692</v>
      </c>
      <c r="W89" s="251">
        <f t="shared" si="332"/>
        <v>123.48386325294874</v>
      </c>
      <c r="X89" s="156">
        <f>X25</f>
        <v>48.642898506928027</v>
      </c>
      <c r="Y89" s="156">
        <f>Y25</f>
        <v>47.189435807248039</v>
      </c>
      <c r="Z89" s="156">
        <f>Z25</f>
        <v>46.868788438068187</v>
      </c>
      <c r="AA89" s="156">
        <f>AA25</f>
        <v>46.482264191384765</v>
      </c>
      <c r="AB89" s="251">
        <f t="shared" si="333"/>
        <v>189.18338694362902</v>
      </c>
      <c r="AC89" s="156">
        <f>AC25</f>
        <v>111.24108328098849</v>
      </c>
      <c r="AD89" s="156">
        <f>AD25</f>
        <v>120.47577362216333</v>
      </c>
      <c r="AE89" s="156">
        <f>AE25</f>
        <v>129.27671268358199</v>
      </c>
      <c r="AF89" s="156">
        <f>AF25</f>
        <v>139.0316416713475</v>
      </c>
      <c r="AG89" s="251">
        <f t="shared" si="334"/>
        <v>500.0252112580813</v>
      </c>
      <c r="AH89" s="156">
        <f>AH25</f>
        <v>230.63950819890738</v>
      </c>
      <c r="AI89" s="156">
        <f>AI25</f>
        <v>256.82872049397628</v>
      </c>
      <c r="AJ89" s="156">
        <f>AJ25</f>
        <v>263.51624099596359</v>
      </c>
      <c r="AK89" s="156">
        <f>AK25</f>
        <v>334.78073426623229</v>
      </c>
      <c r="AL89" s="251">
        <f t="shared" si="335"/>
        <v>1085.7652039550794</v>
      </c>
      <c r="AM89" s="156">
        <f>AM25</f>
        <v>429.50595786319957</v>
      </c>
      <c r="AN89" s="156">
        <f>AN25</f>
        <v>468.41585309116579</v>
      </c>
      <c r="AO89" s="156">
        <f>AO25</f>
        <v>532.08503337327522</v>
      </c>
      <c r="AP89" s="156">
        <f>AP25</f>
        <v>576.09311813609884</v>
      </c>
      <c r="AQ89" s="251">
        <f t="shared" si="336"/>
        <v>2006.0999624637393</v>
      </c>
    </row>
    <row r="90" spans="2:43" s="42" customFormat="1" ht="15" customHeight="1" outlineLevel="1">
      <c r="B90" s="244" t="s">
        <v>216</v>
      </c>
      <c r="C90" s="245"/>
      <c r="D90" s="156">
        <f t="shared" ref="D90:J90" si="338">D150</f>
        <v>12.382</v>
      </c>
      <c r="E90" s="156">
        <v>12.977</v>
      </c>
      <c r="F90" s="156">
        <f t="shared" si="338"/>
        <v>14.356999999999999</v>
      </c>
      <c r="G90" s="156">
        <f t="shared" si="338"/>
        <v>14.311999999999999</v>
      </c>
      <c r="H90" s="251">
        <f>SUM(D90:G90)</f>
        <v>54.027999999999999</v>
      </c>
      <c r="I90" s="156">
        <f t="shared" si="338"/>
        <v>15.167</v>
      </c>
      <c r="J90" s="156">
        <f t="shared" si="338"/>
        <v>15.581</v>
      </c>
      <c r="K90" s="156">
        <f>K150</f>
        <v>16.047000000000001</v>
      </c>
      <c r="L90" s="156">
        <f t="shared" ref="L90:Q90" si="339">L150</f>
        <v>15.488</v>
      </c>
      <c r="M90" s="251">
        <f t="shared" si="330"/>
        <v>62.283000000000001</v>
      </c>
      <c r="N90" s="156">
        <f t="shared" si="339"/>
        <v>14.798</v>
      </c>
      <c r="O90" s="156">
        <f t="shared" si="339"/>
        <v>14.131</v>
      </c>
      <c r="P90" s="156">
        <f t="shared" si="339"/>
        <v>14.41</v>
      </c>
      <c r="Q90" s="156">
        <f t="shared" si="339"/>
        <v>14.189</v>
      </c>
      <c r="R90" s="251">
        <f t="shared" si="331"/>
        <v>57.527999999999999</v>
      </c>
      <c r="S90" s="156">
        <f t="shared" ref="S90:V90" si="340">S150</f>
        <v>21.283575000000003</v>
      </c>
      <c r="T90" s="156">
        <f t="shared" si="340"/>
        <v>23.362744062500003</v>
      </c>
      <c r="U90" s="156">
        <f t="shared" si="340"/>
        <v>27.880275652343752</v>
      </c>
      <c r="V90" s="156">
        <f t="shared" si="340"/>
        <v>33.079697486962893</v>
      </c>
      <c r="W90" s="251">
        <f t="shared" si="332"/>
        <v>105.60629220180664</v>
      </c>
      <c r="X90" s="156">
        <f t="shared" ref="X90:AA90" si="341">X150</f>
        <v>42.104715859596432</v>
      </c>
      <c r="Y90" s="156">
        <f t="shared" si="341"/>
        <v>45.533812112819831</v>
      </c>
      <c r="Z90" s="156">
        <f t="shared" si="341"/>
        <v>53.02905003009306</v>
      </c>
      <c r="AA90" s="156">
        <f t="shared" si="341"/>
        <v>61.742985048535338</v>
      </c>
      <c r="AB90" s="251">
        <f t="shared" si="333"/>
        <v>202.41056305104465</v>
      </c>
      <c r="AC90" s="156">
        <f t="shared" ref="AC90:AF90" si="342">AC150</f>
        <v>77.016139029346462</v>
      </c>
      <c r="AD90" s="156">
        <f t="shared" si="342"/>
        <v>82.870223875037141</v>
      </c>
      <c r="AE90" s="156">
        <f t="shared" si="342"/>
        <v>95.698685573642322</v>
      </c>
      <c r="AF90" s="156">
        <f t="shared" si="342"/>
        <v>110.67668386242119</v>
      </c>
      <c r="AG90" s="251">
        <f t="shared" si="334"/>
        <v>366.26173234044711</v>
      </c>
      <c r="AH90" s="156">
        <f t="shared" ref="AH90:AK90" si="343">AH150</f>
        <v>137.0356629872912</v>
      </c>
      <c r="AI90" s="156">
        <f t="shared" si="343"/>
        <v>147.17530090528544</v>
      </c>
      <c r="AJ90" s="156">
        <f t="shared" si="343"/>
        <v>169.41819016900226</v>
      </c>
      <c r="AK90" s="156">
        <f t="shared" si="343"/>
        <v>195.43310031186911</v>
      </c>
      <c r="AL90" s="251">
        <f t="shared" si="335"/>
        <v>649.06225437344801</v>
      </c>
      <c r="AM90" s="156">
        <f t="shared" ref="AM90:AP90" si="344">AM150</f>
        <v>241.2903889049561</v>
      </c>
      <c r="AN90" s="156">
        <f t="shared" si="344"/>
        <v>258.95607728690516</v>
      </c>
      <c r="AO90" s="156">
        <f t="shared" si="344"/>
        <v>297.72474178113191</v>
      </c>
      <c r="AP90" s="156">
        <f t="shared" si="344"/>
        <v>343.09931717422825</v>
      </c>
      <c r="AQ90" s="251">
        <f t="shared" si="336"/>
        <v>1141.0705251472214</v>
      </c>
    </row>
    <row r="91" spans="2:43" s="42" customFormat="1" ht="15" customHeight="1" outlineLevel="1">
      <c r="B91" s="244" t="s">
        <v>171</v>
      </c>
      <c r="C91" s="250"/>
      <c r="D91" s="248">
        <v>29.878</v>
      </c>
      <c r="E91" s="248">
        <v>29.285</v>
      </c>
      <c r="F91" s="248">
        <v>29.878</v>
      </c>
      <c r="G91" s="248">
        <v>30.251000000000001</v>
      </c>
      <c r="H91" s="249">
        <f>SUM(D91:G91)</f>
        <v>119.292</v>
      </c>
      <c r="I91" s="248">
        <v>27.440999999999999</v>
      </c>
      <c r="J91" s="248">
        <v>28.59</v>
      </c>
      <c r="K91" s="248">
        <v>32.834000000000003</v>
      </c>
      <c r="L91" s="248">
        <v>35.86</v>
      </c>
      <c r="M91" s="249">
        <f t="shared" si="330"/>
        <v>124.72500000000001</v>
      </c>
      <c r="N91" s="248">
        <f>N20</f>
        <v>42.421999999999997</v>
      </c>
      <c r="O91" s="248">
        <f>O20</f>
        <v>44.112000000000002</v>
      </c>
      <c r="P91" s="248">
        <f>P20</f>
        <v>43.494999999999997</v>
      </c>
      <c r="Q91" s="248">
        <f>Q20</f>
        <v>43.646000000000001</v>
      </c>
      <c r="R91" s="249">
        <f t="shared" si="331"/>
        <v>173.67500000000001</v>
      </c>
      <c r="S91" s="248">
        <f>S20</f>
        <v>54.985503312113273</v>
      </c>
      <c r="T91" s="248">
        <f>T20</f>
        <v>57.625854565907595</v>
      </c>
      <c r="U91" s="248">
        <f>U20</f>
        <v>60.17786061641641</v>
      </c>
      <c r="V91" s="248">
        <f>V20</f>
        <v>63.2055643111634</v>
      </c>
      <c r="W91" s="249">
        <f t="shared" si="332"/>
        <v>235.99478280560066</v>
      </c>
      <c r="X91" s="248">
        <f>X20</f>
        <v>66.792140054426241</v>
      </c>
      <c r="Y91" s="248">
        <f>Y20</f>
        <v>70.333315257203353</v>
      </c>
      <c r="Z91" s="248">
        <f>Z20</f>
        <v>73.815780316813871</v>
      </c>
      <c r="AA91" s="248">
        <f>AA20</f>
        <v>77.940874044145758</v>
      </c>
      <c r="AB91" s="249">
        <f t="shared" si="333"/>
        <v>288.88210967258919</v>
      </c>
      <c r="AC91" s="248">
        <f>AC20</f>
        <v>88.382922796818804</v>
      </c>
      <c r="AD91" s="248">
        <f>AD20</f>
        <v>91.232103320598412</v>
      </c>
      <c r="AE91" s="248">
        <f>AE20</f>
        <v>93.642645361841929</v>
      </c>
      <c r="AF91" s="248">
        <f>AF20</f>
        <v>96.722511612143052</v>
      </c>
      <c r="AG91" s="249">
        <f t="shared" si="334"/>
        <v>369.98018309140218</v>
      </c>
      <c r="AH91" s="248">
        <f>AH20</f>
        <v>110.57449888032755</v>
      </c>
      <c r="AI91" s="248">
        <f>AI20</f>
        <v>114.01071441537856</v>
      </c>
      <c r="AJ91" s="248">
        <f>AJ20</f>
        <v>117.21089196407097</v>
      </c>
      <c r="AK91" s="248">
        <f>AK20</f>
        <v>121.31687048389959</v>
      </c>
      <c r="AL91" s="249">
        <f t="shared" si="335"/>
        <v>463.11297574367671</v>
      </c>
      <c r="AM91" s="248">
        <f>AM20</f>
        <v>126.30512870357154</v>
      </c>
      <c r="AN91" s="248">
        <f>AN20</f>
        <v>130.6480352874174</v>
      </c>
      <c r="AO91" s="248">
        <f>AO20</f>
        <v>134.39735976260411</v>
      </c>
      <c r="AP91" s="248">
        <f>AP20</f>
        <v>139.21215894081766</v>
      </c>
      <c r="AQ91" s="249">
        <f t="shared" si="336"/>
        <v>530.56268269441068</v>
      </c>
    </row>
    <row r="92" spans="2:43" s="224" customFormat="1" ht="15" customHeight="1" outlineLevel="1">
      <c r="B92" s="246" t="s">
        <v>212</v>
      </c>
      <c r="C92" s="256"/>
      <c r="D92" s="241">
        <f>SUM(D87:D91)</f>
        <v>139.8549999999999</v>
      </c>
      <c r="E92" s="241">
        <f t="shared" ref="E92" si="345">SUM(E87:E91)</f>
        <v>171.86199999999997</v>
      </c>
      <c r="F92" s="241">
        <f t="shared" ref="F92" si="346">SUM(F87:F91)</f>
        <v>154.64200000000005</v>
      </c>
      <c r="G92" s="241">
        <f t="shared" ref="G92" si="347">SUM(G87:G91)</f>
        <v>109.60900000000005</v>
      </c>
      <c r="H92" s="257">
        <f>SUM(D92:G92)</f>
        <v>575.96799999999996</v>
      </c>
      <c r="I92" s="241">
        <f>SUM(I87:I91)</f>
        <v>140.06399999999979</v>
      </c>
      <c r="J92" s="241">
        <f t="shared" ref="J92:Q92" si="348">SUM(J87:J91)</f>
        <v>119.00599999999999</v>
      </c>
      <c r="K92" s="241">
        <f t="shared" si="348"/>
        <v>122.52199999999991</v>
      </c>
      <c r="L92" s="241">
        <f t="shared" si="348"/>
        <v>111.242</v>
      </c>
      <c r="M92" s="257">
        <f t="shared" si="330"/>
        <v>492.83399999999966</v>
      </c>
      <c r="N92" s="241">
        <f t="shared" si="348"/>
        <v>106.67300000000009</v>
      </c>
      <c r="O92" s="241">
        <f t="shared" si="348"/>
        <v>128.61300000000023</v>
      </c>
      <c r="P92" s="241">
        <f t="shared" si="348"/>
        <v>163.94100000000003</v>
      </c>
      <c r="Q92" s="241">
        <f t="shared" si="348"/>
        <v>211.76900000000006</v>
      </c>
      <c r="R92" s="257">
        <f t="shared" si="331"/>
        <v>610.99600000000032</v>
      </c>
      <c r="S92" s="241">
        <f t="shared" ref="S92" si="349">SUM(S87:S91)</f>
        <v>193.85026887073434</v>
      </c>
      <c r="T92" s="241">
        <f t="shared" ref="T92" si="350">SUM(T87:T91)</f>
        <v>227.49788712944013</v>
      </c>
      <c r="U92" s="241">
        <f t="shared" ref="U92" si="351">SUM(U87:U91)</f>
        <v>256.31162008749408</v>
      </c>
      <c r="V92" s="241">
        <f t="shared" ref="V92" si="352">SUM(V87:V91)</f>
        <v>263.41534072816773</v>
      </c>
      <c r="W92" s="257">
        <f t="shared" si="332"/>
        <v>941.07511681583628</v>
      </c>
      <c r="X92" s="241">
        <f t="shared" ref="X92:AA92" si="353">SUM(X87:X91)</f>
        <v>328.80678092350951</v>
      </c>
      <c r="Y92" s="241">
        <f t="shared" si="353"/>
        <v>336.04688291321582</v>
      </c>
      <c r="Z92" s="241">
        <f t="shared" si="353"/>
        <v>345.08514506126409</v>
      </c>
      <c r="AA92" s="241">
        <f t="shared" si="353"/>
        <v>355.60448621959387</v>
      </c>
      <c r="AB92" s="257">
        <f t="shared" si="333"/>
        <v>1365.5432951175833</v>
      </c>
      <c r="AC92" s="241">
        <f t="shared" ref="AC92:AF92" si="354">SUM(AC87:AC91)</f>
        <v>594.57190706358892</v>
      </c>
      <c r="AD92" s="241">
        <f t="shared" si="354"/>
        <v>633.34517843936374</v>
      </c>
      <c r="AE92" s="241">
        <f t="shared" si="354"/>
        <v>677.31801020696378</v>
      </c>
      <c r="AF92" s="241">
        <f t="shared" si="354"/>
        <v>727.12233814268689</v>
      </c>
      <c r="AG92" s="257">
        <f t="shared" si="334"/>
        <v>2632.3574338526032</v>
      </c>
      <c r="AH92" s="241">
        <f t="shared" ref="AH92:AK92" si="355">SUM(AH87:AH91)</f>
        <v>1069.2298628105614</v>
      </c>
      <c r="AI92" s="241">
        <f t="shared" si="355"/>
        <v>1169.2440366967403</v>
      </c>
      <c r="AJ92" s="241">
        <f t="shared" si="355"/>
        <v>1216.1787941286007</v>
      </c>
      <c r="AK92" s="241">
        <f t="shared" si="355"/>
        <v>1482.8214990622348</v>
      </c>
      <c r="AL92" s="257">
        <f t="shared" si="335"/>
        <v>4937.4741926981369</v>
      </c>
      <c r="AM92" s="241">
        <f t="shared" ref="AM92:AP92" si="356">SUM(AM87:AM91)</f>
        <v>1844.4207266433</v>
      </c>
      <c r="AN92" s="241">
        <f t="shared" si="356"/>
        <v>1991.2932457230206</v>
      </c>
      <c r="AO92" s="241">
        <f t="shared" si="356"/>
        <v>2245.1045045140022</v>
      </c>
      <c r="AP92" s="241">
        <f t="shared" si="356"/>
        <v>2440.7837951668375</v>
      </c>
      <c r="AQ92" s="257">
        <f t="shared" si="336"/>
        <v>8521.6022720471592</v>
      </c>
    </row>
    <row r="93" spans="2:43" s="224" customFormat="1" ht="15" customHeight="1">
      <c r="B93" s="278" t="s">
        <v>211</v>
      </c>
      <c r="C93" s="279"/>
      <c r="D93" s="61"/>
      <c r="E93" s="61"/>
      <c r="F93" s="61"/>
      <c r="G93" s="61"/>
      <c r="H93" s="70"/>
      <c r="I93" s="61"/>
      <c r="J93" s="61"/>
      <c r="K93" s="61"/>
      <c r="L93" s="61"/>
      <c r="M93" s="70"/>
      <c r="N93" s="61"/>
      <c r="O93" s="61"/>
      <c r="P93" s="61"/>
      <c r="Q93" s="61"/>
      <c r="R93" s="70"/>
      <c r="S93" s="61"/>
      <c r="T93" s="61"/>
      <c r="U93" s="61"/>
      <c r="V93" s="61"/>
      <c r="W93" s="70"/>
      <c r="X93" s="61"/>
      <c r="Y93" s="61"/>
      <c r="Z93" s="61"/>
      <c r="AA93" s="61"/>
      <c r="AB93" s="70"/>
      <c r="AC93" s="61"/>
      <c r="AD93" s="61"/>
      <c r="AE93" s="61"/>
      <c r="AF93" s="61"/>
      <c r="AG93" s="70"/>
      <c r="AH93" s="61"/>
      <c r="AI93" s="61"/>
      <c r="AJ93" s="61"/>
      <c r="AK93" s="61"/>
      <c r="AL93" s="70"/>
      <c r="AM93" s="61"/>
      <c r="AN93" s="61"/>
      <c r="AO93" s="61"/>
      <c r="AP93" s="61"/>
      <c r="AQ93" s="70"/>
    </row>
    <row r="94" spans="2:43" s="42" customFormat="1" ht="15" customHeight="1" outlineLevel="1">
      <c r="B94" s="264" t="s">
        <v>237</v>
      </c>
      <c r="C94" s="250"/>
      <c r="D94" s="119">
        <v>27.440999999999999</v>
      </c>
      <c r="E94" s="119">
        <v>29.285</v>
      </c>
      <c r="F94" s="119">
        <v>29.878</v>
      </c>
      <c r="G94" s="119">
        <v>30.251000000000001</v>
      </c>
      <c r="H94" s="40">
        <f>SUM(D94:G94)</f>
        <v>116.855</v>
      </c>
      <c r="I94" s="119">
        <v>27.440999999999999</v>
      </c>
      <c r="J94" s="119">
        <v>28.59</v>
      </c>
      <c r="K94" s="119">
        <v>32.834000000000003</v>
      </c>
      <c r="L94" s="119">
        <v>35.86</v>
      </c>
      <c r="M94" s="40">
        <f>SUM(I94:L94)</f>
        <v>124.72500000000001</v>
      </c>
      <c r="N94" s="119">
        <v>42.421999999999997</v>
      </c>
      <c r="O94" s="119">
        <v>44.112000000000002</v>
      </c>
      <c r="P94" s="119">
        <v>43.494999999999997</v>
      </c>
      <c r="Q94" s="119">
        <v>43.646000000000001</v>
      </c>
      <c r="R94" s="40">
        <f>SUM(N94:Q94)</f>
        <v>173.67500000000001</v>
      </c>
      <c r="S94" s="119">
        <f>S95*S12</f>
        <v>54.985503312113273</v>
      </c>
      <c r="T94" s="119">
        <f>T95*T12</f>
        <v>57.625854565907595</v>
      </c>
      <c r="U94" s="119">
        <f>U95*U12</f>
        <v>60.17786061641641</v>
      </c>
      <c r="V94" s="119">
        <f>V95*V12</f>
        <v>63.2055643111634</v>
      </c>
      <c r="W94" s="40">
        <f>SUM(S94:V94)</f>
        <v>235.99478280560066</v>
      </c>
      <c r="X94" s="119">
        <f>X95*X12</f>
        <v>66.792140054426241</v>
      </c>
      <c r="Y94" s="119">
        <f>Y95*Y12</f>
        <v>70.333315257203353</v>
      </c>
      <c r="Z94" s="119">
        <f>Z95*Z12</f>
        <v>73.815780316813871</v>
      </c>
      <c r="AA94" s="119">
        <f>AA95*AA12</f>
        <v>77.940874044145758</v>
      </c>
      <c r="AB94" s="40">
        <f>SUM(X94:AA94)</f>
        <v>288.88210967258919</v>
      </c>
      <c r="AC94" s="119">
        <f>AC95*AC12</f>
        <v>88.382922796818804</v>
      </c>
      <c r="AD94" s="119">
        <f>AD95*AD12</f>
        <v>91.232103320598412</v>
      </c>
      <c r="AE94" s="119">
        <f>AE95*AE12</f>
        <v>93.642645361841929</v>
      </c>
      <c r="AF94" s="119">
        <f>AF95*AF12</f>
        <v>96.722511612143052</v>
      </c>
      <c r="AG94" s="40">
        <f>SUM(AC94:AF94)</f>
        <v>369.98018309140218</v>
      </c>
      <c r="AH94" s="119">
        <f>AH95*AH12</f>
        <v>110.57449888032755</v>
      </c>
      <c r="AI94" s="119">
        <f>AI95*AI12</f>
        <v>114.01071441537856</v>
      </c>
      <c r="AJ94" s="119">
        <f>AJ95*AJ12</f>
        <v>117.21089196407097</v>
      </c>
      <c r="AK94" s="119">
        <f>AK95*AK12</f>
        <v>121.31687048389959</v>
      </c>
      <c r="AL94" s="40">
        <f>SUM(AH94:AK94)</f>
        <v>463.11297574367671</v>
      </c>
      <c r="AM94" s="119">
        <f>AM95*AM12</f>
        <v>126.30512870357154</v>
      </c>
      <c r="AN94" s="119">
        <f>AN95*AN12</f>
        <v>130.6480352874174</v>
      </c>
      <c r="AO94" s="119">
        <f>AO95*AO12</f>
        <v>134.39735976260411</v>
      </c>
      <c r="AP94" s="119">
        <f>AP95*AP12</f>
        <v>139.21215894081766</v>
      </c>
      <c r="AQ94" s="40">
        <f>SUM(AM94:AP94)</f>
        <v>530.56268269441068</v>
      </c>
    </row>
    <row r="95" spans="2:43" s="91" customFormat="1" outlineLevel="1">
      <c r="B95" s="488" t="s">
        <v>198</v>
      </c>
      <c r="C95" s="489"/>
      <c r="D95" s="252">
        <f>D94/D12</f>
        <v>2.1605572522870445E-2</v>
      </c>
      <c r="E95" s="124">
        <f>E94/E12</f>
        <v>2.1847841737621485E-2</v>
      </c>
      <c r="F95" s="124">
        <f>F94/F12</f>
        <v>2.1198610504089589E-2</v>
      </c>
      <c r="G95" s="253">
        <f>G94/G12</f>
        <v>2.0374775716494872E-2</v>
      </c>
      <c r="H95" s="90">
        <f>H20/H12</f>
        <v>2.1228392836900253E-2</v>
      </c>
      <c r="I95" s="252">
        <f>I94/I12</f>
        <v>1.7443579007188858E-2</v>
      </c>
      <c r="J95" s="124">
        <f>J94/J12</f>
        <v>1.7383172796885015E-2</v>
      </c>
      <c r="K95" s="124">
        <f>K94/K12</f>
        <v>1.8887971674370313E-2</v>
      </c>
      <c r="L95" s="253">
        <f>L94/L12</f>
        <v>1.9667279646669037E-2</v>
      </c>
      <c r="M95" s="90"/>
      <c r="N95" s="252">
        <f>N94/N12</f>
        <v>2.1668907350122793E-2</v>
      </c>
      <c r="O95" s="124">
        <f>O94/O12</f>
        <v>2.0953788801465319E-2</v>
      </c>
      <c r="P95" s="124">
        <f>P94/P12</f>
        <v>1.8991890622079934E-2</v>
      </c>
      <c r="Q95" s="124">
        <f>Q94/Q12</f>
        <v>1.761666103608376E-2</v>
      </c>
      <c r="R95" s="90">
        <f>R20/R12</f>
        <v>1.9667252843470859E-2</v>
      </c>
      <c r="S95" s="255">
        <v>0.02</v>
      </c>
      <c r="T95" s="93">
        <v>0.02</v>
      </c>
      <c r="U95" s="93">
        <v>0.02</v>
      </c>
      <c r="V95" s="254">
        <v>0.02</v>
      </c>
      <c r="W95" s="90">
        <f>W20/W12</f>
        <v>0.02</v>
      </c>
      <c r="X95" s="255">
        <v>0.02</v>
      </c>
      <c r="Y95" s="93">
        <v>0.02</v>
      </c>
      <c r="Z95" s="93">
        <v>0.02</v>
      </c>
      <c r="AA95" s="254">
        <v>0.02</v>
      </c>
      <c r="AB95" s="90">
        <f>AB20/AB12</f>
        <v>0.02</v>
      </c>
      <c r="AC95" s="255">
        <v>0.02</v>
      </c>
      <c r="AD95" s="93">
        <v>0.02</v>
      </c>
      <c r="AE95" s="93">
        <v>0.02</v>
      </c>
      <c r="AF95" s="254">
        <v>0.02</v>
      </c>
      <c r="AG95" s="90">
        <f>AG20/AG12</f>
        <v>1.9999999999999997E-2</v>
      </c>
      <c r="AH95" s="255">
        <v>0.02</v>
      </c>
      <c r="AI95" s="93">
        <v>0.02</v>
      </c>
      <c r="AJ95" s="93">
        <v>0.02</v>
      </c>
      <c r="AK95" s="254">
        <v>0.02</v>
      </c>
      <c r="AL95" s="90">
        <f>AL20/AL12</f>
        <v>2.0000000000000004E-2</v>
      </c>
      <c r="AM95" s="255">
        <v>0.02</v>
      </c>
      <c r="AN95" s="93">
        <v>0.02</v>
      </c>
      <c r="AO95" s="93">
        <v>0.02</v>
      </c>
      <c r="AP95" s="254">
        <v>0.02</v>
      </c>
      <c r="AQ95" s="90">
        <f>AQ20/AQ12</f>
        <v>2.0000000000000004E-2</v>
      </c>
    </row>
    <row r="96" spans="2:43" s="91" customFormat="1" outlineLevel="1">
      <c r="B96" s="504" t="s">
        <v>238</v>
      </c>
      <c r="C96" s="505"/>
      <c r="D96" s="312"/>
      <c r="E96" s="313"/>
      <c r="F96" s="313"/>
      <c r="G96" s="314">
        <v>-38.612000000000002</v>
      </c>
      <c r="H96" s="315"/>
      <c r="I96" s="312"/>
      <c r="J96" s="313"/>
      <c r="K96" s="313"/>
      <c r="L96" s="313">
        <v>-13.438000000000001</v>
      </c>
      <c r="M96" s="316"/>
      <c r="N96" s="317">
        <v>0</v>
      </c>
      <c r="O96" s="318"/>
      <c r="P96" s="318"/>
      <c r="Q96" s="454"/>
      <c r="R96" s="316"/>
      <c r="S96" s="320"/>
      <c r="T96" s="321"/>
      <c r="U96" s="321"/>
      <c r="V96" s="319"/>
      <c r="W96" s="316"/>
      <c r="X96" s="320"/>
      <c r="Y96" s="321"/>
      <c r="Z96" s="321"/>
      <c r="AA96" s="319"/>
      <c r="AB96" s="316"/>
      <c r="AC96" s="320"/>
      <c r="AD96" s="321"/>
      <c r="AE96" s="321"/>
      <c r="AF96" s="319"/>
      <c r="AG96" s="316"/>
      <c r="AH96" s="320"/>
      <c r="AI96" s="321"/>
      <c r="AJ96" s="321"/>
      <c r="AK96" s="319"/>
      <c r="AL96" s="316"/>
      <c r="AM96" s="320"/>
      <c r="AN96" s="321"/>
      <c r="AO96" s="321"/>
      <c r="AP96" s="319"/>
      <c r="AQ96" s="316"/>
    </row>
    <row r="97" spans="2:43">
      <c r="B97" s="99"/>
      <c r="C97" s="100"/>
      <c r="D97" s="92"/>
      <c r="E97" s="214"/>
      <c r="F97" s="214"/>
      <c r="G97" s="214"/>
      <c r="H97" s="92"/>
      <c r="I97" s="214"/>
      <c r="J97" s="92"/>
      <c r="K97" s="92"/>
      <c r="L97" s="92"/>
      <c r="M97" s="92"/>
      <c r="N97" s="92"/>
      <c r="O97" s="398"/>
      <c r="P97" s="398"/>
      <c r="Q97" s="398"/>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row>
    <row r="98" spans="2:43" s="116" customFormat="1" ht="15.6">
      <c r="B98" s="502" t="s">
        <v>105</v>
      </c>
      <c r="C98" s="506"/>
      <c r="D98" s="92"/>
      <c r="E98" s="214"/>
      <c r="F98" s="214"/>
      <c r="G98" s="214"/>
      <c r="H98" s="214"/>
      <c r="I98" s="214"/>
      <c r="J98" s="92"/>
      <c r="K98" s="92"/>
      <c r="L98" s="92"/>
      <c r="M98" s="92"/>
      <c r="N98" s="92"/>
      <c r="O98" s="92"/>
      <c r="P98" s="398"/>
      <c r="Q98" s="398"/>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row>
    <row r="99" spans="2:43" ht="15.6" outlineLevel="1">
      <c r="B99" s="502" t="s">
        <v>117</v>
      </c>
      <c r="C99" s="503"/>
      <c r="D99" s="122" t="s">
        <v>42</v>
      </c>
      <c r="E99" s="122" t="s">
        <v>41</v>
      </c>
      <c r="F99" s="122" t="s">
        <v>40</v>
      </c>
      <c r="G99" s="122" t="s">
        <v>43</v>
      </c>
      <c r="H99" s="122" t="s">
        <v>43</v>
      </c>
      <c r="I99" s="122" t="s">
        <v>44</v>
      </c>
      <c r="J99" s="122" t="s">
        <v>45</v>
      </c>
      <c r="K99" s="122" t="s">
        <v>46</v>
      </c>
      <c r="L99" s="122" t="s">
        <v>48</v>
      </c>
      <c r="M99" s="122" t="s">
        <v>48</v>
      </c>
      <c r="N99" s="122" t="s">
        <v>49</v>
      </c>
      <c r="O99" s="122" t="s">
        <v>50</v>
      </c>
      <c r="P99" s="122" t="s">
        <v>51</v>
      </c>
      <c r="Q99" s="122" t="s">
        <v>47</v>
      </c>
      <c r="R99" s="122" t="s">
        <v>47</v>
      </c>
      <c r="S99" s="131" t="s">
        <v>52</v>
      </c>
      <c r="T99" s="131" t="s">
        <v>53</v>
      </c>
      <c r="U99" s="131" t="s">
        <v>54</v>
      </c>
      <c r="V99" s="131" t="s">
        <v>55</v>
      </c>
      <c r="W99" s="131" t="s">
        <v>55</v>
      </c>
      <c r="X99" s="131" t="s">
        <v>56</v>
      </c>
      <c r="Y99" s="131" t="s">
        <v>57</v>
      </c>
      <c r="Z99" s="131" t="s">
        <v>58</v>
      </c>
      <c r="AA99" s="131" t="s">
        <v>59</v>
      </c>
      <c r="AB99" s="131" t="s">
        <v>59</v>
      </c>
      <c r="AC99" s="131" t="s">
        <v>60</v>
      </c>
      <c r="AD99" s="131" t="s">
        <v>61</v>
      </c>
      <c r="AE99" s="131" t="s">
        <v>62</v>
      </c>
      <c r="AF99" s="131" t="s">
        <v>77</v>
      </c>
      <c r="AG99" s="131" t="s">
        <v>77</v>
      </c>
      <c r="AH99" s="131" t="s">
        <v>224</v>
      </c>
      <c r="AI99" s="131" t="s">
        <v>225</v>
      </c>
      <c r="AJ99" s="131" t="s">
        <v>226</v>
      </c>
      <c r="AK99" s="131" t="s">
        <v>227</v>
      </c>
      <c r="AL99" s="146" t="s">
        <v>227</v>
      </c>
      <c r="AM99" s="131" t="s">
        <v>253</v>
      </c>
      <c r="AN99" s="131" t="s">
        <v>254</v>
      </c>
      <c r="AO99" s="131" t="s">
        <v>255</v>
      </c>
      <c r="AP99" s="131" t="s">
        <v>256</v>
      </c>
      <c r="AQ99" s="146" t="s">
        <v>256</v>
      </c>
    </row>
    <row r="100" spans="2:43" ht="16.2" outlineLevel="1">
      <c r="B100" s="500" t="s">
        <v>1</v>
      </c>
      <c r="C100" s="501"/>
      <c r="D100" s="123" t="s">
        <v>78</v>
      </c>
      <c r="E100" s="123" t="s">
        <v>79</v>
      </c>
      <c r="F100" s="123" t="s">
        <v>80</v>
      </c>
      <c r="G100" s="123" t="s">
        <v>81</v>
      </c>
      <c r="H100" s="125" t="s">
        <v>189</v>
      </c>
      <c r="I100" s="123" t="s">
        <v>82</v>
      </c>
      <c r="J100" s="123" t="s">
        <v>199</v>
      </c>
      <c r="K100" s="123" t="s">
        <v>200</v>
      </c>
      <c r="L100" s="123" t="s">
        <v>218</v>
      </c>
      <c r="M100" s="123" t="s">
        <v>219</v>
      </c>
      <c r="N100" s="123" t="s">
        <v>247</v>
      </c>
      <c r="O100" s="123" t="s">
        <v>248</v>
      </c>
      <c r="P100" s="123" t="s">
        <v>249</v>
      </c>
      <c r="Q100" s="123" t="s">
        <v>89</v>
      </c>
      <c r="R100" s="123" t="s">
        <v>90</v>
      </c>
      <c r="S100" s="132" t="s">
        <v>91</v>
      </c>
      <c r="T100" s="132" t="s">
        <v>92</v>
      </c>
      <c r="U100" s="132" t="s">
        <v>93</v>
      </c>
      <c r="V100" s="132" t="s">
        <v>94</v>
      </c>
      <c r="W100" s="133" t="s">
        <v>95</v>
      </c>
      <c r="X100" s="132" t="s">
        <v>96</v>
      </c>
      <c r="Y100" s="132" t="s">
        <v>97</v>
      </c>
      <c r="Z100" s="132" t="s">
        <v>98</v>
      </c>
      <c r="AA100" s="132" t="s">
        <v>99</v>
      </c>
      <c r="AB100" s="133" t="s">
        <v>100</v>
      </c>
      <c r="AC100" s="132" t="s">
        <v>101</v>
      </c>
      <c r="AD100" s="132" t="s">
        <v>102</v>
      </c>
      <c r="AE100" s="132" t="s">
        <v>103</v>
      </c>
      <c r="AF100" s="132" t="s">
        <v>104</v>
      </c>
      <c r="AG100" s="133" t="s">
        <v>194</v>
      </c>
      <c r="AH100" s="132" t="s">
        <v>228</v>
      </c>
      <c r="AI100" s="132" t="s">
        <v>229</v>
      </c>
      <c r="AJ100" s="132" t="s">
        <v>230</v>
      </c>
      <c r="AK100" s="132" t="s">
        <v>231</v>
      </c>
      <c r="AL100" s="147" t="s">
        <v>232</v>
      </c>
      <c r="AM100" s="132" t="s">
        <v>257</v>
      </c>
      <c r="AN100" s="132" t="s">
        <v>258</v>
      </c>
      <c r="AO100" s="132" t="s">
        <v>259</v>
      </c>
      <c r="AP100" s="132" t="s">
        <v>260</v>
      </c>
      <c r="AQ100" s="147" t="s">
        <v>261</v>
      </c>
    </row>
    <row r="101" spans="2:43" outlineLevel="1">
      <c r="B101" s="530" t="s">
        <v>5</v>
      </c>
      <c r="C101" s="531"/>
      <c r="D101" s="130"/>
      <c r="E101" s="81"/>
      <c r="F101" s="81"/>
      <c r="G101" s="82"/>
      <c r="H101" s="80"/>
      <c r="I101" s="17"/>
      <c r="J101" s="134"/>
      <c r="K101" s="16"/>
      <c r="L101" s="16"/>
      <c r="M101" s="21"/>
      <c r="N101" s="17"/>
      <c r="O101" s="20"/>
      <c r="P101" s="16"/>
      <c r="Q101" s="16"/>
      <c r="R101" s="21"/>
      <c r="S101" s="17"/>
      <c r="T101" s="20"/>
      <c r="U101" s="16"/>
      <c r="V101" s="16"/>
      <c r="W101" s="21"/>
      <c r="X101" s="17"/>
      <c r="Y101" s="20"/>
      <c r="Z101" s="16"/>
      <c r="AA101" s="16"/>
      <c r="AB101" s="21"/>
      <c r="AC101" s="17"/>
      <c r="AD101" s="20"/>
      <c r="AE101" s="16"/>
      <c r="AF101" s="16"/>
      <c r="AG101" s="21"/>
      <c r="AH101" s="17"/>
      <c r="AI101" s="20"/>
      <c r="AJ101" s="16"/>
      <c r="AK101" s="16"/>
      <c r="AL101" s="21"/>
      <c r="AM101" s="17"/>
      <c r="AN101" s="20"/>
      <c r="AO101" s="16"/>
      <c r="AP101" s="16"/>
      <c r="AQ101" s="21"/>
    </row>
    <row r="102" spans="2:43" s="68" customFormat="1" outlineLevel="1">
      <c r="B102" s="490" t="s">
        <v>63</v>
      </c>
      <c r="C102" s="491"/>
      <c r="D102" s="47">
        <v>1157.45</v>
      </c>
      <c r="E102" s="5">
        <v>1214.2439999999999</v>
      </c>
      <c r="F102" s="5">
        <v>1183.2170000000001</v>
      </c>
      <c r="G102" s="30">
        <v>1113.6079999999999</v>
      </c>
      <c r="H102" s="4">
        <f>G102</f>
        <v>1113.6079999999999</v>
      </c>
      <c r="I102" s="38">
        <v>2454.777</v>
      </c>
      <c r="J102" s="38">
        <v>2293.8719999999998</v>
      </c>
      <c r="K102" s="35">
        <f>K181</f>
        <v>2115.4370000000004</v>
      </c>
      <c r="L102" s="35">
        <f>L181</f>
        <v>1809.3300000000002</v>
      </c>
      <c r="M102" s="4">
        <f>L102</f>
        <v>1809.3300000000002</v>
      </c>
      <c r="N102" s="38">
        <f>N181</f>
        <v>1605.2439999999986</v>
      </c>
      <c r="O102" s="38">
        <f>O181</f>
        <v>1390.924999999999</v>
      </c>
      <c r="P102" s="38">
        <f>P181</f>
        <v>969.15799999999876</v>
      </c>
      <c r="Q102" s="35">
        <v>1467.576</v>
      </c>
      <c r="R102" s="4">
        <f>Q102</f>
        <v>1467.576</v>
      </c>
      <c r="S102" s="35">
        <f>S181</f>
        <v>851.80290147803123</v>
      </c>
      <c r="T102" s="35">
        <f>T181</f>
        <v>1462.4823921568113</v>
      </c>
      <c r="U102" s="35">
        <f>U181</f>
        <v>939.07152876716202</v>
      </c>
      <c r="V102" s="35">
        <f>V181</f>
        <v>450.91052065445319</v>
      </c>
      <c r="W102" s="4">
        <f>V102</f>
        <v>450.91052065445319</v>
      </c>
      <c r="X102" s="35">
        <f>X181</f>
        <v>852.96564067501549</v>
      </c>
      <c r="Y102" s="35">
        <f>Y181</f>
        <v>494.87710681730044</v>
      </c>
      <c r="Z102" s="35">
        <f>Z181</f>
        <v>380.04427276375816</v>
      </c>
      <c r="AA102" s="35">
        <f>AA181</f>
        <v>156.10328317479625</v>
      </c>
      <c r="AB102" s="4">
        <f>AA102</f>
        <v>156.10328317479625</v>
      </c>
      <c r="AC102" s="35">
        <f>AC181</f>
        <v>338.74506581815115</v>
      </c>
      <c r="AD102" s="35">
        <f>AD181</f>
        <v>348.78857199048423</v>
      </c>
      <c r="AE102" s="35">
        <f>AE181</f>
        <v>746.49412711451691</v>
      </c>
      <c r="AF102" s="35">
        <f>AF181</f>
        <v>998.36766072435398</v>
      </c>
      <c r="AG102" s="4">
        <f>AF102</f>
        <v>998.36766072435398</v>
      </c>
      <c r="AH102" s="35">
        <f>AH181</f>
        <v>1853.5756913877537</v>
      </c>
      <c r="AI102" s="35">
        <f>AI181</f>
        <v>2225.1332889716082</v>
      </c>
      <c r="AJ102" s="35">
        <f>AJ181</f>
        <v>3375.2128530779364</v>
      </c>
      <c r="AK102" s="35">
        <f>AK181</f>
        <v>4170.7595698162013</v>
      </c>
      <c r="AL102" s="4">
        <f>AK102</f>
        <v>4170.7595698162013</v>
      </c>
      <c r="AM102" s="35">
        <f>AM181</f>
        <v>5176.6535797525848</v>
      </c>
      <c r="AN102" s="35">
        <f>AN181</f>
        <v>6202.2391026205614</v>
      </c>
      <c r="AO102" s="35">
        <f>AO181</f>
        <v>7825.3910351894356</v>
      </c>
      <c r="AP102" s="35">
        <f>AP181</f>
        <v>8999.1740944349149</v>
      </c>
      <c r="AQ102" s="4">
        <f>AP102</f>
        <v>8999.1740944349149</v>
      </c>
    </row>
    <row r="103" spans="2:43" s="68" customFormat="1" outlineLevel="1">
      <c r="B103" s="490" t="s">
        <v>157</v>
      </c>
      <c r="C103" s="491"/>
      <c r="D103" s="47">
        <v>510.79300000000001</v>
      </c>
      <c r="E103" s="5">
        <v>500.12099999999998</v>
      </c>
      <c r="F103" s="5">
        <v>483.60199999999998</v>
      </c>
      <c r="G103" s="30">
        <v>494.88799999999998</v>
      </c>
      <c r="H103" s="4">
        <f t="shared" ref="H103:H105" si="357">G103</f>
        <v>494.88799999999998</v>
      </c>
      <c r="I103" s="38">
        <v>502.93099999999998</v>
      </c>
      <c r="J103" s="38">
        <v>502.88600000000002</v>
      </c>
      <c r="K103" s="38">
        <v>494.20499999999998</v>
      </c>
      <c r="L103" s="38">
        <v>501.38499999999999</v>
      </c>
      <c r="M103" s="4">
        <f t="shared" ref="M103:M105" si="358">L103</f>
        <v>501.38499999999999</v>
      </c>
      <c r="N103" s="38">
        <v>467.22699999999998</v>
      </c>
      <c r="O103" s="38">
        <v>443.303</v>
      </c>
      <c r="P103" s="38">
        <v>374.09800000000001</v>
      </c>
      <c r="Q103" s="38">
        <v>266.20600000000002</v>
      </c>
      <c r="R103" s="4">
        <f t="shared" ref="R103:R104" si="359">Q103</f>
        <v>266.20600000000002</v>
      </c>
      <c r="S103" s="114">
        <f>Q103</f>
        <v>266.20600000000002</v>
      </c>
      <c r="T103" s="114">
        <f>S103</f>
        <v>266.20600000000002</v>
      </c>
      <c r="U103" s="114">
        <f>T103</f>
        <v>266.20600000000002</v>
      </c>
      <c r="V103" s="114">
        <f>U103</f>
        <v>266.20600000000002</v>
      </c>
      <c r="W103" s="4">
        <f t="shared" ref="W103:W105" si="360">V103</f>
        <v>266.20600000000002</v>
      </c>
      <c r="X103" s="114">
        <f>V103</f>
        <v>266.20600000000002</v>
      </c>
      <c r="Y103" s="114">
        <f>X103</f>
        <v>266.20600000000002</v>
      </c>
      <c r="Z103" s="114">
        <f>Y103</f>
        <v>266.20600000000002</v>
      </c>
      <c r="AA103" s="114">
        <f>Z103</f>
        <v>266.20600000000002</v>
      </c>
      <c r="AB103" s="4">
        <f t="shared" ref="AB103:AB105" si="361">AA103</f>
        <v>266.20600000000002</v>
      </c>
      <c r="AC103" s="114">
        <f>AA103</f>
        <v>266.20600000000002</v>
      </c>
      <c r="AD103" s="114">
        <f>AC103</f>
        <v>266.20600000000002</v>
      </c>
      <c r="AE103" s="114">
        <f>AD103</f>
        <v>266.20600000000002</v>
      </c>
      <c r="AF103" s="114">
        <f>AE103</f>
        <v>266.20600000000002</v>
      </c>
      <c r="AG103" s="4">
        <f t="shared" ref="AG103:AG105" si="362">AF103</f>
        <v>266.20600000000002</v>
      </c>
      <c r="AH103" s="114">
        <f>AF103</f>
        <v>266.20600000000002</v>
      </c>
      <c r="AI103" s="114">
        <f>AH103</f>
        <v>266.20600000000002</v>
      </c>
      <c r="AJ103" s="114">
        <f>AI103</f>
        <v>266.20600000000002</v>
      </c>
      <c r="AK103" s="114">
        <f>AJ103</f>
        <v>266.20600000000002</v>
      </c>
      <c r="AL103" s="4">
        <f t="shared" ref="AL103:AL105" si="363">AK103</f>
        <v>266.20600000000002</v>
      </c>
      <c r="AM103" s="114">
        <f>AK103</f>
        <v>266.20600000000002</v>
      </c>
      <c r="AN103" s="114">
        <f>AM103</f>
        <v>266.20600000000002</v>
      </c>
      <c r="AO103" s="114">
        <f>AN103</f>
        <v>266.20600000000002</v>
      </c>
      <c r="AP103" s="114">
        <f>AO103</f>
        <v>266.20600000000002</v>
      </c>
      <c r="AQ103" s="4">
        <f t="shared" ref="AQ103:AQ105" si="364">AP103</f>
        <v>266.20600000000002</v>
      </c>
    </row>
    <row r="104" spans="2:43" s="68" customFormat="1" outlineLevel="1">
      <c r="B104" s="490" t="s">
        <v>159</v>
      </c>
      <c r="C104" s="491"/>
      <c r="D104" s="47">
        <v>1771.41</v>
      </c>
      <c r="E104" s="5">
        <v>1786.3409999999999</v>
      </c>
      <c r="F104" s="5">
        <v>2006.981</v>
      </c>
      <c r="G104" s="30">
        <v>2125.7020000000002</v>
      </c>
      <c r="H104" s="4">
        <f t="shared" si="357"/>
        <v>2125.7020000000002</v>
      </c>
      <c r="I104" s="38">
        <v>2370.4470000000001</v>
      </c>
      <c r="J104" s="38">
        <v>2510.9459999999999</v>
      </c>
      <c r="K104" s="38">
        <v>2695.1840000000002</v>
      </c>
      <c r="L104" s="38">
        <v>2905.998</v>
      </c>
      <c r="M104" s="4">
        <f t="shared" si="358"/>
        <v>2905.998</v>
      </c>
      <c r="N104" s="38">
        <v>3258.6410000000001</v>
      </c>
      <c r="O104" s="38">
        <v>3349.2620000000002</v>
      </c>
      <c r="P104" s="38">
        <v>3632.3989999999999</v>
      </c>
      <c r="Q104" s="453">
        <v>3726.3069999999998</v>
      </c>
      <c r="R104" s="4">
        <f t="shared" si="359"/>
        <v>3726.3069999999998</v>
      </c>
      <c r="S104" s="399">
        <f>Q104-(SUM(S146,S148)*Q137)</f>
        <v>4145.375261398176</v>
      </c>
      <c r="T104" s="399">
        <f>S104-(SUM(T146,T148)*S137)</f>
        <v>4535.7677221154681</v>
      </c>
      <c r="U104" s="399">
        <f t="shared" ref="U104:V104" si="365">T104-(SUM(U146,U148)*T137)</f>
        <v>4943.4490183620292</v>
      </c>
      <c r="V104" s="399">
        <f t="shared" si="365"/>
        <v>5318.1177147708449</v>
      </c>
      <c r="W104" s="4">
        <f t="shared" si="360"/>
        <v>5318.1177147708449</v>
      </c>
      <c r="X104" s="399">
        <f>V104-(SUM(X146,X148)*V137)</f>
        <v>5714.0468440694658</v>
      </c>
      <c r="Y104" s="399">
        <f>X104-(SUM(Y146,Y148)*X137)</f>
        <v>6071.4072192929816</v>
      </c>
      <c r="Z104" s="399">
        <f t="shared" ref="Z104:AA104" si="366">Y104-(SUM(Z146,Z148)*Y137)</f>
        <v>6383.952737432428</v>
      </c>
      <c r="AA104" s="399">
        <f t="shared" si="366"/>
        <v>6713.9644335469529</v>
      </c>
      <c r="AB104" s="4">
        <f t="shared" si="361"/>
        <v>6713.9644335469529</v>
      </c>
      <c r="AC104" s="399">
        <f>AA104-(SUM(AC146,AC148)*AA137)</f>
        <v>7043.282147562205</v>
      </c>
      <c r="AD104" s="399">
        <f>AC104-(SUM(AD146,AD148)*AC137)</f>
        <v>7352.3129253271372</v>
      </c>
      <c r="AE104" s="399">
        <f t="shared" ref="AE104:AF104" si="367">AD104-(SUM(AE146,AE148)*AD137)</f>
        <v>7621.929537283092</v>
      </c>
      <c r="AF104" s="399">
        <f t="shared" si="367"/>
        <v>7867.6508779868227</v>
      </c>
      <c r="AG104" s="4">
        <f t="shared" si="362"/>
        <v>7867.6508779868227</v>
      </c>
      <c r="AH104" s="399">
        <f>AF104-(SUM(AH146,AH148)*AF137)</f>
        <v>8148.5628772685504</v>
      </c>
      <c r="AI104" s="399">
        <f>AH104-(SUM(AI146,AI148)*AH137)</f>
        <v>8438.2045039570348</v>
      </c>
      <c r="AJ104" s="399">
        <f t="shared" ref="AJ104:AK104" si="368">AI104-(SUM(AJ146,AJ148)*AI137)</f>
        <v>8636.7189072635738</v>
      </c>
      <c r="AK104" s="399">
        <f t="shared" si="368"/>
        <v>8842.1874072602332</v>
      </c>
      <c r="AL104" s="4">
        <f t="shared" si="363"/>
        <v>8842.1874072602332</v>
      </c>
      <c r="AM104" s="399">
        <f>AK104-(SUM(AM146,AM148)*AK137)</f>
        <v>9056.1042782864424</v>
      </c>
      <c r="AN104" s="399">
        <f>AM104-(SUM(AN146,AN148)*AM137)</f>
        <v>9277.3765195744236</v>
      </c>
      <c r="AO104" s="399">
        <f t="shared" ref="AO104:AP104" si="369">AN104-(SUM(AO146,AO148)*AN137)</f>
        <v>9504.9988098938757</v>
      </c>
      <c r="AP104" s="399">
        <f t="shared" si="369"/>
        <v>9740.7756920766569</v>
      </c>
      <c r="AQ104" s="4">
        <f t="shared" si="364"/>
        <v>9740.7756920766569</v>
      </c>
    </row>
    <row r="105" spans="2:43" s="68" customFormat="1" ht="16.2" outlineLevel="1">
      <c r="B105" s="199" t="s">
        <v>158</v>
      </c>
      <c r="C105" s="200"/>
      <c r="D105" s="127">
        <v>147.131</v>
      </c>
      <c r="E105" s="281">
        <v>167.67400000000001</v>
      </c>
      <c r="F105" s="281">
        <v>149.68199999999999</v>
      </c>
      <c r="G105" s="282">
        <v>206.27099999999999</v>
      </c>
      <c r="H105" s="138">
        <f t="shared" si="357"/>
        <v>206.27099999999999</v>
      </c>
      <c r="I105" s="283">
        <v>210.90100000000001</v>
      </c>
      <c r="J105" s="283">
        <v>292.80599999999998</v>
      </c>
      <c r="K105" s="283">
        <v>264.887</v>
      </c>
      <c r="L105" s="283">
        <v>215.12700000000001</v>
      </c>
      <c r="M105" s="138">
        <f t="shared" si="358"/>
        <v>215.12700000000001</v>
      </c>
      <c r="N105" s="283">
        <v>212.72399999999999</v>
      </c>
      <c r="O105" s="283">
        <v>203.428</v>
      </c>
      <c r="P105" s="283">
        <v>218.238</v>
      </c>
      <c r="Q105" s="283">
        <v>260.202</v>
      </c>
      <c r="R105" s="138">
        <f t="shared" ref="R105" si="370">Q105</f>
        <v>260.202</v>
      </c>
      <c r="S105" s="284">
        <f>Q105</f>
        <v>260.202</v>
      </c>
      <c r="T105" s="284">
        <f>S105</f>
        <v>260.202</v>
      </c>
      <c r="U105" s="284">
        <f>T105</f>
        <v>260.202</v>
      </c>
      <c r="V105" s="284">
        <f>U105</f>
        <v>260.202</v>
      </c>
      <c r="W105" s="138">
        <f t="shared" si="360"/>
        <v>260.202</v>
      </c>
      <c r="X105" s="284">
        <f>V105</f>
        <v>260.202</v>
      </c>
      <c r="Y105" s="284">
        <f>X105</f>
        <v>260.202</v>
      </c>
      <c r="Z105" s="284">
        <f>Y105</f>
        <v>260.202</v>
      </c>
      <c r="AA105" s="284">
        <f>Z105</f>
        <v>260.202</v>
      </c>
      <c r="AB105" s="138">
        <f t="shared" si="361"/>
        <v>260.202</v>
      </c>
      <c r="AC105" s="284">
        <f>AA105</f>
        <v>260.202</v>
      </c>
      <c r="AD105" s="284">
        <f>AC105</f>
        <v>260.202</v>
      </c>
      <c r="AE105" s="284">
        <f>AD105</f>
        <v>260.202</v>
      </c>
      <c r="AF105" s="284">
        <f>AE105</f>
        <v>260.202</v>
      </c>
      <c r="AG105" s="138">
        <f t="shared" si="362"/>
        <v>260.202</v>
      </c>
      <c r="AH105" s="284">
        <f>AF105</f>
        <v>260.202</v>
      </c>
      <c r="AI105" s="284">
        <f>AH105</f>
        <v>260.202</v>
      </c>
      <c r="AJ105" s="284">
        <f>AI105</f>
        <v>260.202</v>
      </c>
      <c r="AK105" s="284">
        <f>AJ105</f>
        <v>260.202</v>
      </c>
      <c r="AL105" s="138">
        <f t="shared" si="363"/>
        <v>260.202</v>
      </c>
      <c r="AM105" s="284">
        <f>AK105</f>
        <v>260.202</v>
      </c>
      <c r="AN105" s="284">
        <f>AM105</f>
        <v>260.202</v>
      </c>
      <c r="AO105" s="284">
        <f>AN105</f>
        <v>260.202</v>
      </c>
      <c r="AP105" s="284">
        <f>AO105</f>
        <v>260.202</v>
      </c>
      <c r="AQ105" s="138">
        <f t="shared" si="364"/>
        <v>260.202</v>
      </c>
    </row>
    <row r="106" spans="2:43" s="68" customFormat="1" outlineLevel="1">
      <c r="B106" s="524" t="s">
        <v>2</v>
      </c>
      <c r="C106" s="525"/>
      <c r="D106" s="87">
        <f t="shared" ref="D106:AG106" si="371">SUM(D102:D105)</f>
        <v>3586.7840000000001</v>
      </c>
      <c r="E106" s="8">
        <f t="shared" si="371"/>
        <v>3668.3799999999997</v>
      </c>
      <c r="F106" s="8">
        <f t="shared" si="371"/>
        <v>3823.482</v>
      </c>
      <c r="G106" s="13">
        <f t="shared" si="371"/>
        <v>3940.4690000000005</v>
      </c>
      <c r="H106" s="7">
        <f t="shared" si="371"/>
        <v>3940.4690000000005</v>
      </c>
      <c r="I106" s="37">
        <f t="shared" si="371"/>
        <v>5539.0560000000005</v>
      </c>
      <c r="J106" s="37">
        <f t="shared" si="371"/>
        <v>5600.5099999999993</v>
      </c>
      <c r="K106" s="37">
        <f t="shared" si="371"/>
        <v>5569.7130000000006</v>
      </c>
      <c r="L106" s="37">
        <f t="shared" si="371"/>
        <v>5431.84</v>
      </c>
      <c r="M106" s="7">
        <f t="shared" si="371"/>
        <v>5431.84</v>
      </c>
      <c r="N106" s="37">
        <f t="shared" si="371"/>
        <v>5543.8359999999993</v>
      </c>
      <c r="O106" s="37">
        <f t="shared" si="371"/>
        <v>5386.9179999999997</v>
      </c>
      <c r="P106" s="37">
        <f t="shared" si="371"/>
        <v>5193.8929999999991</v>
      </c>
      <c r="Q106" s="37">
        <f t="shared" si="371"/>
        <v>5720.2910000000002</v>
      </c>
      <c r="R106" s="7">
        <f t="shared" si="371"/>
        <v>5720.2910000000002</v>
      </c>
      <c r="S106" s="36">
        <f t="shared" si="371"/>
        <v>5523.5861628762077</v>
      </c>
      <c r="T106" s="36">
        <f t="shared" si="371"/>
        <v>6524.6581142722798</v>
      </c>
      <c r="U106" s="36">
        <f t="shared" si="371"/>
        <v>6408.9285471291914</v>
      </c>
      <c r="V106" s="36">
        <f t="shared" si="371"/>
        <v>6295.436235425298</v>
      </c>
      <c r="W106" s="7">
        <f t="shared" si="371"/>
        <v>6295.436235425298</v>
      </c>
      <c r="X106" s="36">
        <f t="shared" ref="X106:AA106" si="372">SUM(X102:X105)</f>
        <v>7093.4204847444817</v>
      </c>
      <c r="Y106" s="36">
        <f t="shared" si="372"/>
        <v>7092.692326110282</v>
      </c>
      <c r="Z106" s="36">
        <f t="shared" si="372"/>
        <v>7290.4050101961866</v>
      </c>
      <c r="AA106" s="36">
        <f t="shared" si="372"/>
        <v>7396.4757167217494</v>
      </c>
      <c r="AB106" s="7">
        <f t="shared" si="371"/>
        <v>7396.4757167217494</v>
      </c>
      <c r="AC106" s="36">
        <f t="shared" ref="AC106:AF106" si="373">SUM(AC102:AC105)</f>
        <v>7908.4352133803559</v>
      </c>
      <c r="AD106" s="36">
        <f t="shared" si="373"/>
        <v>8227.5094973176219</v>
      </c>
      <c r="AE106" s="36">
        <f t="shared" si="373"/>
        <v>8894.8316643976086</v>
      </c>
      <c r="AF106" s="36">
        <f t="shared" si="373"/>
        <v>9392.4265387111755</v>
      </c>
      <c r="AG106" s="7">
        <f t="shared" si="371"/>
        <v>9392.4265387111755</v>
      </c>
      <c r="AH106" s="36">
        <f t="shared" ref="AH106:AK106" si="374">SUM(AH102:AH105)</f>
        <v>10528.546568656304</v>
      </c>
      <c r="AI106" s="36">
        <f t="shared" si="374"/>
        <v>11189.745792928643</v>
      </c>
      <c r="AJ106" s="36">
        <f t="shared" si="374"/>
        <v>12538.339760341509</v>
      </c>
      <c r="AK106" s="36">
        <f t="shared" si="374"/>
        <v>13539.354977076435</v>
      </c>
      <c r="AL106" s="7">
        <f t="shared" ref="AL106:AP106" si="375">SUM(AL102:AL105)</f>
        <v>13539.354977076435</v>
      </c>
      <c r="AM106" s="36">
        <f t="shared" si="375"/>
        <v>14759.165858039027</v>
      </c>
      <c r="AN106" s="36">
        <f t="shared" si="375"/>
        <v>16006.023622194984</v>
      </c>
      <c r="AO106" s="36">
        <f t="shared" si="375"/>
        <v>17856.797845083314</v>
      </c>
      <c r="AP106" s="36">
        <f t="shared" si="375"/>
        <v>19266.357786511573</v>
      </c>
      <c r="AQ106" s="7">
        <f t="shared" ref="AQ106" si="376">SUM(AQ102:AQ105)</f>
        <v>19266.357786511573</v>
      </c>
    </row>
    <row r="107" spans="2:43" s="86" customFormat="1" outlineLevel="1">
      <c r="B107" s="212" t="s">
        <v>160</v>
      </c>
      <c r="C107" s="213"/>
      <c r="D107" s="108">
        <v>2179.4740000000002</v>
      </c>
      <c r="E107" s="11">
        <v>2348.7959999999998</v>
      </c>
      <c r="F107" s="11">
        <v>2631.8820000000001</v>
      </c>
      <c r="G107" s="31">
        <v>2773.326</v>
      </c>
      <c r="H107" s="10">
        <f>G107</f>
        <v>2773.326</v>
      </c>
      <c r="I107" s="38">
        <v>3312.3530000000001</v>
      </c>
      <c r="J107" s="38">
        <v>3640.7669999999998</v>
      </c>
      <c r="K107" s="38">
        <v>3891.79</v>
      </c>
      <c r="L107" s="38">
        <v>4312.817</v>
      </c>
      <c r="M107" s="4">
        <f t="shared" ref="M107" si="377">L107</f>
        <v>4312.817</v>
      </c>
      <c r="N107" s="38">
        <v>5260.16</v>
      </c>
      <c r="O107" s="38">
        <v>5742.9380000000001</v>
      </c>
      <c r="P107" s="38">
        <v>6677.674</v>
      </c>
      <c r="Q107" s="38">
        <v>7274.5010000000002</v>
      </c>
      <c r="R107" s="4">
        <f t="shared" ref="R107" si="378">Q107</f>
        <v>7274.5010000000002</v>
      </c>
      <c r="S107" s="114">
        <f>Q107-(SUM(S146,S148)*(1-Q137))</f>
        <v>8092.6065631243728</v>
      </c>
      <c r="T107" s="114">
        <f>S107-(SUM(T146,T148)*(1-S137))</f>
        <v>8854.7311937252325</v>
      </c>
      <c r="U107" s="114">
        <f t="shared" ref="U107:V107" si="379">T107-(SUM(U146,U148)*(1-T137))</f>
        <v>9650.6071098070006</v>
      </c>
      <c r="V107" s="114">
        <f t="shared" si="379"/>
        <v>10382.035788843545</v>
      </c>
      <c r="W107" s="4">
        <f t="shared" ref="W107" si="380">V107</f>
        <v>10382.035788843545</v>
      </c>
      <c r="X107" s="114">
        <f>V107-(SUM(X146,X148)*(1-V137))</f>
        <v>11154.969110497383</v>
      </c>
      <c r="Y107" s="114">
        <f>X107-(SUM(Y146,Y148)*(1-X137))</f>
        <v>11852.608464131918</v>
      </c>
      <c r="Z107" s="114">
        <f t="shared" ref="Z107:AA107" si="381">Y107-(SUM(Z146,Z148)*(1-Y137))</f>
        <v>12462.760199952645</v>
      </c>
      <c r="AA107" s="114">
        <f t="shared" si="381"/>
        <v>13107.009429389942</v>
      </c>
      <c r="AB107" s="4">
        <f t="shared" ref="AB107" si="382">AA107</f>
        <v>13107.009429389942</v>
      </c>
      <c r="AC107" s="114">
        <f>AA107-(SUM(AC146,AC148)*(1-AA137))</f>
        <v>13749.903866139697</v>
      </c>
      <c r="AD107" s="114">
        <f>AC107-(SUM(AD146,AD148)*(1-AC137))</f>
        <v>14353.194121580749</v>
      </c>
      <c r="AE107" s="114">
        <f t="shared" ref="AE107:AF107" si="383">AD107-(SUM(AE146,AE148)*(1-AD137))</f>
        <v>14879.53999520045</v>
      </c>
      <c r="AF107" s="114">
        <f t="shared" si="383"/>
        <v>15359.237491587792</v>
      </c>
      <c r="AG107" s="4">
        <f t="shared" ref="AG107" si="384">AF107</f>
        <v>15359.237491587792</v>
      </c>
      <c r="AH107" s="114">
        <f>AF107-(SUM(AH146,AH148)*(1-AF137))</f>
        <v>15907.63423390852</v>
      </c>
      <c r="AI107" s="114">
        <f>AH107-(SUM(AI146,AI148)*(1-AH137))</f>
        <v>16473.072965335374</v>
      </c>
      <c r="AJ107" s="114">
        <f t="shared" ref="AJ107:AK107" si="385">AI107-(SUM(AJ146,AJ148)*(1-AI137))</f>
        <v>16860.613021849189</v>
      </c>
      <c r="AK107" s="114">
        <f t="shared" si="385"/>
        <v>17261.728874272027</v>
      </c>
      <c r="AL107" s="4">
        <f t="shared" ref="AL107:AL109" si="386">AK107</f>
        <v>17261.728874272027</v>
      </c>
      <c r="AM107" s="114">
        <f>AK107-(SUM(AM146,AM148)*(1-AK137))</f>
        <v>17679.337646763674</v>
      </c>
      <c r="AN107" s="114">
        <f>AM107-(SUM(AN146,AN148)*(1-AM137))</f>
        <v>18111.30558191278</v>
      </c>
      <c r="AO107" s="114">
        <f t="shared" ref="AO107:AP107" si="387">AN107-(SUM(AO146,AO148)*(1-AN137))</f>
        <v>18555.670090406347</v>
      </c>
      <c r="AP107" s="114">
        <f t="shared" si="387"/>
        <v>19015.954002927654</v>
      </c>
      <c r="AQ107" s="4">
        <f t="shared" ref="AQ107:AQ109" si="388">AP107</f>
        <v>19015.954002927654</v>
      </c>
    </row>
    <row r="108" spans="2:43" s="68" customFormat="1" outlineLevel="1">
      <c r="B108" s="490" t="s">
        <v>3</v>
      </c>
      <c r="C108" s="491"/>
      <c r="D108" s="47">
        <v>133.47300000000001</v>
      </c>
      <c r="E108" s="5">
        <v>141.715</v>
      </c>
      <c r="F108" s="5">
        <v>144.14699999999999</v>
      </c>
      <c r="G108" s="30">
        <v>149.875</v>
      </c>
      <c r="H108" s="4">
        <f t="shared" ref="H108:H109" si="389">G108</f>
        <v>149.875</v>
      </c>
      <c r="I108" s="38">
        <v>145.816</v>
      </c>
      <c r="J108" s="38">
        <v>171.39599999999999</v>
      </c>
      <c r="K108" s="38">
        <v>181.268</v>
      </c>
      <c r="L108" s="38">
        <v>173.41200000000001</v>
      </c>
      <c r="M108" s="4">
        <f t="shared" ref="M108:M109" si="390">L108</f>
        <v>173.41200000000001</v>
      </c>
      <c r="N108" s="38">
        <v>166.25399999999999</v>
      </c>
      <c r="O108" s="38">
        <v>162.864</v>
      </c>
      <c r="P108" s="38">
        <v>191.876</v>
      </c>
      <c r="Q108" s="38">
        <v>250.39500000000001</v>
      </c>
      <c r="R108" s="4">
        <f t="shared" ref="R108:R109" si="391">Q108</f>
        <v>250.39500000000001</v>
      </c>
      <c r="S108" s="38">
        <f>Q108-S166-S150</f>
        <v>299.31662499999999</v>
      </c>
      <c r="T108" s="38">
        <f>S108-T166-T150</f>
        <v>356.68986093749999</v>
      </c>
      <c r="U108" s="38">
        <f>T108-U166-U150</f>
        <v>421.65596228515619</v>
      </c>
      <c r="V108" s="38">
        <f>U108-V166-V150</f>
        <v>495.34959834819324</v>
      </c>
      <c r="W108" s="4">
        <f t="shared" ref="W108:W109" si="392">V108</f>
        <v>495.34959834819324</v>
      </c>
      <c r="X108" s="38">
        <f>V108-X166-X150</f>
        <v>576.03421607109669</v>
      </c>
      <c r="Y108" s="38">
        <f>X108-Y166-Y150</f>
        <v>671.70813757815176</v>
      </c>
      <c r="Z108" s="38">
        <f>Y108-Z166-Z150</f>
        <v>781.06798121091492</v>
      </c>
      <c r="AA108" s="38">
        <f>Z108-AA166-AA150</f>
        <v>906.07222387466413</v>
      </c>
      <c r="AB108" s="4">
        <f t="shared" ref="AB108:AB109" si="393">AA108</f>
        <v>906.07222387466413</v>
      </c>
      <c r="AC108" s="38">
        <f>AA108-AC166-AC150</f>
        <v>1043.8153967144449</v>
      </c>
      <c r="AD108" s="38">
        <f>AC108-AD166-AD150</f>
        <v>1207.9183814889038</v>
      </c>
      <c r="AE108" s="38">
        <f>AD108-AE166-AE150</f>
        <v>1396.2388858621823</v>
      </c>
      <c r="AF108" s="38">
        <f>AE108-AF166-AF150</f>
        <v>1612.18427043872</v>
      </c>
      <c r="AG108" s="4">
        <f t="shared" ref="AG108:AG109" si="394">AF108</f>
        <v>1612.18427043872</v>
      </c>
      <c r="AH108" s="38">
        <f>AF108-AH166-AH150</f>
        <v>1850.7639861562313</v>
      </c>
      <c r="AI108" s="38">
        <f>AH108-AI166-AI150</f>
        <v>2135.546370761469</v>
      </c>
      <c r="AJ108" s="38">
        <f>AI108-AJ166-AJ150</f>
        <v>2462.8795189295683</v>
      </c>
      <c r="AK108" s="38">
        <f>AJ108-AK166-AK150</f>
        <v>2838.7104577053656</v>
      </c>
      <c r="AL108" s="4">
        <f t="shared" si="386"/>
        <v>2838.7104577053656</v>
      </c>
      <c r="AM108" s="38">
        <f>AK108-AM166-AM150</f>
        <v>3254.3737137512258</v>
      </c>
      <c r="AN108" s="38">
        <f>AM108-AN166-AN150</f>
        <v>3750.914328157759</v>
      </c>
      <c r="AO108" s="38">
        <f>AN108-AO166-AO150</f>
        <v>4322.0107818240813</v>
      </c>
      <c r="AP108" s="38">
        <f>AO108-AP166-AP150</f>
        <v>4978.0558394144255</v>
      </c>
      <c r="AQ108" s="4">
        <f t="shared" si="388"/>
        <v>4978.0558394144255</v>
      </c>
    </row>
    <row r="109" spans="2:43" s="68" customFormat="1" ht="16.2" outlineLevel="1">
      <c r="B109" s="490" t="s">
        <v>161</v>
      </c>
      <c r="C109" s="491"/>
      <c r="D109" s="127">
        <v>148.375</v>
      </c>
      <c r="E109" s="281">
        <v>166.93100000000001</v>
      </c>
      <c r="F109" s="281">
        <v>178.81800000000001</v>
      </c>
      <c r="G109" s="282">
        <v>192.98099999999999</v>
      </c>
      <c r="H109" s="138">
        <f t="shared" si="389"/>
        <v>192.98099999999999</v>
      </c>
      <c r="I109" s="283">
        <v>243.40100000000001</v>
      </c>
      <c r="J109" s="283">
        <v>242.18799999999999</v>
      </c>
      <c r="K109" s="283">
        <v>273.49599999999998</v>
      </c>
      <c r="L109" s="283">
        <v>284.80200000000002</v>
      </c>
      <c r="M109" s="138">
        <f t="shared" si="390"/>
        <v>284.80200000000002</v>
      </c>
      <c r="N109" s="283">
        <v>292.024</v>
      </c>
      <c r="O109" s="283">
        <v>300.78699999999998</v>
      </c>
      <c r="P109" s="283">
        <v>283.89499999999998</v>
      </c>
      <c r="Q109" s="283">
        <v>341.423</v>
      </c>
      <c r="R109" s="138">
        <f t="shared" si="391"/>
        <v>341.423</v>
      </c>
      <c r="S109" s="284">
        <f>R109</f>
        <v>341.423</v>
      </c>
      <c r="T109" s="284">
        <f t="shared" ref="T109" si="395">S109</f>
        <v>341.423</v>
      </c>
      <c r="U109" s="284">
        <f t="shared" ref="U109:V109" si="396">T109</f>
        <v>341.423</v>
      </c>
      <c r="V109" s="284">
        <f t="shared" si="396"/>
        <v>341.423</v>
      </c>
      <c r="W109" s="138">
        <f t="shared" si="392"/>
        <v>341.423</v>
      </c>
      <c r="X109" s="284">
        <f>W109</f>
        <v>341.423</v>
      </c>
      <c r="Y109" s="284">
        <f t="shared" ref="Y109" si="397">X109</f>
        <v>341.423</v>
      </c>
      <c r="Z109" s="284">
        <f t="shared" ref="Z109" si="398">Y109</f>
        <v>341.423</v>
      </c>
      <c r="AA109" s="284">
        <f t="shared" ref="AA109" si="399">Z109</f>
        <v>341.423</v>
      </c>
      <c r="AB109" s="138">
        <f t="shared" si="393"/>
        <v>341.423</v>
      </c>
      <c r="AC109" s="284">
        <f>AB109</f>
        <v>341.423</v>
      </c>
      <c r="AD109" s="284">
        <f t="shared" ref="AD109" si="400">AC109</f>
        <v>341.423</v>
      </c>
      <c r="AE109" s="284">
        <f t="shared" ref="AE109" si="401">AD109</f>
        <v>341.423</v>
      </c>
      <c r="AF109" s="284">
        <f t="shared" ref="AF109" si="402">AE109</f>
        <v>341.423</v>
      </c>
      <c r="AG109" s="138">
        <f t="shared" si="394"/>
        <v>341.423</v>
      </c>
      <c r="AH109" s="284">
        <f>AG109</f>
        <v>341.423</v>
      </c>
      <c r="AI109" s="284">
        <f t="shared" ref="AI109" si="403">AH109</f>
        <v>341.423</v>
      </c>
      <c r="AJ109" s="284">
        <f t="shared" ref="AJ109" si="404">AI109</f>
        <v>341.423</v>
      </c>
      <c r="AK109" s="284">
        <f t="shared" ref="AK109" si="405">AJ109</f>
        <v>341.423</v>
      </c>
      <c r="AL109" s="138">
        <f t="shared" si="386"/>
        <v>341.423</v>
      </c>
      <c r="AM109" s="284">
        <f>AL109</f>
        <v>341.423</v>
      </c>
      <c r="AN109" s="284">
        <f t="shared" ref="AN109" si="406">AM109</f>
        <v>341.423</v>
      </c>
      <c r="AO109" s="284">
        <f t="shared" ref="AO109" si="407">AN109</f>
        <v>341.423</v>
      </c>
      <c r="AP109" s="284">
        <f t="shared" ref="AP109" si="408">AO109</f>
        <v>341.423</v>
      </c>
      <c r="AQ109" s="138">
        <f t="shared" si="388"/>
        <v>341.423</v>
      </c>
    </row>
    <row r="110" spans="2:43" s="68" customFormat="1" outlineLevel="1">
      <c r="B110" s="524" t="s">
        <v>4</v>
      </c>
      <c r="C110" s="525"/>
      <c r="D110" s="87">
        <f t="shared" ref="D110:AG110" si="409">SUM(D106:D109)</f>
        <v>6048.1059999999998</v>
      </c>
      <c r="E110" s="8">
        <f t="shared" si="409"/>
        <v>6325.8219999999992</v>
      </c>
      <c r="F110" s="8">
        <f t="shared" si="409"/>
        <v>6778.3289999999997</v>
      </c>
      <c r="G110" s="13">
        <f t="shared" si="409"/>
        <v>7056.6509999999998</v>
      </c>
      <c r="H110" s="7">
        <f t="shared" si="409"/>
        <v>7056.6509999999998</v>
      </c>
      <c r="I110" s="37">
        <f t="shared" si="409"/>
        <v>9240.6260000000002</v>
      </c>
      <c r="J110" s="37">
        <f t="shared" si="409"/>
        <v>9654.860999999999</v>
      </c>
      <c r="K110" s="37">
        <f t="shared" si="409"/>
        <v>9916.2669999999998</v>
      </c>
      <c r="L110" s="37">
        <f t="shared" si="409"/>
        <v>10202.870999999999</v>
      </c>
      <c r="M110" s="7">
        <f t="shared" si="409"/>
        <v>10202.870999999999</v>
      </c>
      <c r="N110" s="37">
        <f t="shared" si="409"/>
        <v>11262.273999999999</v>
      </c>
      <c r="O110" s="37">
        <f t="shared" si="409"/>
        <v>11593.507</v>
      </c>
      <c r="P110" s="37">
        <f t="shared" si="409"/>
        <v>12347.338</v>
      </c>
      <c r="Q110" s="37">
        <f t="shared" si="409"/>
        <v>13586.610000000002</v>
      </c>
      <c r="R110" s="7">
        <f t="shared" si="409"/>
        <v>13586.610000000002</v>
      </c>
      <c r="S110" s="36">
        <f t="shared" si="409"/>
        <v>14256.93235100058</v>
      </c>
      <c r="T110" s="36">
        <f t="shared" si="409"/>
        <v>16077.502168935014</v>
      </c>
      <c r="U110" s="36">
        <f t="shared" si="409"/>
        <v>16822.614619221345</v>
      </c>
      <c r="V110" s="36">
        <f t="shared" si="409"/>
        <v>17514.244622617032</v>
      </c>
      <c r="W110" s="7">
        <f t="shared" si="409"/>
        <v>17514.244622617032</v>
      </c>
      <c r="X110" s="36">
        <f t="shared" ref="X110:AA110" si="410">SUM(X106:X109)</f>
        <v>19165.84681131296</v>
      </c>
      <c r="Y110" s="36">
        <f t="shared" si="410"/>
        <v>19958.431927820351</v>
      </c>
      <c r="Z110" s="36">
        <f t="shared" si="410"/>
        <v>20875.656191359747</v>
      </c>
      <c r="AA110" s="36">
        <f t="shared" si="410"/>
        <v>21750.980369986355</v>
      </c>
      <c r="AB110" s="7">
        <f t="shared" si="409"/>
        <v>21750.980369986355</v>
      </c>
      <c r="AC110" s="36">
        <f t="shared" ref="AC110:AF110" si="411">SUM(AC106:AC109)</f>
        <v>23043.577476234499</v>
      </c>
      <c r="AD110" s="36">
        <f t="shared" si="411"/>
        <v>24130.045000387272</v>
      </c>
      <c r="AE110" s="36">
        <f t="shared" si="411"/>
        <v>25512.033545460239</v>
      </c>
      <c r="AF110" s="36">
        <f t="shared" si="411"/>
        <v>26705.271300737688</v>
      </c>
      <c r="AG110" s="7">
        <f t="shared" si="409"/>
        <v>26705.271300737688</v>
      </c>
      <c r="AH110" s="36">
        <f t="shared" ref="AH110:AK110" si="412">SUM(AH106:AH109)</f>
        <v>28628.367788721054</v>
      </c>
      <c r="AI110" s="36">
        <f t="shared" si="412"/>
        <v>30139.788129025485</v>
      </c>
      <c r="AJ110" s="36">
        <f t="shared" si="412"/>
        <v>32203.255301120262</v>
      </c>
      <c r="AK110" s="36">
        <f t="shared" si="412"/>
        <v>33981.217309053834</v>
      </c>
      <c r="AL110" s="7">
        <f t="shared" ref="AL110:AP110" si="413">SUM(AL106:AL109)</f>
        <v>33981.217309053834</v>
      </c>
      <c r="AM110" s="36">
        <f t="shared" si="413"/>
        <v>36034.30021855393</v>
      </c>
      <c r="AN110" s="36">
        <f t="shared" si="413"/>
        <v>38209.666532265524</v>
      </c>
      <c r="AO110" s="36">
        <f t="shared" si="413"/>
        <v>41075.901717313747</v>
      </c>
      <c r="AP110" s="36">
        <f t="shared" si="413"/>
        <v>43601.790628853654</v>
      </c>
      <c r="AQ110" s="7">
        <f t="shared" ref="AQ110" si="414">SUM(AQ106:AQ109)</f>
        <v>43601.790628853654</v>
      </c>
    </row>
    <row r="111" spans="2:43" s="68" customFormat="1" ht="6.75" customHeight="1" outlineLevel="1">
      <c r="B111" s="490"/>
      <c r="C111" s="491"/>
      <c r="D111" s="47"/>
      <c r="E111" s="5"/>
      <c r="F111" s="5"/>
      <c r="G111" s="30"/>
      <c r="H111" s="4"/>
      <c r="I111" s="38"/>
      <c r="J111" s="38"/>
      <c r="K111" s="38"/>
      <c r="L111" s="38"/>
      <c r="M111" s="4"/>
      <c r="N111" s="38"/>
      <c r="O111" s="38"/>
      <c r="P111" s="38"/>
      <c r="Q111" s="38"/>
      <c r="R111" s="4"/>
      <c r="S111" s="35"/>
      <c r="T111" s="35"/>
      <c r="U111" s="35"/>
      <c r="V111" s="35"/>
      <c r="W111" s="4"/>
      <c r="X111" s="35"/>
      <c r="Y111" s="35"/>
      <c r="Z111" s="35"/>
      <c r="AA111" s="35"/>
      <c r="AB111" s="4"/>
      <c r="AC111" s="35"/>
      <c r="AD111" s="35"/>
      <c r="AE111" s="35"/>
      <c r="AF111" s="35"/>
      <c r="AG111" s="4"/>
      <c r="AH111" s="35"/>
      <c r="AI111" s="35"/>
      <c r="AJ111" s="35"/>
      <c r="AK111" s="35"/>
      <c r="AL111" s="4"/>
      <c r="AM111" s="35"/>
      <c r="AN111" s="35"/>
      <c r="AO111" s="35"/>
      <c r="AP111" s="35"/>
      <c r="AQ111" s="4"/>
    </row>
    <row r="112" spans="2:43" s="68" customFormat="1" outlineLevel="1">
      <c r="B112" s="526" t="s">
        <v>6</v>
      </c>
      <c r="C112" s="527"/>
      <c r="D112" s="47"/>
      <c r="E112" s="5"/>
      <c r="F112" s="5"/>
      <c r="G112" s="30"/>
      <c r="H112" s="4"/>
      <c r="I112" s="38"/>
      <c r="J112" s="38"/>
      <c r="K112" s="38"/>
      <c r="L112" s="38"/>
      <c r="M112" s="4"/>
      <c r="N112" s="38"/>
      <c r="O112" s="397"/>
      <c r="P112" s="397"/>
      <c r="Q112" s="397"/>
      <c r="R112" s="4"/>
      <c r="S112" s="35"/>
      <c r="T112" s="35"/>
      <c r="U112" s="35"/>
      <c r="V112" s="35"/>
      <c r="W112" s="4"/>
      <c r="X112" s="35"/>
      <c r="Y112" s="35"/>
      <c r="Z112" s="35"/>
      <c r="AA112" s="35"/>
      <c r="AB112" s="4"/>
      <c r="AC112" s="35"/>
      <c r="AD112" s="35"/>
      <c r="AE112" s="35"/>
      <c r="AF112" s="35"/>
      <c r="AG112" s="4"/>
      <c r="AH112" s="35"/>
      <c r="AI112" s="35"/>
      <c r="AJ112" s="35"/>
      <c r="AK112" s="35"/>
      <c r="AL112" s="4"/>
      <c r="AM112" s="35"/>
      <c r="AN112" s="35"/>
      <c r="AO112" s="35"/>
      <c r="AP112" s="35"/>
      <c r="AQ112" s="4"/>
    </row>
    <row r="113" spans="2:43" s="86" customFormat="1" outlineLevel="1">
      <c r="B113" s="212" t="s">
        <v>162</v>
      </c>
      <c r="C113" s="213"/>
      <c r="D113" s="108">
        <v>1844.8969999999999</v>
      </c>
      <c r="E113" s="11">
        <v>1858.02</v>
      </c>
      <c r="F113" s="11">
        <v>2074.7660000000001</v>
      </c>
      <c r="G113" s="31">
        <v>2117.241</v>
      </c>
      <c r="H113" s="10">
        <f>G113</f>
        <v>2117.241</v>
      </c>
      <c r="I113" s="38">
        <v>2425.6190000000001</v>
      </c>
      <c r="J113" s="38">
        <v>2556.1799999999998</v>
      </c>
      <c r="K113" s="38">
        <v>2622.9639999999999</v>
      </c>
      <c r="L113" s="38">
        <v>2789.0230000000001</v>
      </c>
      <c r="M113" s="4">
        <f t="shared" ref="M113" si="415">L113</f>
        <v>2789.0230000000001</v>
      </c>
      <c r="N113" s="38">
        <v>3145.8609999999999</v>
      </c>
      <c r="O113" s="38">
        <v>3242.33</v>
      </c>
      <c r="P113" s="38">
        <v>3497.2139999999999</v>
      </c>
      <c r="Q113" s="453">
        <v>3632.7109999999998</v>
      </c>
      <c r="R113" s="4">
        <f t="shared" ref="R113" si="416">Q113</f>
        <v>3632.7109999999998</v>
      </c>
      <c r="S113" s="399">
        <f>Q113+(S147*Q138)</f>
        <v>3939.8539478873799</v>
      </c>
      <c r="T113" s="399">
        <f>S113+(T147*S138)</f>
        <v>4261.7456062293186</v>
      </c>
      <c r="U113" s="399">
        <f t="shared" ref="U113:V113" si="417">T113+(U147*T138)</f>
        <v>4597.8924884787384</v>
      </c>
      <c r="V113" s="399">
        <f t="shared" si="417"/>
        <v>4950.9517891315236</v>
      </c>
      <c r="W113" s="4">
        <f t="shared" ref="W113" si="418">V113</f>
        <v>4950.9517891315236</v>
      </c>
      <c r="X113" s="399">
        <f>V113+(X147*V138)</f>
        <v>5324.0453057185377</v>
      </c>
      <c r="Y113" s="399">
        <f>X113+(Y147*X138)</f>
        <v>5716.9194358355007</v>
      </c>
      <c r="Z113" s="399">
        <f t="shared" ref="Z113:AA113" si="419">Y113+(Z147*Y138)</f>
        <v>6129.246231107717</v>
      </c>
      <c r="AA113" s="399">
        <f t="shared" si="419"/>
        <v>6564.6153442893037</v>
      </c>
      <c r="AB113" s="4">
        <f t="shared" ref="AB113" si="420">AA113</f>
        <v>6564.6153442893037</v>
      </c>
      <c r="AC113" s="399">
        <f>AA113+(AC147*AA138)</f>
        <v>7058.3125883906851</v>
      </c>
      <c r="AD113" s="399">
        <f>AC113+(AD147*AC138)</f>
        <v>7567.9250401818026</v>
      </c>
      <c r="AE113" s="399">
        <f t="shared" ref="AE113:AF113" si="421">AD113+(AE147*AD138)</f>
        <v>8091.0025135505421</v>
      </c>
      <c r="AF113" s="399">
        <f t="shared" si="421"/>
        <v>8631.2837795961768</v>
      </c>
      <c r="AG113" s="4">
        <f t="shared" ref="AG113" si="422">AF113</f>
        <v>8631.2837795961768</v>
      </c>
      <c r="AH113" s="399">
        <f>AF113+(AH147*AF138)</f>
        <v>9248.940716452691</v>
      </c>
      <c r="AI113" s="399">
        <f>AH113+(AI147*AH138)</f>
        <v>9885.7919737289212</v>
      </c>
      <c r="AJ113" s="399">
        <f t="shared" ref="AJ113:AK113" si="423">AI113+(AJ147*AI138)</f>
        <v>10540.519069305459</v>
      </c>
      <c r="AK113" s="399">
        <f t="shared" si="423"/>
        <v>11218.181707353691</v>
      </c>
      <c r="AL113" s="4">
        <f t="shared" ref="AL113:AL116" si="424">AK113</f>
        <v>11218.181707353691</v>
      </c>
      <c r="AM113" s="399">
        <f>AK113+(AM147*AK138)</f>
        <v>11923.708204821683</v>
      </c>
      <c r="AN113" s="399">
        <f>AM113+(AN147*AM138)</f>
        <v>12653.49369875626</v>
      </c>
      <c r="AO113" s="399">
        <f t="shared" ref="AO113:AP113" si="425">AN113+(AO147*AN138)</f>
        <v>13404.222505064618</v>
      </c>
      <c r="AP113" s="399">
        <f t="shared" si="425"/>
        <v>14181.846247747168</v>
      </c>
      <c r="AQ113" s="4">
        <f t="shared" ref="AQ113:AQ116" si="426">AP113</f>
        <v>14181.846247747168</v>
      </c>
    </row>
    <row r="114" spans="2:43" s="68" customFormat="1" outlineLevel="1">
      <c r="B114" s="490" t="s">
        <v>64</v>
      </c>
      <c r="C114" s="491"/>
      <c r="D114" s="108">
        <v>133.88300000000001</v>
      </c>
      <c r="E114" s="11">
        <v>137.226</v>
      </c>
      <c r="F114" s="11">
        <v>150.374</v>
      </c>
      <c r="G114" s="31">
        <v>201.58099999999999</v>
      </c>
      <c r="H114" s="10">
        <f t="shared" ref="H114" si="427">G114</f>
        <v>201.58099999999999</v>
      </c>
      <c r="I114" s="38">
        <v>190.56700000000001</v>
      </c>
      <c r="J114" s="38">
        <v>211.72900000000001</v>
      </c>
      <c r="K114" s="38">
        <v>209.36500000000001</v>
      </c>
      <c r="L114" s="38">
        <v>253.49100000000001</v>
      </c>
      <c r="M114" s="4">
        <f t="shared" ref="M114" si="428">L114</f>
        <v>253.49100000000001</v>
      </c>
      <c r="N114" s="38">
        <v>231.91399999999999</v>
      </c>
      <c r="O114" s="38">
        <v>240.458</v>
      </c>
      <c r="P114" s="38">
        <v>285.75299999999999</v>
      </c>
      <c r="Q114" s="38">
        <v>312.74200000000002</v>
      </c>
      <c r="R114" s="4">
        <f t="shared" ref="R114" si="429">Q114</f>
        <v>312.74200000000002</v>
      </c>
      <c r="S114" s="35">
        <f>(S12/S133*2)-Q114</f>
        <v>374.57679140141585</v>
      </c>
      <c r="T114" s="35">
        <f>(T12/T133*2)-S114</f>
        <v>345.74639067242907</v>
      </c>
      <c r="U114" s="35">
        <f>(U12/U133*2)-T114</f>
        <v>406.47686703277606</v>
      </c>
      <c r="V114" s="35">
        <f>(V12/V133*2)-U114</f>
        <v>383.59268685676642</v>
      </c>
      <c r="W114" s="4">
        <f t="shared" ref="W114" si="430">V114</f>
        <v>383.59268685676642</v>
      </c>
      <c r="X114" s="35">
        <f>(X12/X133*2)-V114</f>
        <v>451.30906382356153</v>
      </c>
      <c r="Y114" s="35">
        <f>(Y12/Y133*2)-X114</f>
        <v>427.85737689148044</v>
      </c>
      <c r="Z114" s="35">
        <f>(Z12/Z133*2)-Y114</f>
        <v>494.83987706869294</v>
      </c>
      <c r="AA114" s="35">
        <f>(AA12/AA133*2)-Z114</f>
        <v>479.42104848312903</v>
      </c>
      <c r="AB114" s="4">
        <f t="shared" ref="AB114" si="431">AA114</f>
        <v>479.42104848312903</v>
      </c>
      <c r="AC114" s="35">
        <f>(AC12/AC133*2)-AA114</f>
        <v>625.36548647710606</v>
      </c>
      <c r="AD114" s="35">
        <f>(AD12/AD133*2)-AC114</f>
        <v>515.03580503037415</v>
      </c>
      <c r="AE114" s="35">
        <f>(AE12/AE133*2)-AD114</f>
        <v>655.49726199265001</v>
      </c>
      <c r="AF114" s="35">
        <f>(AF12/AF133*2)-AE114</f>
        <v>553.53413315913804</v>
      </c>
      <c r="AG114" s="4">
        <f t="shared" ref="AG114" si="432">AF114</f>
        <v>553.53413315913804</v>
      </c>
      <c r="AH114" s="35">
        <f>(AH12/AH133*2)-AF114</f>
        <v>828.64710284495641</v>
      </c>
      <c r="AI114" s="35">
        <f>(AI12/AI133*2)-AH114</f>
        <v>596.48682734727549</v>
      </c>
      <c r="AJ114" s="35">
        <f>(AJ12/AJ133*2)-AI114</f>
        <v>868.64932220361152</v>
      </c>
      <c r="AK114" s="35">
        <f>(AK12/AK133*2)-AJ114</f>
        <v>647.81155884513328</v>
      </c>
      <c r="AL114" s="4">
        <f t="shared" si="424"/>
        <v>647.81155884513328</v>
      </c>
      <c r="AM114" s="35">
        <f>(AM12/AM133*2)-AK114</f>
        <v>931.00254994951092</v>
      </c>
      <c r="AN114" s="35">
        <f>(AN12/AN133*2)-AM114</f>
        <v>702.09789114320643</v>
      </c>
      <c r="AO114" s="35">
        <f>(AO12/AO133*2)-AN114</f>
        <v>977.86910588934484</v>
      </c>
      <c r="AP114" s="35">
        <f>(AP12/AP133*2)-AO114</f>
        <v>762.28288087087572</v>
      </c>
      <c r="AQ114" s="4">
        <f t="shared" si="426"/>
        <v>762.28288087087572</v>
      </c>
    </row>
    <row r="115" spans="2:43" s="68" customFormat="1" outlineLevel="1">
      <c r="B115" s="199" t="s">
        <v>163</v>
      </c>
      <c r="C115" s="200"/>
      <c r="D115" s="108">
        <v>54.857999999999997</v>
      </c>
      <c r="E115" s="11">
        <v>98.548000000000002</v>
      </c>
      <c r="F115" s="11">
        <v>70.558999999999997</v>
      </c>
      <c r="G115" s="31">
        <v>69.745999999999995</v>
      </c>
      <c r="H115" s="10">
        <f>G115</f>
        <v>69.745999999999995</v>
      </c>
      <c r="I115" s="38">
        <v>107.32299999999999</v>
      </c>
      <c r="J115" s="38">
        <v>150.40600000000001</v>
      </c>
      <c r="K115" s="38">
        <v>179.35</v>
      </c>
      <c r="L115" s="38">
        <v>140.38900000000001</v>
      </c>
      <c r="M115" s="4">
        <f t="shared" ref="M115:M116" si="433">L115</f>
        <v>140.38900000000001</v>
      </c>
      <c r="N115" s="38">
        <v>181.63399999999999</v>
      </c>
      <c r="O115" s="38">
        <v>172.07300000000001</v>
      </c>
      <c r="P115" s="38">
        <v>201.232</v>
      </c>
      <c r="Q115" s="38">
        <v>197.63200000000001</v>
      </c>
      <c r="R115" s="4">
        <f t="shared" ref="R115:R116" si="434">Q115</f>
        <v>197.63200000000001</v>
      </c>
      <c r="S115" s="114">
        <f>R115</f>
        <v>197.63200000000001</v>
      </c>
      <c r="T115" s="114">
        <f t="shared" ref="T115:V115" si="435">S115</f>
        <v>197.63200000000001</v>
      </c>
      <c r="U115" s="114">
        <f t="shared" si="435"/>
        <v>197.63200000000001</v>
      </c>
      <c r="V115" s="114">
        <f t="shared" si="435"/>
        <v>197.63200000000001</v>
      </c>
      <c r="W115" s="4">
        <f t="shared" ref="W115:W116" si="436">V115</f>
        <v>197.63200000000001</v>
      </c>
      <c r="X115" s="114">
        <f>W115</f>
        <v>197.63200000000001</v>
      </c>
      <c r="Y115" s="114">
        <f t="shared" ref="Y115" si="437">X115</f>
        <v>197.63200000000001</v>
      </c>
      <c r="Z115" s="114">
        <f t="shared" ref="Z115" si="438">Y115</f>
        <v>197.63200000000001</v>
      </c>
      <c r="AA115" s="114">
        <f t="shared" ref="AA115" si="439">Z115</f>
        <v>197.63200000000001</v>
      </c>
      <c r="AB115" s="4">
        <f t="shared" ref="AB115:AB116" si="440">AA115</f>
        <v>197.63200000000001</v>
      </c>
      <c r="AC115" s="114">
        <f>AB115</f>
        <v>197.63200000000001</v>
      </c>
      <c r="AD115" s="114">
        <f t="shared" ref="AD115" si="441">AC115</f>
        <v>197.63200000000001</v>
      </c>
      <c r="AE115" s="114">
        <f t="shared" ref="AE115" si="442">AD115</f>
        <v>197.63200000000001</v>
      </c>
      <c r="AF115" s="114">
        <f t="shared" ref="AF115" si="443">AE115</f>
        <v>197.63200000000001</v>
      </c>
      <c r="AG115" s="4">
        <f t="shared" ref="AG115:AG116" si="444">AF115</f>
        <v>197.63200000000001</v>
      </c>
      <c r="AH115" s="114">
        <f>AG115</f>
        <v>197.63200000000001</v>
      </c>
      <c r="AI115" s="114">
        <f t="shared" ref="AI115" si="445">AH115</f>
        <v>197.63200000000001</v>
      </c>
      <c r="AJ115" s="114">
        <f t="shared" ref="AJ115" si="446">AI115</f>
        <v>197.63200000000001</v>
      </c>
      <c r="AK115" s="114">
        <f t="shared" ref="AK115" si="447">AJ115</f>
        <v>197.63200000000001</v>
      </c>
      <c r="AL115" s="4">
        <f t="shared" si="424"/>
        <v>197.63200000000001</v>
      </c>
      <c r="AM115" s="114">
        <f>AL115</f>
        <v>197.63200000000001</v>
      </c>
      <c r="AN115" s="114">
        <f t="shared" ref="AN115" si="448">AM115</f>
        <v>197.63200000000001</v>
      </c>
      <c r="AO115" s="114">
        <f t="shared" ref="AO115" si="449">AN115</f>
        <v>197.63200000000001</v>
      </c>
      <c r="AP115" s="114">
        <f t="shared" ref="AP115" si="450">AO115</f>
        <v>197.63200000000001</v>
      </c>
      <c r="AQ115" s="4">
        <f t="shared" si="426"/>
        <v>197.63200000000001</v>
      </c>
    </row>
    <row r="116" spans="2:43" s="68" customFormat="1" ht="16.2" outlineLevel="1">
      <c r="B116" s="199" t="s">
        <v>164</v>
      </c>
      <c r="C116" s="200"/>
      <c r="D116" s="127">
        <v>230.01499999999999</v>
      </c>
      <c r="E116" s="281">
        <v>241.33</v>
      </c>
      <c r="F116" s="281">
        <v>252.95599999999999</v>
      </c>
      <c r="G116" s="282">
        <v>274.58600000000001</v>
      </c>
      <c r="H116" s="138">
        <f>G116</f>
        <v>274.58600000000001</v>
      </c>
      <c r="I116" s="283">
        <v>285.33999999999997</v>
      </c>
      <c r="J116" s="283">
        <v>301.75400000000002</v>
      </c>
      <c r="K116" s="283">
        <v>329.73899999999998</v>
      </c>
      <c r="L116" s="283">
        <v>346.721</v>
      </c>
      <c r="M116" s="138">
        <f t="shared" si="433"/>
        <v>346.721</v>
      </c>
      <c r="N116" s="283">
        <v>374.22300000000001</v>
      </c>
      <c r="O116" s="283">
        <v>396.976</v>
      </c>
      <c r="P116" s="283">
        <v>427.20600000000002</v>
      </c>
      <c r="Q116" s="283">
        <v>443.47199999999998</v>
      </c>
      <c r="R116" s="138">
        <f t="shared" si="434"/>
        <v>443.47199999999998</v>
      </c>
      <c r="S116" s="284">
        <f>Q116</f>
        <v>443.47199999999998</v>
      </c>
      <c r="T116" s="284">
        <f>S116</f>
        <v>443.47199999999998</v>
      </c>
      <c r="U116" s="284">
        <f>T116</f>
        <v>443.47199999999998</v>
      </c>
      <c r="V116" s="284">
        <f>U116</f>
        <v>443.47199999999998</v>
      </c>
      <c r="W116" s="138">
        <f t="shared" si="436"/>
        <v>443.47199999999998</v>
      </c>
      <c r="X116" s="284">
        <f>V116</f>
        <v>443.47199999999998</v>
      </c>
      <c r="Y116" s="284">
        <f>X116</f>
        <v>443.47199999999998</v>
      </c>
      <c r="Z116" s="284">
        <f>Y116</f>
        <v>443.47199999999998</v>
      </c>
      <c r="AA116" s="284">
        <f>Z116</f>
        <v>443.47199999999998</v>
      </c>
      <c r="AB116" s="138">
        <f t="shared" si="440"/>
        <v>443.47199999999998</v>
      </c>
      <c r="AC116" s="284">
        <f>AA116</f>
        <v>443.47199999999998</v>
      </c>
      <c r="AD116" s="284">
        <f>AC116</f>
        <v>443.47199999999998</v>
      </c>
      <c r="AE116" s="284">
        <f>AD116</f>
        <v>443.47199999999998</v>
      </c>
      <c r="AF116" s="284">
        <f>AE116</f>
        <v>443.47199999999998</v>
      </c>
      <c r="AG116" s="138">
        <f t="shared" si="444"/>
        <v>443.47199999999998</v>
      </c>
      <c r="AH116" s="284">
        <f>AF116</f>
        <v>443.47199999999998</v>
      </c>
      <c r="AI116" s="284">
        <f>AH116</f>
        <v>443.47199999999998</v>
      </c>
      <c r="AJ116" s="284">
        <f>AI116</f>
        <v>443.47199999999998</v>
      </c>
      <c r="AK116" s="284">
        <f>AJ116</f>
        <v>443.47199999999998</v>
      </c>
      <c r="AL116" s="138">
        <f t="shared" si="424"/>
        <v>443.47199999999998</v>
      </c>
      <c r="AM116" s="284">
        <f>AK116</f>
        <v>443.47199999999998</v>
      </c>
      <c r="AN116" s="284">
        <f>AM116</f>
        <v>443.47199999999998</v>
      </c>
      <c r="AO116" s="284">
        <f>AN116</f>
        <v>443.47199999999998</v>
      </c>
      <c r="AP116" s="284">
        <f>AO116</f>
        <v>443.47199999999998</v>
      </c>
      <c r="AQ116" s="138">
        <f t="shared" si="426"/>
        <v>443.47199999999998</v>
      </c>
    </row>
    <row r="117" spans="2:43" s="68" customFormat="1" outlineLevel="1">
      <c r="B117" s="524" t="s">
        <v>7</v>
      </c>
      <c r="C117" s="525"/>
      <c r="D117" s="87">
        <f>SUM(D113:D116)</f>
        <v>2263.6529999999998</v>
      </c>
      <c r="E117" s="8">
        <f t="shared" ref="E117:AK117" si="451">SUM(E113:E116)</f>
        <v>2335.1239999999998</v>
      </c>
      <c r="F117" s="8">
        <f t="shared" si="451"/>
        <v>2548.6550000000002</v>
      </c>
      <c r="G117" s="13">
        <f t="shared" si="451"/>
        <v>2663.1540000000005</v>
      </c>
      <c r="H117" s="7">
        <f t="shared" si="451"/>
        <v>2663.1540000000005</v>
      </c>
      <c r="I117" s="37">
        <f t="shared" si="451"/>
        <v>3008.8490000000002</v>
      </c>
      <c r="J117" s="37">
        <f t="shared" si="451"/>
        <v>3220.0689999999995</v>
      </c>
      <c r="K117" s="37">
        <f t="shared" si="451"/>
        <v>3341.4179999999997</v>
      </c>
      <c r="L117" s="37">
        <f t="shared" si="451"/>
        <v>3529.6240000000003</v>
      </c>
      <c r="M117" s="7">
        <f t="shared" si="451"/>
        <v>3529.6240000000003</v>
      </c>
      <c r="N117" s="37">
        <f t="shared" si="451"/>
        <v>3933.6319999999996</v>
      </c>
      <c r="O117" s="37">
        <f t="shared" si="451"/>
        <v>4051.837</v>
      </c>
      <c r="P117" s="37">
        <f t="shared" si="451"/>
        <v>4411.4049999999997</v>
      </c>
      <c r="Q117" s="37">
        <f t="shared" si="451"/>
        <v>4586.5569999999998</v>
      </c>
      <c r="R117" s="7">
        <f t="shared" si="451"/>
        <v>4586.5569999999998</v>
      </c>
      <c r="S117" s="36">
        <f t="shared" si="451"/>
        <v>4955.5347392887952</v>
      </c>
      <c r="T117" s="36">
        <f t="shared" si="451"/>
        <v>5248.5959969017467</v>
      </c>
      <c r="U117" s="36">
        <f t="shared" si="451"/>
        <v>5645.4733555115135</v>
      </c>
      <c r="V117" s="36">
        <f t="shared" si="451"/>
        <v>5975.6484759882896</v>
      </c>
      <c r="W117" s="7">
        <f t="shared" si="451"/>
        <v>5975.6484759882896</v>
      </c>
      <c r="X117" s="36">
        <f t="shared" ref="X117:AA117" si="452">SUM(X113:X116)</f>
        <v>6416.4583695420988</v>
      </c>
      <c r="Y117" s="36">
        <f t="shared" si="452"/>
        <v>6785.8808127269804</v>
      </c>
      <c r="Z117" s="36">
        <f t="shared" si="452"/>
        <v>7265.190108176409</v>
      </c>
      <c r="AA117" s="36">
        <f t="shared" si="452"/>
        <v>7685.1403927724323</v>
      </c>
      <c r="AB117" s="7">
        <f t="shared" si="451"/>
        <v>7685.1403927724323</v>
      </c>
      <c r="AC117" s="36">
        <f t="shared" ref="AC117:AF117" si="453">SUM(AC113:AC116)</f>
        <v>8324.7820748677914</v>
      </c>
      <c r="AD117" s="36">
        <f t="shared" si="453"/>
        <v>8724.0648452121768</v>
      </c>
      <c r="AE117" s="36">
        <f t="shared" si="453"/>
        <v>9387.6037755431917</v>
      </c>
      <c r="AF117" s="36">
        <f t="shared" si="453"/>
        <v>9825.9219127553151</v>
      </c>
      <c r="AG117" s="7">
        <f t="shared" si="451"/>
        <v>9825.9219127553151</v>
      </c>
      <c r="AH117" s="36">
        <f t="shared" si="451"/>
        <v>10718.691819297646</v>
      </c>
      <c r="AI117" s="36">
        <f t="shared" si="451"/>
        <v>11123.382801076195</v>
      </c>
      <c r="AJ117" s="36">
        <f t="shared" si="451"/>
        <v>12050.27239150907</v>
      </c>
      <c r="AK117" s="36">
        <f t="shared" si="451"/>
        <v>12507.097266198823</v>
      </c>
      <c r="AL117" s="7">
        <f t="shared" ref="AL117:AP117" si="454">SUM(AL113:AL116)</f>
        <v>12507.097266198823</v>
      </c>
      <c r="AM117" s="36">
        <f t="shared" si="454"/>
        <v>13495.814754771194</v>
      </c>
      <c r="AN117" s="36">
        <f t="shared" si="454"/>
        <v>13996.695589899466</v>
      </c>
      <c r="AO117" s="36">
        <f t="shared" si="454"/>
        <v>15023.195610953962</v>
      </c>
      <c r="AP117" s="36">
        <f t="shared" si="454"/>
        <v>15585.233128618043</v>
      </c>
      <c r="AQ117" s="7">
        <f t="shared" ref="AQ117" si="455">SUM(AQ113:AQ116)</f>
        <v>15585.233128618043</v>
      </c>
    </row>
    <row r="118" spans="2:43" s="68" customFormat="1" outlineLevel="1">
      <c r="B118" s="490" t="s">
        <v>165</v>
      </c>
      <c r="C118" s="491"/>
      <c r="D118" s="108">
        <v>1321.8789999999999</v>
      </c>
      <c r="E118" s="201">
        <v>1390.77</v>
      </c>
      <c r="F118" s="11">
        <v>1510.403</v>
      </c>
      <c r="G118" s="31">
        <v>1575.8320000000001</v>
      </c>
      <c r="H118" s="10">
        <f t="shared" ref="H118:H120" si="456">G118</f>
        <v>1575.8320000000001</v>
      </c>
      <c r="I118" s="38">
        <v>1861.7909999999999</v>
      </c>
      <c r="J118" s="38">
        <v>1942.624</v>
      </c>
      <c r="K118" s="38">
        <v>1966.854</v>
      </c>
      <c r="L118" s="38">
        <v>2026.36</v>
      </c>
      <c r="M118" s="4">
        <f t="shared" ref="M118:M119" si="457">L118</f>
        <v>2026.36</v>
      </c>
      <c r="N118" s="38">
        <v>2586.098</v>
      </c>
      <c r="O118" s="38">
        <v>2698.52</v>
      </c>
      <c r="P118" s="38">
        <v>2975.1889999999999</v>
      </c>
      <c r="Q118" s="38">
        <v>2894.654</v>
      </c>
      <c r="R118" s="4">
        <f t="shared" ref="R118:R119" si="458">Q118</f>
        <v>2894.654</v>
      </c>
      <c r="S118" s="114">
        <f>Q118+(S147*(1-Q138))</f>
        <v>3139.3947907411289</v>
      </c>
      <c r="T118" s="114">
        <f>S118+(T147*(1-S138))</f>
        <v>3395.887800062852</v>
      </c>
      <c r="U118" s="114">
        <f t="shared" ref="U118:V118" si="459">T118+(U147*(1-T138))</f>
        <v>3663.7398029584338</v>
      </c>
      <c r="V118" s="114">
        <f t="shared" si="459"/>
        <v>3945.0681323718627</v>
      </c>
      <c r="W118" s="4">
        <f t="shared" ref="W118:W119" si="460">V118</f>
        <v>3945.0681323718627</v>
      </c>
      <c r="X118" s="114">
        <f>V118+(X147*(1-V138))</f>
        <v>4242.3603309978107</v>
      </c>
      <c r="Y118" s="114">
        <f>X118+(Y147*(1-X138))</f>
        <v>4555.4143207700736</v>
      </c>
      <c r="Z118" s="114">
        <f t="shared" ref="Z118:AA118" si="461">Y118+(Z147*(1-Y138))</f>
        <v>4883.9687825045467</v>
      </c>
      <c r="AA118" s="114">
        <f t="shared" si="461"/>
        <v>5230.8840600885687</v>
      </c>
      <c r="AB118" s="4">
        <f t="shared" ref="AB118:AB119" si="462">AA118</f>
        <v>5230.8840600885687</v>
      </c>
      <c r="AC118" s="114">
        <f>AA118+(AC147*(1-AA138))</f>
        <v>5624.2769565857134</v>
      </c>
      <c r="AD118" s="114">
        <f>AC118+(AD147*(1-AC138))</f>
        <v>6030.3515719423895</v>
      </c>
      <c r="AE118" s="114">
        <f t="shared" ref="AE118:AF118" si="463">AD118+(AE147*(1-AD138))</f>
        <v>6447.1555237559842</v>
      </c>
      <c r="AF118" s="114">
        <f t="shared" si="463"/>
        <v>6877.6679779214983</v>
      </c>
      <c r="AG118" s="4">
        <f t="shared" ref="AG118:AG119" si="464">AF118</f>
        <v>6877.6679779214983</v>
      </c>
      <c r="AH118" s="114">
        <f>AF118+(AH147*(1-AF138))</f>
        <v>7369.8357068984133</v>
      </c>
      <c r="AI118" s="114">
        <f>AH118+(AI147*(1-AH138))</f>
        <v>7877.2980509383515</v>
      </c>
      <c r="AJ118" s="114">
        <f t="shared" ref="AJ118:AK118" si="465">AI118+(AJ147*(1-AI138))</f>
        <v>8399.004403609677</v>
      </c>
      <c r="AK118" s="114">
        <f t="shared" si="465"/>
        <v>8938.9864902322752</v>
      </c>
      <c r="AL118" s="4">
        <f t="shared" ref="AL118:AL120" si="466">AK118</f>
        <v>8938.9864902322752</v>
      </c>
      <c r="AM118" s="114">
        <f>AK118+(AM147*(1-AK138))</f>
        <v>9501.1713428125422</v>
      </c>
      <c r="AN118" s="114">
        <f>AM118+(AN147*(1-AM138))</f>
        <v>10082.686497516481</v>
      </c>
      <c r="AO118" s="114">
        <f t="shared" ref="AO118:AP118" si="467">AN118+(AO147*(1-AN138))</f>
        <v>10680.889916972559</v>
      </c>
      <c r="AP118" s="114">
        <f t="shared" si="467"/>
        <v>11300.524035197492</v>
      </c>
      <c r="AQ118" s="4">
        <f t="shared" ref="AQ118:AQ120" si="468">AP118</f>
        <v>11300.524035197492</v>
      </c>
    </row>
    <row r="119" spans="2:43" s="68" customFormat="1" outlineLevel="1">
      <c r="B119" s="199" t="s">
        <v>112</v>
      </c>
      <c r="C119" s="200"/>
      <c r="D119" s="108">
        <v>900</v>
      </c>
      <c r="E119" s="201">
        <v>900</v>
      </c>
      <c r="F119" s="11">
        <v>900</v>
      </c>
      <c r="G119" s="31">
        <v>900</v>
      </c>
      <c r="H119" s="10">
        <f>G119</f>
        <v>900</v>
      </c>
      <c r="I119" s="38">
        <v>2400</v>
      </c>
      <c r="J119" s="38">
        <v>2400</v>
      </c>
      <c r="K119" s="38">
        <v>2400</v>
      </c>
      <c r="L119" s="38">
        <v>2371.3620000000001</v>
      </c>
      <c r="M119" s="4">
        <f t="shared" si="457"/>
        <v>2371.3620000000001</v>
      </c>
      <c r="N119" s="38">
        <v>2372.2179999999998</v>
      </c>
      <c r="O119" s="38">
        <v>2373.085</v>
      </c>
      <c r="P119" s="38">
        <v>2373.9659999999999</v>
      </c>
      <c r="Q119" s="38">
        <v>3364.3310000000001</v>
      </c>
      <c r="R119" s="4">
        <f t="shared" si="458"/>
        <v>3364.3310000000001</v>
      </c>
      <c r="S119" s="114">
        <f>Q119+S173</f>
        <v>3364.3310000000001</v>
      </c>
      <c r="T119" s="114">
        <f>S119+T173</f>
        <v>4564.3310000000001</v>
      </c>
      <c r="U119" s="114">
        <f t="shared" ref="U119:V119" si="469">T119+U173</f>
        <v>4564.3310000000001</v>
      </c>
      <c r="V119" s="114">
        <f t="shared" si="469"/>
        <v>4564.3310000000001</v>
      </c>
      <c r="W119" s="4">
        <f t="shared" si="460"/>
        <v>4564.3310000000001</v>
      </c>
      <c r="X119" s="114">
        <f>V119+X173</f>
        <v>5364.3310000000001</v>
      </c>
      <c r="Y119" s="114">
        <f>X119+Y173</f>
        <v>5364.3310000000001</v>
      </c>
      <c r="Z119" s="114">
        <f t="shared" ref="Z119:AA119" si="470">Y119+Z173</f>
        <v>5364.3310000000001</v>
      </c>
      <c r="AA119" s="114">
        <f t="shared" si="470"/>
        <v>5364.3310000000001</v>
      </c>
      <c r="AB119" s="4">
        <f t="shared" si="462"/>
        <v>5364.3310000000001</v>
      </c>
      <c r="AC119" s="114">
        <f>AA119+AC173</f>
        <v>5364.3310000000001</v>
      </c>
      <c r="AD119" s="114">
        <f>AC119+AD173</f>
        <v>5364.3310000000001</v>
      </c>
      <c r="AE119" s="114">
        <f t="shared" ref="AE119:AF119" si="471">AD119+AE173</f>
        <v>5364.3310000000001</v>
      </c>
      <c r="AF119" s="114">
        <f t="shared" si="471"/>
        <v>5364.3310000000001</v>
      </c>
      <c r="AG119" s="4">
        <f t="shared" si="464"/>
        <v>5364.3310000000001</v>
      </c>
      <c r="AH119" s="114">
        <f>AF119+AH173</f>
        <v>5364.3310000000001</v>
      </c>
      <c r="AI119" s="114">
        <f>AH119+AI173</f>
        <v>5364.3310000000001</v>
      </c>
      <c r="AJ119" s="114">
        <f t="shared" ref="AJ119:AK119" si="472">AI119+AJ173</f>
        <v>5364.3310000000001</v>
      </c>
      <c r="AK119" s="114">
        <f t="shared" si="472"/>
        <v>5364.3310000000001</v>
      </c>
      <c r="AL119" s="4">
        <f t="shared" si="466"/>
        <v>5364.3310000000001</v>
      </c>
      <c r="AM119" s="114">
        <f>AK119+AM173</f>
        <v>4864.3310000000001</v>
      </c>
      <c r="AN119" s="114">
        <f>AM119+AN173</f>
        <v>4864.3310000000001</v>
      </c>
      <c r="AO119" s="114">
        <f t="shared" ref="AO119:AP119" si="473">AN119+AO173</f>
        <v>4864.3310000000001</v>
      </c>
      <c r="AP119" s="114">
        <f t="shared" si="473"/>
        <v>4864.3310000000001</v>
      </c>
      <c r="AQ119" s="4">
        <f t="shared" si="468"/>
        <v>4864.3310000000001</v>
      </c>
    </row>
    <row r="120" spans="2:43" s="68" customFormat="1" ht="15.75" customHeight="1" outlineLevel="1">
      <c r="B120" s="528" t="s">
        <v>65</v>
      </c>
      <c r="C120" s="529"/>
      <c r="D120" s="127">
        <v>84.215999999999994</v>
      </c>
      <c r="E120" s="285">
        <v>90.222999999999999</v>
      </c>
      <c r="F120" s="281">
        <v>94.397000000000006</v>
      </c>
      <c r="G120" s="282">
        <v>59.957000000000001</v>
      </c>
      <c r="H120" s="138">
        <f t="shared" si="456"/>
        <v>59.957000000000001</v>
      </c>
      <c r="I120" s="283">
        <v>60.771999999999998</v>
      </c>
      <c r="J120" s="283">
        <v>60.093000000000004</v>
      </c>
      <c r="K120" s="283">
        <v>40.677</v>
      </c>
      <c r="L120" s="283">
        <v>52.098999999999997</v>
      </c>
      <c r="M120" s="138">
        <f t="shared" ref="M120" si="474">L120</f>
        <v>52.098999999999997</v>
      </c>
      <c r="N120" s="283">
        <v>53.093000000000004</v>
      </c>
      <c r="O120" s="283">
        <v>54.231000000000002</v>
      </c>
      <c r="P120" s="283">
        <v>57.811999999999998</v>
      </c>
      <c r="Q120" s="283">
        <v>61.188000000000002</v>
      </c>
      <c r="R120" s="138">
        <f t="shared" ref="R120" si="475">Q120</f>
        <v>61.188000000000002</v>
      </c>
      <c r="S120" s="284">
        <f>Q120</f>
        <v>61.188000000000002</v>
      </c>
      <c r="T120" s="284">
        <f t="shared" ref="T120:V120" si="476">S120</f>
        <v>61.188000000000002</v>
      </c>
      <c r="U120" s="284">
        <f t="shared" si="476"/>
        <v>61.188000000000002</v>
      </c>
      <c r="V120" s="284">
        <f t="shared" si="476"/>
        <v>61.188000000000002</v>
      </c>
      <c r="W120" s="138">
        <f t="shared" ref="W120" si="477">V120</f>
        <v>61.188000000000002</v>
      </c>
      <c r="X120" s="284">
        <f>V120</f>
        <v>61.188000000000002</v>
      </c>
      <c r="Y120" s="284">
        <f t="shared" ref="Y120:AA120" si="478">X120</f>
        <v>61.188000000000002</v>
      </c>
      <c r="Z120" s="284">
        <f t="shared" si="478"/>
        <v>61.188000000000002</v>
      </c>
      <c r="AA120" s="284">
        <f t="shared" si="478"/>
        <v>61.188000000000002</v>
      </c>
      <c r="AB120" s="138">
        <f t="shared" ref="AB120" si="479">AA120</f>
        <v>61.188000000000002</v>
      </c>
      <c r="AC120" s="284">
        <f>AA120</f>
        <v>61.188000000000002</v>
      </c>
      <c r="AD120" s="284">
        <f t="shared" ref="AD120:AF120" si="480">AC120</f>
        <v>61.188000000000002</v>
      </c>
      <c r="AE120" s="284">
        <f t="shared" si="480"/>
        <v>61.188000000000002</v>
      </c>
      <c r="AF120" s="284">
        <f t="shared" si="480"/>
        <v>61.188000000000002</v>
      </c>
      <c r="AG120" s="138">
        <f t="shared" ref="AG120" si="481">AF120</f>
        <v>61.188000000000002</v>
      </c>
      <c r="AH120" s="284">
        <f>AF120</f>
        <v>61.188000000000002</v>
      </c>
      <c r="AI120" s="284">
        <f t="shared" ref="AI120" si="482">AH120</f>
        <v>61.188000000000002</v>
      </c>
      <c r="AJ120" s="284">
        <f t="shared" ref="AJ120" si="483">AI120</f>
        <v>61.188000000000002</v>
      </c>
      <c r="AK120" s="284">
        <f t="shared" ref="AK120" si="484">AJ120</f>
        <v>61.188000000000002</v>
      </c>
      <c r="AL120" s="138">
        <f t="shared" si="466"/>
        <v>61.188000000000002</v>
      </c>
      <c r="AM120" s="284">
        <f>AK120</f>
        <v>61.188000000000002</v>
      </c>
      <c r="AN120" s="284">
        <f t="shared" ref="AN120" si="485">AM120</f>
        <v>61.188000000000002</v>
      </c>
      <c r="AO120" s="284">
        <f t="shared" ref="AO120" si="486">AN120</f>
        <v>61.188000000000002</v>
      </c>
      <c r="AP120" s="284">
        <f t="shared" ref="AP120" si="487">AO120</f>
        <v>61.188000000000002</v>
      </c>
      <c r="AQ120" s="138">
        <f t="shared" si="468"/>
        <v>61.188000000000002</v>
      </c>
    </row>
    <row r="121" spans="2:43" s="68" customFormat="1" outlineLevel="1">
      <c r="B121" s="524" t="s">
        <v>8</v>
      </c>
      <c r="C121" s="525"/>
      <c r="D121" s="87">
        <f>SUM(D117:D120)</f>
        <v>4569.7479999999996</v>
      </c>
      <c r="E121" s="8">
        <f t="shared" ref="E121:AK121" si="488">SUM(E117:E120)</f>
        <v>4716.1170000000002</v>
      </c>
      <c r="F121" s="8">
        <f t="shared" si="488"/>
        <v>5053.4549999999999</v>
      </c>
      <c r="G121" s="13">
        <f t="shared" si="488"/>
        <v>5198.9430000000011</v>
      </c>
      <c r="H121" s="7">
        <f t="shared" si="488"/>
        <v>5198.9430000000011</v>
      </c>
      <c r="I121" s="37">
        <f t="shared" si="488"/>
        <v>7331.4120000000003</v>
      </c>
      <c r="J121" s="37">
        <f t="shared" si="488"/>
        <v>7622.7859999999991</v>
      </c>
      <c r="K121" s="37">
        <f t="shared" si="488"/>
        <v>7748.9489999999996</v>
      </c>
      <c r="L121" s="36">
        <f t="shared" si="488"/>
        <v>7979.4450000000006</v>
      </c>
      <c r="M121" s="7">
        <f t="shared" si="488"/>
        <v>7979.4450000000006</v>
      </c>
      <c r="N121" s="37">
        <f>SUM(N117:N120)</f>
        <v>8945.0410000000011</v>
      </c>
      <c r="O121" s="37">
        <f t="shared" si="488"/>
        <v>9177.6729999999989</v>
      </c>
      <c r="P121" s="37">
        <f t="shared" si="488"/>
        <v>9818.3719999999994</v>
      </c>
      <c r="Q121" s="36">
        <f t="shared" si="488"/>
        <v>10906.73</v>
      </c>
      <c r="R121" s="7">
        <f t="shared" si="488"/>
        <v>10906.73</v>
      </c>
      <c r="S121" s="36">
        <f t="shared" si="488"/>
        <v>11520.448530029924</v>
      </c>
      <c r="T121" s="36">
        <f t="shared" si="488"/>
        <v>13270.0027969646</v>
      </c>
      <c r="U121" s="36">
        <f t="shared" si="488"/>
        <v>13934.732158469948</v>
      </c>
      <c r="V121" s="36">
        <f t="shared" si="488"/>
        <v>14546.235608360152</v>
      </c>
      <c r="W121" s="7">
        <f t="shared" si="488"/>
        <v>14546.235608360152</v>
      </c>
      <c r="X121" s="36">
        <f t="shared" ref="X121:AA121" si="489">SUM(X117:X120)</f>
        <v>16084.337700539909</v>
      </c>
      <c r="Y121" s="36">
        <f t="shared" si="489"/>
        <v>16766.814133497053</v>
      </c>
      <c r="Z121" s="36">
        <f t="shared" si="489"/>
        <v>17574.677890680952</v>
      </c>
      <c r="AA121" s="36">
        <f t="shared" si="489"/>
        <v>18341.543452861002</v>
      </c>
      <c r="AB121" s="7">
        <f t="shared" si="488"/>
        <v>18341.543452861002</v>
      </c>
      <c r="AC121" s="36">
        <f t="shared" ref="AC121:AF121" si="490">SUM(AC117:AC120)</f>
        <v>19374.578031453504</v>
      </c>
      <c r="AD121" s="36">
        <f t="shared" si="490"/>
        <v>20179.935417154567</v>
      </c>
      <c r="AE121" s="36">
        <f t="shared" si="490"/>
        <v>21260.278299299174</v>
      </c>
      <c r="AF121" s="36">
        <f t="shared" si="490"/>
        <v>22129.108890676809</v>
      </c>
      <c r="AG121" s="7">
        <f t="shared" si="488"/>
        <v>22129.108890676809</v>
      </c>
      <c r="AH121" s="36">
        <f t="shared" si="488"/>
        <v>23514.04652619606</v>
      </c>
      <c r="AI121" s="36">
        <f t="shared" si="488"/>
        <v>24426.199852014546</v>
      </c>
      <c r="AJ121" s="36">
        <f t="shared" si="488"/>
        <v>25874.795795118745</v>
      </c>
      <c r="AK121" s="36">
        <f t="shared" si="488"/>
        <v>26871.602756431097</v>
      </c>
      <c r="AL121" s="7">
        <f t="shared" ref="AL121:AP121" si="491">SUM(AL117:AL120)</f>
        <v>26871.602756431097</v>
      </c>
      <c r="AM121" s="36">
        <f t="shared" si="491"/>
        <v>27922.505097583733</v>
      </c>
      <c r="AN121" s="36">
        <f t="shared" si="491"/>
        <v>29004.901087415947</v>
      </c>
      <c r="AO121" s="36">
        <f t="shared" si="491"/>
        <v>30629.60452792652</v>
      </c>
      <c r="AP121" s="36">
        <f t="shared" si="491"/>
        <v>31811.276163815532</v>
      </c>
      <c r="AQ121" s="7">
        <f t="shared" ref="AQ121" si="492">SUM(AQ117:AQ120)</f>
        <v>31811.276163815532</v>
      </c>
    </row>
    <row r="122" spans="2:43" s="68" customFormat="1" ht="6.75" customHeight="1" outlineLevel="1">
      <c r="B122" s="490"/>
      <c r="C122" s="491"/>
      <c r="D122" s="108"/>
      <c r="E122" s="11"/>
      <c r="F122" s="11"/>
      <c r="G122" s="31"/>
      <c r="H122" s="10"/>
      <c r="I122" s="38"/>
      <c r="J122" s="38"/>
      <c r="K122" s="35"/>
      <c r="L122" s="35"/>
      <c r="M122" s="4"/>
      <c r="N122" s="38"/>
      <c r="O122" s="38"/>
      <c r="P122" s="38"/>
      <c r="Q122" s="35"/>
      <c r="R122" s="4"/>
      <c r="S122" s="35"/>
      <c r="T122" s="35"/>
      <c r="U122" s="35"/>
      <c r="V122" s="35"/>
      <c r="W122" s="4"/>
      <c r="X122" s="35"/>
      <c r="Y122" s="35"/>
      <c r="Z122" s="35"/>
      <c r="AA122" s="35"/>
      <c r="AB122" s="4"/>
      <c r="AC122" s="35"/>
      <c r="AD122" s="35"/>
      <c r="AE122" s="35"/>
      <c r="AF122" s="35"/>
      <c r="AG122" s="4"/>
      <c r="AH122" s="35"/>
      <c r="AI122" s="35"/>
      <c r="AJ122" s="35"/>
      <c r="AK122" s="35"/>
      <c r="AL122" s="4"/>
      <c r="AM122" s="35"/>
      <c r="AN122" s="35"/>
      <c r="AO122" s="35"/>
      <c r="AP122" s="35"/>
      <c r="AQ122" s="4"/>
    </row>
    <row r="123" spans="2:43" s="68" customFormat="1" outlineLevel="1">
      <c r="B123" s="526" t="s">
        <v>9</v>
      </c>
      <c r="C123" s="527"/>
      <c r="D123" s="108"/>
      <c r="E123" s="11"/>
      <c r="F123" s="11"/>
      <c r="G123" s="31"/>
      <c r="H123" s="10"/>
      <c r="I123" s="38"/>
      <c r="J123" s="38"/>
      <c r="K123" s="35"/>
      <c r="L123" s="35"/>
      <c r="M123" s="4"/>
      <c r="N123" s="38"/>
      <c r="O123" s="38"/>
      <c r="P123" s="38"/>
      <c r="Q123" s="35"/>
      <c r="R123" s="4"/>
      <c r="S123" s="35"/>
      <c r="T123" s="35"/>
      <c r="U123" s="35"/>
      <c r="V123" s="35"/>
      <c r="W123" s="4"/>
      <c r="X123" s="35"/>
      <c r="Y123" s="35"/>
      <c r="Z123" s="35"/>
      <c r="AA123" s="35"/>
      <c r="AB123" s="4"/>
      <c r="AC123" s="35"/>
      <c r="AD123" s="35"/>
      <c r="AE123" s="35"/>
      <c r="AF123" s="35"/>
      <c r="AG123" s="4"/>
      <c r="AH123" s="35"/>
      <c r="AI123" s="35"/>
      <c r="AJ123" s="35"/>
      <c r="AK123" s="35"/>
      <c r="AL123" s="4"/>
      <c r="AM123" s="35"/>
      <c r="AN123" s="35"/>
      <c r="AO123" s="35"/>
      <c r="AP123" s="35"/>
      <c r="AQ123" s="4"/>
    </row>
    <row r="124" spans="2:43" s="68" customFormat="1" outlineLevel="1">
      <c r="B124" s="490" t="s">
        <v>86</v>
      </c>
      <c r="C124" s="491"/>
      <c r="D124" s="108">
        <f>0.06+868.195</f>
        <v>868.255</v>
      </c>
      <c r="E124" s="201">
        <f>0.06+926.525</f>
        <v>926.58499999999992</v>
      </c>
      <c r="F124" s="11">
        <f>0.06+987.256</f>
        <v>987.31599999999992</v>
      </c>
      <c r="G124" s="31">
        <f>0.06+1042.81</f>
        <v>1042.8699999999999</v>
      </c>
      <c r="H124" s="10">
        <f t="shared" ref="H124:H126" si="493">G124</f>
        <v>1042.8699999999999</v>
      </c>
      <c r="I124" s="38">
        <f>0.06+1109.327</f>
        <v>1109.3869999999999</v>
      </c>
      <c r="J124" s="38">
        <v>1200.8800000000001</v>
      </c>
      <c r="K124" s="35">
        <v>1306.461</v>
      </c>
      <c r="L124" s="35">
        <v>1324.809</v>
      </c>
      <c r="M124" s="4">
        <f>L124</f>
        <v>1324.809</v>
      </c>
      <c r="N124" s="38">
        <v>1382.0509999999999</v>
      </c>
      <c r="O124" s="38">
        <v>1443.7070000000001</v>
      </c>
      <c r="P124" s="35">
        <v>1503.6410000000001</v>
      </c>
      <c r="Q124" s="35">
        <v>1599.7619999999999</v>
      </c>
      <c r="R124" s="4">
        <f t="shared" ref="R124:R126" si="494">Q124</f>
        <v>1599.7619999999999</v>
      </c>
      <c r="S124" s="35">
        <f>R124</f>
        <v>1599.7619999999999</v>
      </c>
      <c r="T124" s="35">
        <f t="shared" ref="T124" si="495">S124</f>
        <v>1599.7619999999999</v>
      </c>
      <c r="U124" s="35">
        <f t="shared" ref="U124" si="496">T124</f>
        <v>1599.7619999999999</v>
      </c>
      <c r="V124" s="35">
        <f t="shared" ref="V124:W126" si="497">U124</f>
        <v>1599.7619999999999</v>
      </c>
      <c r="W124" s="4">
        <f t="shared" si="497"/>
        <v>1599.7619999999999</v>
      </c>
      <c r="X124" s="35">
        <f>W124</f>
        <v>1599.7619999999999</v>
      </c>
      <c r="Y124" s="35">
        <f t="shared" ref="Y124" si="498">X124</f>
        <v>1599.7619999999999</v>
      </c>
      <c r="Z124" s="35">
        <f t="shared" ref="Z124" si="499">Y124</f>
        <v>1599.7619999999999</v>
      </c>
      <c r="AA124" s="35">
        <f t="shared" ref="AA124:AB126" si="500">Z124</f>
        <v>1599.7619999999999</v>
      </c>
      <c r="AB124" s="4">
        <f t="shared" si="500"/>
        <v>1599.7619999999999</v>
      </c>
      <c r="AC124" s="35">
        <f>AB124</f>
        <v>1599.7619999999999</v>
      </c>
      <c r="AD124" s="35">
        <f t="shared" ref="AD124" si="501">AC124</f>
        <v>1599.7619999999999</v>
      </c>
      <c r="AE124" s="35">
        <f t="shared" ref="AE124" si="502">AD124</f>
        <v>1599.7619999999999</v>
      </c>
      <c r="AF124" s="35">
        <f t="shared" ref="AF124:AG126" si="503">AE124</f>
        <v>1599.7619999999999</v>
      </c>
      <c r="AG124" s="4">
        <f t="shared" si="503"/>
        <v>1599.7619999999999</v>
      </c>
      <c r="AH124" s="35">
        <f>AG124</f>
        <v>1599.7619999999999</v>
      </c>
      <c r="AI124" s="35">
        <f t="shared" ref="AI124" si="504">AH124</f>
        <v>1599.7619999999999</v>
      </c>
      <c r="AJ124" s="35">
        <f t="shared" ref="AJ124" si="505">AI124</f>
        <v>1599.7619999999999</v>
      </c>
      <c r="AK124" s="35">
        <f t="shared" ref="AK124" si="506">AJ124</f>
        <v>1599.7619999999999</v>
      </c>
      <c r="AL124" s="4">
        <f t="shared" ref="AL124:AL126" si="507">AK124</f>
        <v>1599.7619999999999</v>
      </c>
      <c r="AM124" s="35">
        <f>AL124</f>
        <v>1599.7619999999999</v>
      </c>
      <c r="AN124" s="35">
        <f t="shared" ref="AN124" si="508">AM124</f>
        <v>1599.7619999999999</v>
      </c>
      <c r="AO124" s="35">
        <f t="shared" ref="AO124" si="509">AN124</f>
        <v>1599.7619999999999</v>
      </c>
      <c r="AP124" s="35">
        <f t="shared" ref="AP124" si="510">AO124</f>
        <v>1599.7619999999999</v>
      </c>
      <c r="AQ124" s="4">
        <f t="shared" ref="AQ124:AQ126" si="511">AP124</f>
        <v>1599.7619999999999</v>
      </c>
    </row>
    <row r="125" spans="2:43" s="68" customFormat="1" outlineLevel="1">
      <c r="B125" s="528" t="s">
        <v>166</v>
      </c>
      <c r="C125" s="529"/>
      <c r="D125" s="108">
        <v>605.6</v>
      </c>
      <c r="E125" s="201">
        <v>676.61800000000005</v>
      </c>
      <c r="F125" s="11">
        <v>735.91300000000001</v>
      </c>
      <c r="G125" s="31">
        <v>819.28399999999999</v>
      </c>
      <c r="H125" s="10">
        <f t="shared" si="493"/>
        <v>819.28399999999999</v>
      </c>
      <c r="I125" s="38">
        <v>842.98</v>
      </c>
      <c r="J125" s="38">
        <v>869.31500000000005</v>
      </c>
      <c r="K125" s="38">
        <v>898.74699999999996</v>
      </c>
      <c r="L125" s="38">
        <f>K125+L26</f>
        <v>941.92499999999995</v>
      </c>
      <c r="M125" s="4">
        <f>L125</f>
        <v>941.92499999999995</v>
      </c>
      <c r="N125" s="38">
        <v>969.58299999999997</v>
      </c>
      <c r="O125" s="38">
        <f>N125+O26</f>
        <v>1010.3380000000002</v>
      </c>
      <c r="P125" s="35">
        <v>1061.855</v>
      </c>
      <c r="Q125" s="35">
        <v>1128.6030000000001</v>
      </c>
      <c r="R125" s="4">
        <f>Q125</f>
        <v>1128.6030000000001</v>
      </c>
      <c r="S125" s="38">
        <f>R125+S26</f>
        <v>1185.2068209706547</v>
      </c>
      <c r="T125" s="35">
        <f>S125+T26</f>
        <v>1256.2223719704114</v>
      </c>
      <c r="U125" s="35">
        <f>T125+U26</f>
        <v>1336.6054607513979</v>
      </c>
      <c r="V125" s="35">
        <f>U125+V26</f>
        <v>1416.7320142568806</v>
      </c>
      <c r="W125" s="4">
        <f t="shared" si="497"/>
        <v>1416.7320142568806</v>
      </c>
      <c r="X125" s="38">
        <f>W125+X26</f>
        <v>1530.2321107730459</v>
      </c>
      <c r="Y125" s="35">
        <f>X125+Y26</f>
        <v>1640.3407943232912</v>
      </c>
      <c r="Z125" s="35">
        <f>Y125+Z26</f>
        <v>1749.7013006787836</v>
      </c>
      <c r="AA125" s="35">
        <f>Z125+AA26</f>
        <v>1858.1599171253481</v>
      </c>
      <c r="AB125" s="4">
        <f t="shared" si="500"/>
        <v>1858.1599171253481</v>
      </c>
      <c r="AC125" s="38">
        <f>AB125+AC26</f>
        <v>2117.7224447809881</v>
      </c>
      <c r="AD125" s="35">
        <f>AC125+AD26</f>
        <v>2398.8325832327027</v>
      </c>
      <c r="AE125" s="35">
        <f>AD125+AE26</f>
        <v>2700.4782461610607</v>
      </c>
      <c r="AF125" s="35">
        <f>AE125+AF26</f>
        <v>3024.8854100608714</v>
      </c>
      <c r="AG125" s="4">
        <f t="shared" si="503"/>
        <v>3024.8854100608714</v>
      </c>
      <c r="AH125" s="38">
        <f>AG125+AH26</f>
        <v>3563.0442625249889</v>
      </c>
      <c r="AI125" s="35">
        <f>AH125+AI26</f>
        <v>4162.3112770109337</v>
      </c>
      <c r="AJ125" s="35">
        <f>AI125+AJ26</f>
        <v>4777.1825060015153</v>
      </c>
      <c r="AK125" s="35">
        <f>AJ125+AK26</f>
        <v>5558.3375526227246</v>
      </c>
      <c r="AL125" s="4">
        <f t="shared" si="507"/>
        <v>5558.3375526227246</v>
      </c>
      <c r="AM125" s="38">
        <f>AL125+AM26</f>
        <v>6560.5181209701905</v>
      </c>
      <c r="AN125" s="35">
        <f>AM125+AN26</f>
        <v>7653.4884448495777</v>
      </c>
      <c r="AO125" s="35">
        <f>AN125+AO26</f>
        <v>8895.0201893872199</v>
      </c>
      <c r="AP125" s="35">
        <f>AO125+AP26</f>
        <v>10239.237465038117</v>
      </c>
      <c r="AQ125" s="4">
        <f t="shared" si="511"/>
        <v>10239.237465038117</v>
      </c>
    </row>
    <row r="126" spans="2:43" s="68" customFormat="1" ht="16.2" outlineLevel="1">
      <c r="B126" s="528" t="s">
        <v>167</v>
      </c>
      <c r="C126" s="529"/>
      <c r="D126" s="127">
        <v>4.5030000000000001</v>
      </c>
      <c r="E126" s="285">
        <v>6.5019999999999998</v>
      </c>
      <c r="F126" s="281">
        <v>1.645</v>
      </c>
      <c r="G126" s="282">
        <v>-4.4459999999999997</v>
      </c>
      <c r="H126" s="138">
        <f t="shared" si="493"/>
        <v>-4.4459999999999997</v>
      </c>
      <c r="I126" s="286">
        <v>-43.154000000000003</v>
      </c>
      <c r="J126" s="283">
        <v>-38.119999999999997</v>
      </c>
      <c r="K126" s="286">
        <v>-37.89</v>
      </c>
      <c r="L126" s="286">
        <v>-43.308</v>
      </c>
      <c r="M126" s="138">
        <f t="shared" ref="M126" si="512">L126</f>
        <v>-43.308</v>
      </c>
      <c r="N126" s="283">
        <v>-34.401000000000003</v>
      </c>
      <c r="O126" s="283">
        <v>-38.210999999999999</v>
      </c>
      <c r="P126" s="286">
        <v>-36.53</v>
      </c>
      <c r="Q126" s="286">
        <v>-48.564999999999998</v>
      </c>
      <c r="R126" s="138">
        <f t="shared" si="494"/>
        <v>-48.564999999999998</v>
      </c>
      <c r="S126" s="286">
        <f>R126</f>
        <v>-48.564999999999998</v>
      </c>
      <c r="T126" s="286">
        <f t="shared" ref="T126" si="513">S126</f>
        <v>-48.564999999999998</v>
      </c>
      <c r="U126" s="286">
        <f t="shared" ref="U126" si="514">T126</f>
        <v>-48.564999999999998</v>
      </c>
      <c r="V126" s="286">
        <f t="shared" ref="V126" si="515">U126</f>
        <v>-48.564999999999998</v>
      </c>
      <c r="W126" s="138">
        <f t="shared" si="497"/>
        <v>-48.564999999999998</v>
      </c>
      <c r="X126" s="286">
        <f>W126</f>
        <v>-48.564999999999998</v>
      </c>
      <c r="Y126" s="286">
        <f t="shared" ref="Y126" si="516">X126</f>
        <v>-48.564999999999998</v>
      </c>
      <c r="Z126" s="286">
        <f t="shared" ref="Z126" si="517">Y126</f>
        <v>-48.564999999999998</v>
      </c>
      <c r="AA126" s="286">
        <f t="shared" ref="AA126" si="518">Z126</f>
        <v>-48.564999999999998</v>
      </c>
      <c r="AB126" s="138">
        <f t="shared" si="500"/>
        <v>-48.564999999999998</v>
      </c>
      <c r="AC126" s="286">
        <f>AB126</f>
        <v>-48.564999999999998</v>
      </c>
      <c r="AD126" s="286">
        <f t="shared" ref="AD126" si="519">AC126</f>
        <v>-48.564999999999998</v>
      </c>
      <c r="AE126" s="286">
        <f t="shared" ref="AE126" si="520">AD126</f>
        <v>-48.564999999999998</v>
      </c>
      <c r="AF126" s="286">
        <f t="shared" ref="AF126" si="521">AE126</f>
        <v>-48.564999999999998</v>
      </c>
      <c r="AG126" s="138">
        <f t="shared" si="503"/>
        <v>-48.564999999999998</v>
      </c>
      <c r="AH126" s="286">
        <f>AG126</f>
        <v>-48.564999999999998</v>
      </c>
      <c r="AI126" s="286">
        <f t="shared" ref="AI126" si="522">AH126</f>
        <v>-48.564999999999998</v>
      </c>
      <c r="AJ126" s="286">
        <f t="shared" ref="AJ126" si="523">AI126</f>
        <v>-48.564999999999998</v>
      </c>
      <c r="AK126" s="286">
        <f t="shared" ref="AK126" si="524">AJ126</f>
        <v>-48.564999999999998</v>
      </c>
      <c r="AL126" s="138">
        <f t="shared" si="507"/>
        <v>-48.564999999999998</v>
      </c>
      <c r="AM126" s="286">
        <f>AL126</f>
        <v>-48.564999999999998</v>
      </c>
      <c r="AN126" s="286">
        <f t="shared" ref="AN126" si="525">AM126</f>
        <v>-48.564999999999998</v>
      </c>
      <c r="AO126" s="286">
        <f t="shared" ref="AO126" si="526">AN126</f>
        <v>-48.564999999999998</v>
      </c>
      <c r="AP126" s="286">
        <f t="shared" ref="AP126" si="527">AO126</f>
        <v>-48.564999999999998</v>
      </c>
      <c r="AQ126" s="138">
        <f t="shared" si="511"/>
        <v>-48.564999999999998</v>
      </c>
    </row>
    <row r="127" spans="2:43" s="68" customFormat="1" outlineLevel="1">
      <c r="B127" s="524" t="s">
        <v>66</v>
      </c>
      <c r="C127" s="525"/>
      <c r="D127" s="87">
        <f t="shared" ref="D127:N127" si="528">SUM(D124:D126)</f>
        <v>1478.3579999999999</v>
      </c>
      <c r="E127" s="8">
        <f t="shared" si="528"/>
        <v>1609.7049999999999</v>
      </c>
      <c r="F127" s="8">
        <f t="shared" si="528"/>
        <v>1724.8739999999998</v>
      </c>
      <c r="G127" s="13">
        <f t="shared" si="528"/>
        <v>1857.7080000000001</v>
      </c>
      <c r="H127" s="7">
        <f t="shared" ref="H127" si="529">SUM(H124:H126)</f>
        <v>1857.7080000000001</v>
      </c>
      <c r="I127" s="8">
        <f>SUM(I124:I126)</f>
        <v>1909.213</v>
      </c>
      <c r="J127" s="84">
        <f>SUM(J124:J126)</f>
        <v>2032.0750000000003</v>
      </c>
      <c r="K127" s="8">
        <f t="shared" si="528"/>
        <v>2167.3180000000002</v>
      </c>
      <c r="L127" s="8">
        <f t="shared" si="528"/>
        <v>2223.4259999999999</v>
      </c>
      <c r="M127" s="7">
        <f t="shared" ref="M127" si="530">SUM(M124:M126)</f>
        <v>2223.4259999999999</v>
      </c>
      <c r="N127" s="84">
        <f t="shared" si="528"/>
        <v>2317.2330000000002</v>
      </c>
      <c r="O127" s="84">
        <f t="shared" ref="O127:AG127" si="531">SUM(O124:O126)</f>
        <v>2415.8340000000003</v>
      </c>
      <c r="P127" s="8">
        <f t="shared" si="531"/>
        <v>2528.9659999999999</v>
      </c>
      <c r="Q127" s="8">
        <f t="shared" si="531"/>
        <v>2679.7999999999997</v>
      </c>
      <c r="R127" s="7">
        <f t="shared" si="531"/>
        <v>2679.7999999999997</v>
      </c>
      <c r="S127" s="8">
        <f t="shared" si="531"/>
        <v>2736.4038209706546</v>
      </c>
      <c r="T127" s="8">
        <f t="shared" si="531"/>
        <v>2807.4193719704112</v>
      </c>
      <c r="U127" s="8">
        <f t="shared" si="531"/>
        <v>2887.8024607513976</v>
      </c>
      <c r="V127" s="8">
        <f t="shared" si="531"/>
        <v>2967.9290142568802</v>
      </c>
      <c r="W127" s="7">
        <f t="shared" si="531"/>
        <v>2967.9290142568802</v>
      </c>
      <c r="X127" s="8">
        <f t="shared" si="531"/>
        <v>3081.4291107730455</v>
      </c>
      <c r="Y127" s="8">
        <f t="shared" si="531"/>
        <v>3191.5377943232911</v>
      </c>
      <c r="Z127" s="8">
        <f t="shared" si="531"/>
        <v>3300.8983006787835</v>
      </c>
      <c r="AA127" s="8">
        <f t="shared" si="531"/>
        <v>3409.356917125348</v>
      </c>
      <c r="AB127" s="7">
        <f t="shared" si="531"/>
        <v>3409.356917125348</v>
      </c>
      <c r="AC127" s="8">
        <f t="shared" si="531"/>
        <v>3668.9194447809882</v>
      </c>
      <c r="AD127" s="8">
        <f t="shared" si="531"/>
        <v>3950.0295832327024</v>
      </c>
      <c r="AE127" s="8">
        <f t="shared" si="531"/>
        <v>4251.6752461610613</v>
      </c>
      <c r="AF127" s="8">
        <f t="shared" si="531"/>
        <v>4576.0824100608716</v>
      </c>
      <c r="AG127" s="7">
        <f t="shared" si="531"/>
        <v>4576.0824100608716</v>
      </c>
      <c r="AH127" s="8">
        <f t="shared" ref="AH127:AL127" si="532">SUM(AH124:AH126)</f>
        <v>5114.241262524989</v>
      </c>
      <c r="AI127" s="8">
        <f t="shared" si="532"/>
        <v>5713.5082770109339</v>
      </c>
      <c r="AJ127" s="8">
        <f t="shared" si="532"/>
        <v>6328.3795060015154</v>
      </c>
      <c r="AK127" s="8">
        <f t="shared" si="532"/>
        <v>7109.5345526227247</v>
      </c>
      <c r="AL127" s="7">
        <f t="shared" si="532"/>
        <v>7109.5345526227247</v>
      </c>
      <c r="AM127" s="8">
        <f t="shared" ref="AM127:AQ127" si="533">SUM(AM124:AM126)</f>
        <v>8111.7151209701906</v>
      </c>
      <c r="AN127" s="8">
        <f t="shared" si="533"/>
        <v>9204.6854448495778</v>
      </c>
      <c r="AO127" s="8">
        <f t="shared" si="533"/>
        <v>10446.21718938722</v>
      </c>
      <c r="AP127" s="8">
        <f t="shared" si="533"/>
        <v>11790.434465038117</v>
      </c>
      <c r="AQ127" s="7">
        <f t="shared" si="533"/>
        <v>11790.434465038117</v>
      </c>
    </row>
    <row r="128" spans="2:43" s="68" customFormat="1" outlineLevel="1">
      <c r="B128" s="522" t="s">
        <v>10</v>
      </c>
      <c r="C128" s="523"/>
      <c r="D128" s="88">
        <f>D127+D121</f>
        <v>6048.1059999999998</v>
      </c>
      <c r="E128" s="25">
        <f t="shared" ref="E128:AG128" si="534">E127+E121</f>
        <v>6325.8220000000001</v>
      </c>
      <c r="F128" s="25">
        <f t="shared" si="534"/>
        <v>6778.3289999999997</v>
      </c>
      <c r="G128" s="32">
        <f t="shared" si="534"/>
        <v>7056.6510000000017</v>
      </c>
      <c r="H128" s="24">
        <f t="shared" si="534"/>
        <v>7056.6510000000017</v>
      </c>
      <c r="I128" s="25">
        <f t="shared" si="534"/>
        <v>9240.625</v>
      </c>
      <c r="J128" s="85">
        <f t="shared" si="534"/>
        <v>9654.860999999999</v>
      </c>
      <c r="K128" s="25">
        <f t="shared" si="534"/>
        <v>9916.2669999999998</v>
      </c>
      <c r="L128" s="25">
        <f t="shared" si="534"/>
        <v>10202.871000000001</v>
      </c>
      <c r="M128" s="24">
        <f t="shared" si="534"/>
        <v>10202.871000000001</v>
      </c>
      <c r="N128" s="85">
        <f t="shared" si="534"/>
        <v>11262.274000000001</v>
      </c>
      <c r="O128" s="85">
        <f t="shared" si="534"/>
        <v>11593.507</v>
      </c>
      <c r="P128" s="25">
        <f t="shared" si="534"/>
        <v>12347.338</v>
      </c>
      <c r="Q128" s="25">
        <f t="shared" si="534"/>
        <v>13586.529999999999</v>
      </c>
      <c r="R128" s="24">
        <f t="shared" si="534"/>
        <v>13586.529999999999</v>
      </c>
      <c r="S128" s="25">
        <f t="shared" si="534"/>
        <v>14256.852351000578</v>
      </c>
      <c r="T128" s="25">
        <f t="shared" si="534"/>
        <v>16077.422168935011</v>
      </c>
      <c r="U128" s="25">
        <f t="shared" si="534"/>
        <v>16822.534619221344</v>
      </c>
      <c r="V128" s="25">
        <f t="shared" si="534"/>
        <v>17514.164622617031</v>
      </c>
      <c r="W128" s="24">
        <f t="shared" si="534"/>
        <v>17514.164622617031</v>
      </c>
      <c r="X128" s="25">
        <f t="shared" si="534"/>
        <v>19165.766811312955</v>
      </c>
      <c r="Y128" s="25">
        <f t="shared" si="534"/>
        <v>19958.351927820346</v>
      </c>
      <c r="Z128" s="25">
        <f t="shared" si="534"/>
        <v>20875.576191359734</v>
      </c>
      <c r="AA128" s="25">
        <f t="shared" si="534"/>
        <v>21750.90036998635</v>
      </c>
      <c r="AB128" s="24">
        <f t="shared" si="534"/>
        <v>21750.90036998635</v>
      </c>
      <c r="AC128" s="25">
        <f t="shared" si="534"/>
        <v>23043.497476234494</v>
      </c>
      <c r="AD128" s="25">
        <f t="shared" si="534"/>
        <v>24129.96500038727</v>
      </c>
      <c r="AE128" s="25">
        <f t="shared" si="534"/>
        <v>25511.953545460237</v>
      </c>
      <c r="AF128" s="25">
        <f t="shared" si="534"/>
        <v>26705.191300737679</v>
      </c>
      <c r="AG128" s="24">
        <f t="shared" si="534"/>
        <v>26705.191300737679</v>
      </c>
      <c r="AH128" s="25">
        <f t="shared" ref="AH128:AL128" si="535">AH127+AH121</f>
        <v>28628.287788721049</v>
      </c>
      <c r="AI128" s="25">
        <f t="shared" si="535"/>
        <v>30139.708129025479</v>
      </c>
      <c r="AJ128" s="25">
        <f t="shared" si="535"/>
        <v>32203.17530112026</v>
      </c>
      <c r="AK128" s="25">
        <f t="shared" si="535"/>
        <v>33981.137309053825</v>
      </c>
      <c r="AL128" s="24">
        <f t="shared" si="535"/>
        <v>33981.137309053825</v>
      </c>
      <c r="AM128" s="25">
        <f t="shared" ref="AM128:AQ128" si="536">AM127+AM121</f>
        <v>36034.220218553921</v>
      </c>
      <c r="AN128" s="25">
        <f t="shared" si="536"/>
        <v>38209.586532265523</v>
      </c>
      <c r="AO128" s="25">
        <f t="shared" si="536"/>
        <v>41075.821717313738</v>
      </c>
      <c r="AP128" s="25">
        <f t="shared" si="536"/>
        <v>43601.710628853645</v>
      </c>
      <c r="AQ128" s="24">
        <f t="shared" si="536"/>
        <v>43601.710628853645</v>
      </c>
    </row>
    <row r="129" spans="2:43" s="68" customFormat="1" outlineLevel="1">
      <c r="B129" s="135"/>
      <c r="C129" s="136"/>
      <c r="D129" s="137">
        <f t="shared" ref="D129:AG129" si="537">ROUND((D128-D110),0)</f>
        <v>0</v>
      </c>
      <c r="E129" s="137">
        <f t="shared" si="537"/>
        <v>0</v>
      </c>
      <c r="F129" s="137">
        <f t="shared" si="537"/>
        <v>0</v>
      </c>
      <c r="G129" s="137">
        <f t="shared" si="537"/>
        <v>0</v>
      </c>
      <c r="H129" s="137">
        <f t="shared" si="537"/>
        <v>0</v>
      </c>
      <c r="I129" s="137">
        <f t="shared" si="537"/>
        <v>0</v>
      </c>
      <c r="J129" s="137">
        <f t="shared" si="537"/>
        <v>0</v>
      </c>
      <c r="K129" s="137">
        <f>ROUND((K128-K110),0)</f>
        <v>0</v>
      </c>
      <c r="L129" s="137">
        <f t="shared" si="537"/>
        <v>0</v>
      </c>
      <c r="M129" s="137">
        <f t="shared" si="537"/>
        <v>0</v>
      </c>
      <c r="N129" s="275">
        <f t="shared" si="537"/>
        <v>0</v>
      </c>
      <c r="O129" s="137">
        <f t="shared" si="537"/>
        <v>0</v>
      </c>
      <c r="P129" s="275">
        <f t="shared" si="537"/>
        <v>0</v>
      </c>
      <c r="Q129" s="137">
        <f t="shared" si="537"/>
        <v>0</v>
      </c>
      <c r="R129" s="137">
        <f t="shared" si="537"/>
        <v>0</v>
      </c>
      <c r="S129" s="137">
        <f t="shared" si="537"/>
        <v>0</v>
      </c>
      <c r="T129" s="137">
        <f t="shared" si="537"/>
        <v>0</v>
      </c>
      <c r="U129" s="137">
        <f t="shared" si="537"/>
        <v>0</v>
      </c>
      <c r="V129" s="137">
        <f t="shared" si="537"/>
        <v>0</v>
      </c>
      <c r="W129" s="137">
        <f t="shared" si="537"/>
        <v>0</v>
      </c>
      <c r="X129" s="137">
        <f t="shared" si="537"/>
        <v>0</v>
      </c>
      <c r="Y129" s="137">
        <f t="shared" si="537"/>
        <v>0</v>
      </c>
      <c r="Z129" s="137">
        <f t="shared" si="537"/>
        <v>0</v>
      </c>
      <c r="AA129" s="137">
        <f t="shared" si="537"/>
        <v>0</v>
      </c>
      <c r="AB129" s="137">
        <f t="shared" si="537"/>
        <v>0</v>
      </c>
      <c r="AC129" s="137">
        <f t="shared" si="537"/>
        <v>0</v>
      </c>
      <c r="AD129" s="137">
        <f t="shared" si="537"/>
        <v>0</v>
      </c>
      <c r="AE129" s="137">
        <f t="shared" si="537"/>
        <v>0</v>
      </c>
      <c r="AF129" s="137">
        <f t="shared" si="537"/>
        <v>0</v>
      </c>
      <c r="AG129" s="137">
        <f t="shared" si="537"/>
        <v>0</v>
      </c>
      <c r="AH129" s="137">
        <f t="shared" ref="AH129:AL129" si="538">ROUND((AH128-AH110),0)</f>
        <v>0</v>
      </c>
      <c r="AI129" s="137">
        <f t="shared" si="538"/>
        <v>0</v>
      </c>
      <c r="AJ129" s="137">
        <f t="shared" si="538"/>
        <v>0</v>
      </c>
      <c r="AK129" s="137">
        <f t="shared" si="538"/>
        <v>0</v>
      </c>
      <c r="AL129" s="137">
        <f t="shared" si="538"/>
        <v>0</v>
      </c>
      <c r="AM129" s="137">
        <f t="shared" ref="AM129:AQ129" si="539">ROUND((AM128-AM110),0)</f>
        <v>0</v>
      </c>
      <c r="AN129" s="137">
        <f t="shared" si="539"/>
        <v>0</v>
      </c>
      <c r="AO129" s="137">
        <f t="shared" si="539"/>
        <v>0</v>
      </c>
      <c r="AP129" s="137">
        <f t="shared" si="539"/>
        <v>0</v>
      </c>
      <c r="AQ129" s="137">
        <f t="shared" si="539"/>
        <v>0</v>
      </c>
    </row>
    <row r="130" spans="2:43" ht="15.6" outlineLevel="1">
      <c r="B130" s="502" t="s">
        <v>21</v>
      </c>
      <c r="C130" s="503"/>
      <c r="D130" s="122" t="s">
        <v>42</v>
      </c>
      <c r="E130" s="122" t="s">
        <v>41</v>
      </c>
      <c r="F130" s="122" t="s">
        <v>40</v>
      </c>
      <c r="G130" s="122" t="s">
        <v>43</v>
      </c>
      <c r="H130" s="122" t="s">
        <v>43</v>
      </c>
      <c r="I130" s="122" t="s">
        <v>44</v>
      </c>
      <c r="J130" s="122" t="s">
        <v>45</v>
      </c>
      <c r="K130" s="122" t="s">
        <v>46</v>
      </c>
      <c r="L130" s="122" t="s">
        <v>48</v>
      </c>
      <c r="M130" s="122" t="s">
        <v>48</v>
      </c>
      <c r="N130" s="122" t="s">
        <v>49</v>
      </c>
      <c r="O130" s="122" t="s">
        <v>50</v>
      </c>
      <c r="P130" s="122" t="s">
        <v>51</v>
      </c>
      <c r="Q130" s="122" t="s">
        <v>47</v>
      </c>
      <c r="R130" s="122" t="s">
        <v>47</v>
      </c>
      <c r="S130" s="131" t="s">
        <v>52</v>
      </c>
      <c r="T130" s="131" t="s">
        <v>53</v>
      </c>
      <c r="U130" s="131" t="s">
        <v>54</v>
      </c>
      <c r="V130" s="131" t="s">
        <v>55</v>
      </c>
      <c r="W130" s="131" t="s">
        <v>55</v>
      </c>
      <c r="X130" s="131" t="s">
        <v>56</v>
      </c>
      <c r="Y130" s="131" t="s">
        <v>57</v>
      </c>
      <c r="Z130" s="131" t="s">
        <v>58</v>
      </c>
      <c r="AA130" s="131" t="s">
        <v>59</v>
      </c>
      <c r="AB130" s="131" t="s">
        <v>59</v>
      </c>
      <c r="AC130" s="131" t="s">
        <v>60</v>
      </c>
      <c r="AD130" s="131" t="s">
        <v>61</v>
      </c>
      <c r="AE130" s="131" t="s">
        <v>62</v>
      </c>
      <c r="AF130" s="131" t="s">
        <v>77</v>
      </c>
      <c r="AG130" s="131" t="s">
        <v>77</v>
      </c>
      <c r="AH130" s="131" t="s">
        <v>224</v>
      </c>
      <c r="AI130" s="131" t="s">
        <v>225</v>
      </c>
      <c r="AJ130" s="131" t="s">
        <v>226</v>
      </c>
      <c r="AK130" s="131" t="s">
        <v>227</v>
      </c>
      <c r="AL130" s="146" t="s">
        <v>227</v>
      </c>
      <c r="AM130" s="131" t="s">
        <v>253</v>
      </c>
      <c r="AN130" s="131" t="s">
        <v>254</v>
      </c>
      <c r="AO130" s="131" t="s">
        <v>255</v>
      </c>
      <c r="AP130" s="131" t="s">
        <v>256</v>
      </c>
      <c r="AQ130" s="146" t="s">
        <v>256</v>
      </c>
    </row>
    <row r="131" spans="2:43" ht="16.2" outlineLevel="1">
      <c r="B131" s="500"/>
      <c r="C131" s="501"/>
      <c r="D131" s="123" t="s">
        <v>78</v>
      </c>
      <c r="E131" s="123" t="s">
        <v>79</v>
      </c>
      <c r="F131" s="123" t="s">
        <v>80</v>
      </c>
      <c r="G131" s="123" t="s">
        <v>81</v>
      </c>
      <c r="H131" s="125" t="s">
        <v>189</v>
      </c>
      <c r="I131" s="123" t="s">
        <v>82</v>
      </c>
      <c r="J131" s="123" t="s">
        <v>199</v>
      </c>
      <c r="K131" s="123" t="s">
        <v>200</v>
      </c>
      <c r="L131" s="123" t="s">
        <v>218</v>
      </c>
      <c r="M131" s="123" t="s">
        <v>219</v>
      </c>
      <c r="N131" s="123" t="s">
        <v>247</v>
      </c>
      <c r="O131" s="123" t="s">
        <v>248</v>
      </c>
      <c r="P131" s="123" t="s">
        <v>249</v>
      </c>
      <c r="Q131" s="123" t="s">
        <v>89</v>
      </c>
      <c r="R131" s="123" t="s">
        <v>90</v>
      </c>
      <c r="S131" s="132" t="s">
        <v>91</v>
      </c>
      <c r="T131" s="132" t="s">
        <v>92</v>
      </c>
      <c r="U131" s="132" t="s">
        <v>93</v>
      </c>
      <c r="V131" s="132" t="s">
        <v>94</v>
      </c>
      <c r="W131" s="133" t="s">
        <v>95</v>
      </c>
      <c r="X131" s="132" t="s">
        <v>96</v>
      </c>
      <c r="Y131" s="132" t="s">
        <v>97</v>
      </c>
      <c r="Z131" s="132" t="s">
        <v>98</v>
      </c>
      <c r="AA131" s="132" t="s">
        <v>99</v>
      </c>
      <c r="AB131" s="133" t="s">
        <v>100</v>
      </c>
      <c r="AC131" s="132" t="s">
        <v>101</v>
      </c>
      <c r="AD131" s="132" t="s">
        <v>102</v>
      </c>
      <c r="AE131" s="132" t="s">
        <v>103</v>
      </c>
      <c r="AF131" s="132" t="s">
        <v>104</v>
      </c>
      <c r="AG131" s="133" t="s">
        <v>194</v>
      </c>
      <c r="AH131" s="132" t="s">
        <v>228</v>
      </c>
      <c r="AI131" s="132" t="s">
        <v>229</v>
      </c>
      <c r="AJ131" s="132" t="s">
        <v>230</v>
      </c>
      <c r="AK131" s="132" t="s">
        <v>231</v>
      </c>
      <c r="AL131" s="147" t="s">
        <v>232</v>
      </c>
      <c r="AM131" s="132" t="s">
        <v>257</v>
      </c>
      <c r="AN131" s="132" t="s">
        <v>258</v>
      </c>
      <c r="AO131" s="132" t="s">
        <v>259</v>
      </c>
      <c r="AP131" s="132" t="s">
        <v>260</v>
      </c>
      <c r="AQ131" s="147" t="s">
        <v>261</v>
      </c>
    </row>
    <row r="132" spans="2:43" ht="16.2" outlineLevel="1">
      <c r="B132" s="532" t="s">
        <v>20</v>
      </c>
      <c r="C132" s="533"/>
      <c r="D132" s="57"/>
      <c r="E132" s="57"/>
      <c r="F132" s="57"/>
      <c r="G132" s="57"/>
      <c r="H132" s="56"/>
      <c r="I132" s="118"/>
      <c r="J132" s="57"/>
      <c r="K132" s="57"/>
      <c r="L132" s="57"/>
      <c r="M132" s="58"/>
      <c r="N132" s="57"/>
      <c r="O132" s="57"/>
      <c r="P132" s="57"/>
      <c r="Q132" s="57"/>
      <c r="R132" s="58"/>
      <c r="S132" s="57"/>
      <c r="T132" s="57"/>
      <c r="U132" s="57"/>
      <c r="V132" s="57"/>
      <c r="W132" s="58"/>
      <c r="X132" s="57"/>
      <c r="Y132" s="57"/>
      <c r="Z132" s="57"/>
      <c r="AA132" s="57"/>
      <c r="AB132" s="58"/>
      <c r="AC132" s="57"/>
      <c r="AD132" s="57"/>
      <c r="AE132" s="57"/>
      <c r="AF132" s="57"/>
      <c r="AG132" s="58"/>
      <c r="AH132" s="57"/>
      <c r="AI132" s="57"/>
      <c r="AJ132" s="57"/>
      <c r="AK132" s="57"/>
      <c r="AL132" s="58"/>
      <c r="AM132" s="57"/>
      <c r="AN132" s="57"/>
      <c r="AO132" s="57"/>
      <c r="AP132" s="57"/>
      <c r="AQ132" s="58"/>
    </row>
    <row r="133" spans="2:43" outlineLevel="1">
      <c r="B133" s="496" t="s">
        <v>23</v>
      </c>
      <c r="C133" s="535"/>
      <c r="D133" s="441"/>
      <c r="E133" s="43">
        <f>E12/(AVERAGE(E114,D114))</f>
        <v>9.8883253599105867</v>
      </c>
      <c r="F133" s="41">
        <f>F12/(AVERAGE(F114,E114))</f>
        <v>9.8013351877607775</v>
      </c>
      <c r="G133" s="41">
        <f>G12/(AVERAGE(G114,F114))</f>
        <v>8.4370331434416332</v>
      </c>
      <c r="H133" s="440">
        <f>H12/(AVERAGE(D114:G114))</f>
        <v>35.339265308218735</v>
      </c>
      <c r="I133" s="119">
        <f>I12/(AVERAGE(I114,G114))</f>
        <v>8.0231392229464369</v>
      </c>
      <c r="J133" s="119">
        <f>J12/(AVERAGE(J114,H114))</f>
        <v>7.9586460525997431</v>
      </c>
      <c r="K133" s="119">
        <f>K12/(AVERAGE(K114,I114))</f>
        <v>8.6932528529850064</v>
      </c>
      <c r="L133" s="119">
        <f>L12/(AVERAGE(L114,J114))</f>
        <v>7.8385838957912384</v>
      </c>
      <c r="M133" s="440">
        <f>M12/(AVERAGE(I114:L114))</f>
        <v>31.344831890812252</v>
      </c>
      <c r="N133" s="119">
        <f>N12/(AVERAGE(N114,L114))</f>
        <v>8.0664022826299693</v>
      </c>
      <c r="O133" s="119">
        <f>O12/(AVERAGE(O114,N114))</f>
        <v>8.9133310187733414</v>
      </c>
      <c r="P133" s="119">
        <f>P12/(AVERAGE(P114,O114))</f>
        <v>8.7044474554883884</v>
      </c>
      <c r="Q133" s="119">
        <f>Q12/(AVERAGE(Q114,P114))</f>
        <v>8.2792370863582825</v>
      </c>
      <c r="R133" s="440">
        <f>R12/(AVERAGE(N114:Q114))</f>
        <v>32.985119533985085</v>
      </c>
      <c r="S133" s="94">
        <v>8</v>
      </c>
      <c r="T133" s="94">
        <v>8</v>
      </c>
      <c r="U133" s="94">
        <v>8</v>
      </c>
      <c r="V133" s="94">
        <v>8</v>
      </c>
      <c r="W133" s="440">
        <f>W12/(AVERAGE(S114:V114))</f>
        <v>31.249459453348599</v>
      </c>
      <c r="X133" s="94">
        <v>8</v>
      </c>
      <c r="Y133" s="94">
        <v>8</v>
      </c>
      <c r="Z133" s="94">
        <v>8</v>
      </c>
      <c r="AA133" s="94">
        <v>8</v>
      </c>
      <c r="AB133" s="440">
        <f>AB12/(AVERAGE(X114:AA114))</f>
        <v>31.172746764223056</v>
      </c>
      <c r="AC133" s="94">
        <v>8</v>
      </c>
      <c r="AD133" s="94">
        <v>8</v>
      </c>
      <c r="AE133" s="94">
        <v>8</v>
      </c>
      <c r="AF133" s="94">
        <v>8</v>
      </c>
      <c r="AG133" s="440">
        <f>AG12/(AVERAGE(AC114:AF114))</f>
        <v>31.495278429746254</v>
      </c>
      <c r="AH133" s="94">
        <v>8</v>
      </c>
      <c r="AI133" s="94">
        <v>8</v>
      </c>
      <c r="AJ133" s="94">
        <v>8</v>
      </c>
      <c r="AK133" s="94">
        <v>8</v>
      </c>
      <c r="AL133" s="440">
        <f>AL12/(AVERAGE(AH114:AK114))</f>
        <v>31.48720374226539</v>
      </c>
      <c r="AM133" s="94">
        <v>8</v>
      </c>
      <c r="AN133" s="94">
        <v>8</v>
      </c>
      <c r="AO133" s="94">
        <v>8</v>
      </c>
      <c r="AP133" s="94">
        <v>8</v>
      </c>
      <c r="AQ133" s="440">
        <f>AQ12/(AVERAGE(AM114:AP114))</f>
        <v>31.457039995794901</v>
      </c>
    </row>
    <row r="134" spans="2:43" outlineLevel="1">
      <c r="B134" s="496" t="s">
        <v>22</v>
      </c>
      <c r="C134" s="535"/>
      <c r="D134" s="276"/>
      <c r="E134" s="11">
        <f>90/E133</f>
        <v>9.1016422623874718</v>
      </c>
      <c r="F134" s="11">
        <f t="shared" ref="F134:G134" si="540">90/F133</f>
        <v>9.182422422649692</v>
      </c>
      <c r="G134" s="11">
        <f t="shared" si="540"/>
        <v>10.667256898233212</v>
      </c>
      <c r="H134" s="443">
        <f>360/H133</f>
        <v>10.186968994974437</v>
      </c>
      <c r="I134" s="109">
        <f>90/I133</f>
        <v>11.217554313727611</v>
      </c>
      <c r="J134" s="109">
        <f>90/J133</f>
        <v>11.308456162666126</v>
      </c>
      <c r="K134" s="109">
        <f>90/K133</f>
        <v>10.352856579927577</v>
      </c>
      <c r="L134" s="35">
        <f t="shared" ref="L134" si="541">90/L133</f>
        <v>11.48166571876887</v>
      </c>
      <c r="M134" s="452">
        <f>360/M133</f>
        <v>11.48514693758886</v>
      </c>
      <c r="N134" s="109">
        <f>90/N133</f>
        <v>11.157390475528876</v>
      </c>
      <c r="O134" s="35">
        <f t="shared" ref="O134" si="542">90/O133</f>
        <v>10.097235232310027</v>
      </c>
      <c r="P134" s="35">
        <f t="shared" ref="P134" si="543">90/P133</f>
        <v>10.339541993932375</v>
      </c>
      <c r="Q134" s="35">
        <f t="shared" ref="Q134" si="544">90/Q133</f>
        <v>10.870566824121175</v>
      </c>
      <c r="R134" s="452">
        <f>360/R133</f>
        <v>10.914012290575039</v>
      </c>
      <c r="S134" s="35">
        <f t="shared" ref="S134:V134" si="545">90/S133</f>
        <v>11.25</v>
      </c>
      <c r="T134" s="35">
        <f t="shared" si="545"/>
        <v>11.25</v>
      </c>
      <c r="U134" s="35">
        <f t="shared" si="545"/>
        <v>11.25</v>
      </c>
      <c r="V134" s="35">
        <f t="shared" si="545"/>
        <v>11.25</v>
      </c>
      <c r="W134" s="452">
        <f>360/W133</f>
        <v>11.520199270564454</v>
      </c>
      <c r="X134" s="35">
        <f t="shared" ref="X134:AA134" si="546">90/X133</f>
        <v>11.25</v>
      </c>
      <c r="Y134" s="35">
        <f t="shared" si="546"/>
        <v>11.25</v>
      </c>
      <c r="Z134" s="35">
        <f t="shared" si="546"/>
        <v>11.25</v>
      </c>
      <c r="AA134" s="35">
        <f t="shared" si="546"/>
        <v>11.25</v>
      </c>
      <c r="AB134" s="452">
        <f>360/AB133</f>
        <v>11.548549209438669</v>
      </c>
      <c r="AC134" s="35">
        <f t="shared" ref="AC134:AF134" si="547">90/AC133</f>
        <v>11.25</v>
      </c>
      <c r="AD134" s="35">
        <f t="shared" si="547"/>
        <v>11.25</v>
      </c>
      <c r="AE134" s="35">
        <f t="shared" si="547"/>
        <v>11.25</v>
      </c>
      <c r="AF134" s="35">
        <f t="shared" si="547"/>
        <v>11.25</v>
      </c>
      <c r="AG134" s="452">
        <f>360/AG133</f>
        <v>11.430284726741512</v>
      </c>
      <c r="AH134" s="35">
        <f t="shared" ref="AH134:AK134" si="548">90/AH133</f>
        <v>11.25</v>
      </c>
      <c r="AI134" s="35">
        <f t="shared" si="548"/>
        <v>11.25</v>
      </c>
      <c r="AJ134" s="35">
        <f t="shared" si="548"/>
        <v>11.25</v>
      </c>
      <c r="AK134" s="35">
        <f t="shared" si="548"/>
        <v>11.25</v>
      </c>
      <c r="AL134" s="452">
        <f>360/AL133</f>
        <v>11.433215948508336</v>
      </c>
      <c r="AM134" s="35">
        <f t="shared" ref="AM134:AP134" si="549">90/AM133</f>
        <v>11.25</v>
      </c>
      <c r="AN134" s="35">
        <f t="shared" si="549"/>
        <v>11.25</v>
      </c>
      <c r="AO134" s="35">
        <f t="shared" si="549"/>
        <v>11.25</v>
      </c>
      <c r="AP134" s="35">
        <f t="shared" si="549"/>
        <v>11.25</v>
      </c>
      <c r="AQ134" s="452">
        <f>360/AQ133</f>
        <v>11.444179110562338</v>
      </c>
    </row>
    <row r="135" spans="2:43" outlineLevel="1">
      <c r="B135" s="504" t="s">
        <v>114</v>
      </c>
      <c r="C135" s="534"/>
      <c r="D135" s="442"/>
      <c r="E135" s="44"/>
      <c r="F135" s="44"/>
      <c r="G135" s="44"/>
      <c r="H135" s="53"/>
      <c r="I135" s="120"/>
      <c r="J135" s="45"/>
      <c r="K135" s="45"/>
      <c r="L135" s="45"/>
      <c r="M135" s="54"/>
      <c r="N135" s="187"/>
      <c r="O135" s="45"/>
      <c r="P135" s="45"/>
      <c r="Q135" s="188"/>
      <c r="R135" s="46"/>
      <c r="S135" s="187"/>
      <c r="T135" s="45"/>
      <c r="U135" s="45"/>
      <c r="V135" s="188"/>
      <c r="W135" s="46"/>
      <c r="X135" s="187"/>
      <c r="Y135" s="45"/>
      <c r="Z135" s="45"/>
      <c r="AA135" s="188"/>
      <c r="AB135" s="46"/>
      <c r="AC135" s="187"/>
      <c r="AD135" s="45"/>
      <c r="AE135" s="45"/>
      <c r="AF135" s="188"/>
      <c r="AG135" s="46"/>
      <c r="AH135" s="187"/>
      <c r="AI135" s="45"/>
      <c r="AJ135" s="45"/>
      <c r="AK135" s="188"/>
      <c r="AL135" s="46"/>
      <c r="AM135" s="187"/>
      <c r="AN135" s="45"/>
      <c r="AO135" s="45"/>
      <c r="AP135" s="188"/>
      <c r="AQ135" s="46"/>
    </row>
    <row r="136" spans="2:43" s="116" customFormat="1" outlineLevel="1">
      <c r="B136" s="126"/>
      <c r="C136" s="126"/>
      <c r="D136" s="139"/>
      <c r="E136" s="11"/>
      <c r="F136" s="11"/>
      <c r="G136" s="11"/>
      <c r="H136" s="139"/>
      <c r="I136" s="38"/>
      <c r="J136" s="35"/>
      <c r="K136" s="35"/>
      <c r="L136" s="35"/>
      <c r="M136" s="27"/>
      <c r="N136" s="35"/>
      <c r="O136" s="35"/>
      <c r="P136" s="35"/>
      <c r="Q136" s="35"/>
      <c r="R136" s="27"/>
      <c r="S136" s="35"/>
      <c r="T136" s="35"/>
      <c r="U136" s="35"/>
      <c r="V136" s="35"/>
      <c r="W136" s="27"/>
      <c r="X136" s="35"/>
      <c r="Y136" s="35"/>
      <c r="Z136" s="35"/>
      <c r="AA136" s="35"/>
      <c r="AB136" s="27"/>
      <c r="AC136" s="35"/>
      <c r="AD136" s="35"/>
      <c r="AE136" s="35"/>
      <c r="AF136" s="35"/>
      <c r="AG136" s="27"/>
      <c r="AH136" s="35"/>
      <c r="AI136" s="35"/>
      <c r="AJ136" s="35"/>
      <c r="AK136" s="35"/>
      <c r="AL136" s="27"/>
      <c r="AM136" s="35"/>
      <c r="AN136" s="35"/>
      <c r="AO136" s="35"/>
      <c r="AP136" s="35"/>
      <c r="AQ136" s="27"/>
    </row>
    <row r="137" spans="2:43" s="224" customFormat="1" outlineLevel="1">
      <c r="B137" s="408" t="s">
        <v>301</v>
      </c>
      <c r="C137" s="409"/>
      <c r="D137" s="404">
        <f>D104/(D107+D104)</f>
        <v>0.44835788648818847</v>
      </c>
      <c r="E137" s="400">
        <f t="shared" ref="E137:AP137" si="550">E104/(E107+E104)</f>
        <v>0.43199076596494868</v>
      </c>
      <c r="F137" s="400">
        <f t="shared" si="550"/>
        <v>0.43264502530038068</v>
      </c>
      <c r="G137" s="401">
        <f t="shared" si="550"/>
        <v>0.43390280684250021</v>
      </c>
      <c r="H137" s="406"/>
      <c r="I137" s="404">
        <f t="shared" si="550"/>
        <v>0.41712659252481171</v>
      </c>
      <c r="J137" s="400">
        <f t="shared" si="550"/>
        <v>0.40817021210189747</v>
      </c>
      <c r="K137" s="400">
        <f t="shared" si="550"/>
        <v>0.40916876246968642</v>
      </c>
      <c r="L137" s="401">
        <f t="shared" si="550"/>
        <v>0.40255886873399577</v>
      </c>
      <c r="M137" s="406"/>
      <c r="N137" s="404">
        <f t="shared" si="550"/>
        <v>0.38252343258165089</v>
      </c>
      <c r="O137" s="400">
        <f t="shared" si="550"/>
        <v>0.36836651195530234</v>
      </c>
      <c r="P137" s="400">
        <f t="shared" si="550"/>
        <v>0.35231554616538602</v>
      </c>
      <c r="Q137" s="401">
        <f t="shared" si="550"/>
        <v>0.33873030053792408</v>
      </c>
      <c r="R137" s="401">
        <f t="shared" ref="R137" si="551">R104/(R107+R104)</f>
        <v>0.33873030053792408</v>
      </c>
      <c r="S137" s="404">
        <f t="shared" si="550"/>
        <v>0.33873030053792413</v>
      </c>
      <c r="T137" s="400">
        <f t="shared" si="550"/>
        <v>0.33873030053792413</v>
      </c>
      <c r="U137" s="400">
        <f t="shared" si="550"/>
        <v>0.33873030053792413</v>
      </c>
      <c r="V137" s="401">
        <f t="shared" si="550"/>
        <v>0.33873030053792413</v>
      </c>
      <c r="W137" s="401">
        <f t="shared" ref="W137" si="552">W104/(W107+W104)</f>
        <v>0.33873030053792413</v>
      </c>
      <c r="X137" s="404">
        <f t="shared" si="550"/>
        <v>0.33873030053792408</v>
      </c>
      <c r="Y137" s="400">
        <f t="shared" si="550"/>
        <v>0.33873030053792413</v>
      </c>
      <c r="Z137" s="400">
        <f t="shared" si="550"/>
        <v>0.33873030053792408</v>
      </c>
      <c r="AA137" s="401">
        <f t="shared" si="550"/>
        <v>0.33873030053792413</v>
      </c>
      <c r="AB137" s="401">
        <f t="shared" ref="AB137" si="553">AB104/(AB107+AB104)</f>
        <v>0.33873030053792413</v>
      </c>
      <c r="AC137" s="404">
        <f t="shared" si="550"/>
        <v>0.33873030053792408</v>
      </c>
      <c r="AD137" s="400">
        <f t="shared" si="550"/>
        <v>0.33873030053792408</v>
      </c>
      <c r="AE137" s="400">
        <f t="shared" si="550"/>
        <v>0.33873030053792408</v>
      </c>
      <c r="AF137" s="401">
        <f t="shared" si="550"/>
        <v>0.33873030053792408</v>
      </c>
      <c r="AG137" s="401">
        <f t="shared" ref="AG137" si="554">AG104/(AG107+AG104)</f>
        <v>0.33873030053792408</v>
      </c>
      <c r="AH137" s="404">
        <f t="shared" si="550"/>
        <v>0.33873030053792413</v>
      </c>
      <c r="AI137" s="400">
        <f t="shared" si="550"/>
        <v>0.33873030053792413</v>
      </c>
      <c r="AJ137" s="400">
        <f t="shared" si="550"/>
        <v>0.33873030053792408</v>
      </c>
      <c r="AK137" s="401">
        <f t="shared" si="550"/>
        <v>0.33873030053792413</v>
      </c>
      <c r="AL137" s="401">
        <f t="shared" ref="AL137" si="555">AL104/(AL107+AL104)</f>
        <v>0.33873030053792413</v>
      </c>
      <c r="AM137" s="404">
        <f t="shared" si="550"/>
        <v>0.33873030053792413</v>
      </c>
      <c r="AN137" s="400">
        <f t="shared" si="550"/>
        <v>0.33873030053792413</v>
      </c>
      <c r="AO137" s="400">
        <f t="shared" si="550"/>
        <v>0.33873030053792413</v>
      </c>
      <c r="AP137" s="401">
        <f t="shared" si="550"/>
        <v>0.33873030053792413</v>
      </c>
      <c r="AQ137" s="401">
        <f t="shared" ref="AQ137" si="556">AQ104/(AQ107+AQ104)</f>
        <v>0.33873030053792413</v>
      </c>
    </row>
    <row r="138" spans="2:43" s="224" customFormat="1" outlineLevel="1">
      <c r="B138" s="410" t="s">
        <v>300</v>
      </c>
      <c r="C138" s="411"/>
      <c r="D138" s="405">
        <f>D113/(D113+D118)</f>
        <v>0.58257893832718199</v>
      </c>
      <c r="E138" s="402">
        <f t="shared" ref="E138:AP138" si="557">E113/(E113+E118)</f>
        <v>0.57191138854773627</v>
      </c>
      <c r="F138" s="402">
        <f t="shared" si="557"/>
        <v>0.57870800511775045</v>
      </c>
      <c r="G138" s="403">
        <f t="shared" si="557"/>
        <v>0.573300609005021</v>
      </c>
      <c r="H138" s="407"/>
      <c r="I138" s="405">
        <f t="shared" si="557"/>
        <v>0.56575391670029229</v>
      </c>
      <c r="J138" s="402">
        <f t="shared" si="557"/>
        <v>0.56819101254466742</v>
      </c>
      <c r="K138" s="402">
        <f t="shared" si="557"/>
        <v>0.57147451162551544</v>
      </c>
      <c r="L138" s="403">
        <f t="shared" si="557"/>
        <v>0.57919027416926139</v>
      </c>
      <c r="M138" s="407"/>
      <c r="N138" s="405">
        <f t="shared" si="557"/>
        <v>0.5488282452822848</v>
      </c>
      <c r="O138" s="402">
        <f t="shared" si="557"/>
        <v>0.54576870313170667</v>
      </c>
      <c r="P138" s="402">
        <f t="shared" si="557"/>
        <v>0.54032698520163214</v>
      </c>
      <c r="Q138" s="403">
        <f t="shared" si="557"/>
        <v>0.5565356005064831</v>
      </c>
      <c r="R138" s="403">
        <f t="shared" ref="R138" si="558">R113/(R113+R118)</f>
        <v>0.5565356005064831</v>
      </c>
      <c r="S138" s="405">
        <f t="shared" si="557"/>
        <v>0.5565356005064831</v>
      </c>
      <c r="T138" s="402">
        <f t="shared" si="557"/>
        <v>0.5565356005064831</v>
      </c>
      <c r="U138" s="402">
        <f t="shared" si="557"/>
        <v>0.5565356005064831</v>
      </c>
      <c r="V138" s="403">
        <f t="shared" si="557"/>
        <v>0.5565356005064831</v>
      </c>
      <c r="W138" s="403">
        <f t="shared" ref="W138" si="559">W113/(W113+W118)</f>
        <v>0.5565356005064831</v>
      </c>
      <c r="X138" s="405">
        <f t="shared" si="557"/>
        <v>0.5565356005064831</v>
      </c>
      <c r="Y138" s="402">
        <f t="shared" si="557"/>
        <v>0.5565356005064831</v>
      </c>
      <c r="Z138" s="402">
        <f t="shared" si="557"/>
        <v>0.5565356005064831</v>
      </c>
      <c r="AA138" s="403">
        <f t="shared" si="557"/>
        <v>0.55653560050648321</v>
      </c>
      <c r="AB138" s="403">
        <f t="shared" ref="AB138" si="560">AB113/(AB113+AB118)</f>
        <v>0.55653560050648321</v>
      </c>
      <c r="AC138" s="405">
        <f t="shared" si="557"/>
        <v>0.5565356005064831</v>
      </c>
      <c r="AD138" s="402">
        <f t="shared" si="557"/>
        <v>0.55653560050648321</v>
      </c>
      <c r="AE138" s="402">
        <f t="shared" si="557"/>
        <v>0.5565356005064831</v>
      </c>
      <c r="AF138" s="403">
        <f t="shared" si="557"/>
        <v>0.5565356005064831</v>
      </c>
      <c r="AG138" s="403">
        <f t="shared" ref="AG138" si="561">AG113/(AG113+AG118)</f>
        <v>0.5565356005064831</v>
      </c>
      <c r="AH138" s="405">
        <f t="shared" si="557"/>
        <v>0.5565356005064831</v>
      </c>
      <c r="AI138" s="402">
        <f t="shared" si="557"/>
        <v>0.55653560050648321</v>
      </c>
      <c r="AJ138" s="402">
        <f t="shared" si="557"/>
        <v>0.55653560050648321</v>
      </c>
      <c r="AK138" s="403">
        <f t="shared" si="557"/>
        <v>0.5565356005064831</v>
      </c>
      <c r="AL138" s="403">
        <f t="shared" ref="AL138" si="562">AL113/(AL113+AL118)</f>
        <v>0.5565356005064831</v>
      </c>
      <c r="AM138" s="405">
        <f t="shared" si="557"/>
        <v>0.5565356005064831</v>
      </c>
      <c r="AN138" s="402">
        <f t="shared" si="557"/>
        <v>0.55653560050648321</v>
      </c>
      <c r="AO138" s="402">
        <f t="shared" si="557"/>
        <v>0.5565356005064831</v>
      </c>
      <c r="AP138" s="403">
        <f t="shared" si="557"/>
        <v>0.55653560050648321</v>
      </c>
      <c r="AQ138" s="403">
        <f t="shared" ref="AQ138" si="563">AQ113/(AQ113+AQ118)</f>
        <v>0.55653560050648321</v>
      </c>
    </row>
    <row r="139" spans="2:43">
      <c r="B139" s="99"/>
      <c r="C139" s="100"/>
    </row>
    <row r="140" spans="2:43" s="224" customFormat="1">
      <c r="B140" s="99"/>
      <c r="C140" s="100"/>
      <c r="S140" s="225"/>
      <c r="T140" s="225"/>
      <c r="U140" s="226"/>
      <c r="V140" s="226"/>
      <c r="W140" s="226"/>
      <c r="X140" s="225"/>
      <c r="Y140" s="225"/>
      <c r="Z140" s="226"/>
      <c r="AA140" s="226"/>
      <c r="AB140" s="226"/>
      <c r="AC140" s="225"/>
      <c r="AD140" s="225"/>
      <c r="AE140" s="226"/>
      <c r="AF140" s="226"/>
      <c r="AG140" s="226"/>
      <c r="AH140" s="225"/>
      <c r="AI140" s="225"/>
      <c r="AJ140" s="226"/>
      <c r="AK140" s="226"/>
      <c r="AL140" s="226"/>
      <c r="AM140" s="225"/>
      <c r="AN140" s="225"/>
      <c r="AO140" s="226"/>
      <c r="AP140" s="226"/>
      <c r="AQ140" s="226"/>
    </row>
    <row r="141" spans="2:43" s="116" customFormat="1" ht="15.6">
      <c r="B141" s="502" t="s">
        <v>106</v>
      </c>
      <c r="C141" s="506"/>
      <c r="S141" s="1"/>
      <c r="T141" s="1"/>
      <c r="U141" s="6"/>
      <c r="V141" s="6"/>
      <c r="W141" s="6"/>
      <c r="X141" s="1"/>
      <c r="Y141" s="1"/>
      <c r="Z141" s="6"/>
      <c r="AA141" s="6"/>
      <c r="AB141" s="6"/>
      <c r="AC141" s="1"/>
      <c r="AD141" s="1"/>
      <c r="AE141" s="6"/>
      <c r="AF141" s="6"/>
      <c r="AG141" s="6"/>
      <c r="AH141" s="225"/>
      <c r="AI141" s="225"/>
      <c r="AJ141" s="226"/>
      <c r="AK141" s="226"/>
      <c r="AL141" s="226"/>
      <c r="AM141" s="225"/>
      <c r="AN141" s="225"/>
      <c r="AO141" s="226"/>
      <c r="AP141" s="226"/>
      <c r="AQ141" s="226"/>
    </row>
    <row r="142" spans="2:43" ht="15.6" outlineLevel="1">
      <c r="B142" s="502" t="s">
        <v>118</v>
      </c>
      <c r="C142" s="503"/>
      <c r="D142" s="122" t="s">
        <v>42</v>
      </c>
      <c r="E142" s="122" t="s">
        <v>41</v>
      </c>
      <c r="F142" s="122" t="s">
        <v>40</v>
      </c>
      <c r="G142" s="122" t="s">
        <v>43</v>
      </c>
      <c r="H142" s="122" t="s">
        <v>43</v>
      </c>
      <c r="I142" s="122" t="s">
        <v>44</v>
      </c>
      <c r="J142" s="122" t="s">
        <v>45</v>
      </c>
      <c r="K142" s="122" t="s">
        <v>46</v>
      </c>
      <c r="L142" s="122" t="s">
        <v>48</v>
      </c>
      <c r="M142" s="122" t="s">
        <v>48</v>
      </c>
      <c r="N142" s="122" t="s">
        <v>49</v>
      </c>
      <c r="O142" s="122" t="s">
        <v>50</v>
      </c>
      <c r="P142" s="122" t="s">
        <v>51</v>
      </c>
      <c r="Q142" s="122" t="s">
        <v>47</v>
      </c>
      <c r="R142" s="122" t="s">
        <v>47</v>
      </c>
      <c r="S142" s="131" t="s">
        <v>52</v>
      </c>
      <c r="T142" s="131" t="s">
        <v>53</v>
      </c>
      <c r="U142" s="131" t="s">
        <v>54</v>
      </c>
      <c r="V142" s="131" t="s">
        <v>55</v>
      </c>
      <c r="W142" s="131" t="s">
        <v>55</v>
      </c>
      <c r="X142" s="131" t="s">
        <v>56</v>
      </c>
      <c r="Y142" s="131" t="s">
        <v>57</v>
      </c>
      <c r="Z142" s="131" t="s">
        <v>58</v>
      </c>
      <c r="AA142" s="131" t="s">
        <v>59</v>
      </c>
      <c r="AB142" s="131" t="s">
        <v>59</v>
      </c>
      <c r="AC142" s="131" t="s">
        <v>60</v>
      </c>
      <c r="AD142" s="131" t="s">
        <v>61</v>
      </c>
      <c r="AE142" s="131" t="s">
        <v>62</v>
      </c>
      <c r="AF142" s="131" t="s">
        <v>77</v>
      </c>
      <c r="AG142" s="131" t="s">
        <v>77</v>
      </c>
      <c r="AH142" s="131" t="s">
        <v>224</v>
      </c>
      <c r="AI142" s="131" t="s">
        <v>225</v>
      </c>
      <c r="AJ142" s="131" t="s">
        <v>226</v>
      </c>
      <c r="AK142" s="131" t="s">
        <v>227</v>
      </c>
      <c r="AL142" s="146" t="s">
        <v>227</v>
      </c>
      <c r="AM142" s="131" t="s">
        <v>253</v>
      </c>
      <c r="AN142" s="131" t="s">
        <v>254</v>
      </c>
      <c r="AO142" s="131" t="s">
        <v>255</v>
      </c>
      <c r="AP142" s="131" t="s">
        <v>256</v>
      </c>
      <c r="AQ142" s="146" t="s">
        <v>256</v>
      </c>
    </row>
    <row r="143" spans="2:43" ht="16.2" outlineLevel="1">
      <c r="B143" s="500" t="s">
        <v>1</v>
      </c>
      <c r="C143" s="501"/>
      <c r="D143" s="123" t="s">
        <v>78</v>
      </c>
      <c r="E143" s="123" t="s">
        <v>79</v>
      </c>
      <c r="F143" s="123" t="s">
        <v>80</v>
      </c>
      <c r="G143" s="123" t="s">
        <v>81</v>
      </c>
      <c r="H143" s="125" t="s">
        <v>189</v>
      </c>
      <c r="I143" s="123" t="s">
        <v>82</v>
      </c>
      <c r="J143" s="123" t="s">
        <v>199</v>
      </c>
      <c r="K143" s="123" t="s">
        <v>200</v>
      </c>
      <c r="L143" s="123" t="s">
        <v>218</v>
      </c>
      <c r="M143" s="123" t="s">
        <v>219</v>
      </c>
      <c r="N143" s="123" t="s">
        <v>247</v>
      </c>
      <c r="O143" s="123" t="s">
        <v>248</v>
      </c>
      <c r="P143" s="123" t="s">
        <v>249</v>
      </c>
      <c r="Q143" s="123" t="s">
        <v>89</v>
      </c>
      <c r="R143" s="123" t="s">
        <v>90</v>
      </c>
      <c r="S143" s="132" t="s">
        <v>91</v>
      </c>
      <c r="T143" s="132" t="s">
        <v>92</v>
      </c>
      <c r="U143" s="132" t="s">
        <v>93</v>
      </c>
      <c r="V143" s="132" t="s">
        <v>94</v>
      </c>
      <c r="W143" s="133" t="s">
        <v>95</v>
      </c>
      <c r="X143" s="132" t="s">
        <v>96</v>
      </c>
      <c r="Y143" s="132" t="s">
        <v>97</v>
      </c>
      <c r="Z143" s="132" t="s">
        <v>98</v>
      </c>
      <c r="AA143" s="132" t="s">
        <v>99</v>
      </c>
      <c r="AB143" s="133" t="s">
        <v>100</v>
      </c>
      <c r="AC143" s="132" t="s">
        <v>101</v>
      </c>
      <c r="AD143" s="132" t="s">
        <v>102</v>
      </c>
      <c r="AE143" s="132" t="s">
        <v>103</v>
      </c>
      <c r="AF143" s="132" t="s">
        <v>104</v>
      </c>
      <c r="AG143" s="133" t="s">
        <v>194</v>
      </c>
      <c r="AH143" s="132" t="s">
        <v>228</v>
      </c>
      <c r="AI143" s="132" t="s">
        <v>229</v>
      </c>
      <c r="AJ143" s="132" t="s">
        <v>230</v>
      </c>
      <c r="AK143" s="132" t="s">
        <v>231</v>
      </c>
      <c r="AL143" s="147" t="s">
        <v>232</v>
      </c>
      <c r="AM143" s="132" t="s">
        <v>257</v>
      </c>
      <c r="AN143" s="132" t="s">
        <v>258</v>
      </c>
      <c r="AO143" s="132" t="s">
        <v>259</v>
      </c>
      <c r="AP143" s="132" t="s">
        <v>260</v>
      </c>
      <c r="AQ143" s="147" t="s">
        <v>261</v>
      </c>
    </row>
    <row r="144" spans="2:43" outlineLevel="1">
      <c r="B144" s="530" t="s">
        <v>11</v>
      </c>
      <c r="C144" s="531"/>
      <c r="D144" s="47"/>
      <c r="E144" s="5"/>
      <c r="F144" s="5"/>
      <c r="G144" s="30"/>
      <c r="H144" s="4"/>
      <c r="I144" s="18"/>
      <c r="J144" s="20"/>
      <c r="K144" s="16"/>
      <c r="L144" s="16"/>
      <c r="M144" s="21"/>
      <c r="N144" s="18"/>
      <c r="O144" s="20"/>
      <c r="P144" s="16"/>
      <c r="Q144" s="16"/>
      <c r="R144" s="21"/>
      <c r="S144" s="18"/>
      <c r="T144" s="20"/>
      <c r="U144" s="16"/>
      <c r="V144" s="16"/>
      <c r="W144" s="21"/>
      <c r="X144" s="18"/>
      <c r="Y144" s="20"/>
      <c r="Z144" s="16"/>
      <c r="AA144" s="16"/>
      <c r="AB144" s="21"/>
      <c r="AC144" s="18"/>
      <c r="AD144" s="20"/>
      <c r="AE144" s="16"/>
      <c r="AF144" s="16"/>
      <c r="AG144" s="21"/>
      <c r="AH144" s="18"/>
      <c r="AI144" s="20"/>
      <c r="AJ144" s="16"/>
      <c r="AK144" s="16"/>
      <c r="AL144" s="21"/>
      <c r="AM144" s="18"/>
      <c r="AN144" s="20"/>
      <c r="AO144" s="16"/>
      <c r="AP144" s="16"/>
      <c r="AQ144" s="21"/>
    </row>
    <row r="145" spans="2:43" outlineLevel="1">
      <c r="B145" s="488" t="s">
        <v>12</v>
      </c>
      <c r="C145" s="489"/>
      <c r="D145" s="157">
        <f>D26</f>
        <v>53.114999999999917</v>
      </c>
      <c r="E145" s="101">
        <f>E26</f>
        <v>71.017999999999958</v>
      </c>
      <c r="F145" s="101">
        <f>F26</f>
        <v>59.295000000000037</v>
      </c>
      <c r="G145" s="66">
        <f>G26</f>
        <v>83.371000000000038</v>
      </c>
      <c r="H145" s="175">
        <f>SUM(D145:G145)</f>
        <v>266.79899999999998</v>
      </c>
      <c r="I145" s="174">
        <f t="shared" ref="I145:AQ145" si="564">I26</f>
        <v>23.695999999999795</v>
      </c>
      <c r="J145" s="5">
        <f t="shared" si="564"/>
        <v>26.33499999999998</v>
      </c>
      <c r="K145" s="5">
        <f t="shared" si="564"/>
        <v>29.43199999999991</v>
      </c>
      <c r="L145" s="5">
        <f t="shared" si="564"/>
        <v>43.177999999999997</v>
      </c>
      <c r="M145" s="4">
        <f t="shared" si="564"/>
        <v>122.64099999999956</v>
      </c>
      <c r="N145" s="29">
        <f t="shared" si="564"/>
        <v>27.65800000000009</v>
      </c>
      <c r="O145" s="5">
        <f t="shared" si="564"/>
        <v>40.755000000000237</v>
      </c>
      <c r="P145" s="5">
        <f t="shared" si="564"/>
        <v>51.517000000000053</v>
      </c>
      <c r="Q145" s="38">
        <f t="shared" si="564"/>
        <v>66.74800000000009</v>
      </c>
      <c r="R145" s="4">
        <f t="shared" si="564"/>
        <v>186.67800000000199</v>
      </c>
      <c r="S145" s="29">
        <f t="shared" si="564"/>
        <v>56.603820970654567</v>
      </c>
      <c r="T145" s="5">
        <f t="shared" si="564"/>
        <v>71.015550999756599</v>
      </c>
      <c r="U145" s="5">
        <f t="shared" si="564"/>
        <v>80.383088780986611</v>
      </c>
      <c r="V145" s="5">
        <f t="shared" si="564"/>
        <v>80.126553505482619</v>
      </c>
      <c r="W145" s="4">
        <f t="shared" si="564"/>
        <v>288.12901425688074</v>
      </c>
      <c r="X145" s="29">
        <f t="shared" si="564"/>
        <v>113.5000965161654</v>
      </c>
      <c r="Y145" s="5">
        <f t="shared" si="564"/>
        <v>110.10868355024544</v>
      </c>
      <c r="Z145" s="5">
        <f t="shared" si="564"/>
        <v>109.36050635549245</v>
      </c>
      <c r="AA145" s="5">
        <f t="shared" si="564"/>
        <v>108.45861644656446</v>
      </c>
      <c r="AB145" s="4">
        <f t="shared" si="564"/>
        <v>441.4279028684673</v>
      </c>
      <c r="AC145" s="29">
        <f t="shared" si="564"/>
        <v>259.56252765563983</v>
      </c>
      <c r="AD145" s="5">
        <f t="shared" si="564"/>
        <v>281.11013845171448</v>
      </c>
      <c r="AE145" s="5">
        <f t="shared" si="564"/>
        <v>301.64566292835798</v>
      </c>
      <c r="AF145" s="5">
        <f t="shared" si="564"/>
        <v>324.40716389981083</v>
      </c>
      <c r="AG145" s="4">
        <f t="shared" si="564"/>
        <v>1166.7254929355238</v>
      </c>
      <c r="AH145" s="29">
        <f t="shared" si="564"/>
        <v>538.15885246411722</v>
      </c>
      <c r="AI145" s="5">
        <f t="shared" si="564"/>
        <v>599.26701448594463</v>
      </c>
      <c r="AJ145" s="5">
        <f t="shared" si="564"/>
        <v>614.8712289905817</v>
      </c>
      <c r="AK145" s="5">
        <f t="shared" si="564"/>
        <v>781.15504662120884</v>
      </c>
      <c r="AL145" s="4">
        <f t="shared" si="564"/>
        <v>2533.4521425618523</v>
      </c>
      <c r="AM145" s="29">
        <f t="shared" si="564"/>
        <v>1002.1805683474657</v>
      </c>
      <c r="AN145" s="5">
        <f t="shared" si="564"/>
        <v>1092.9703238793868</v>
      </c>
      <c r="AO145" s="5">
        <f t="shared" si="564"/>
        <v>1241.5317445376422</v>
      </c>
      <c r="AP145" s="5">
        <f t="shared" si="564"/>
        <v>1344.2172756508974</v>
      </c>
      <c r="AQ145" s="4">
        <f t="shared" si="564"/>
        <v>4680.8999124153888</v>
      </c>
    </row>
    <row r="146" spans="2:43" s="116" customFormat="1" outlineLevel="1">
      <c r="B146" s="204" t="s">
        <v>169</v>
      </c>
      <c r="C146" s="205"/>
      <c r="D146" s="157">
        <v>-749.399</v>
      </c>
      <c r="E146" s="101">
        <v>-813.31399999999996</v>
      </c>
      <c r="F146" s="101">
        <v>-1202.4839999999999</v>
      </c>
      <c r="G146" s="66">
        <v>-1008.2619999999999</v>
      </c>
      <c r="H146" s="175">
        <f t="shared" ref="H146:H149" si="565">SUM(D146:G146)</f>
        <v>-3773.4589999999998</v>
      </c>
      <c r="I146" s="174">
        <v>-1611.925</v>
      </c>
      <c r="J146" s="5">
        <v>-1273.6769999999999</v>
      </c>
      <c r="K146" s="5">
        <v>-1308.943</v>
      </c>
      <c r="L146" s="5">
        <v>-1550.326</v>
      </c>
      <c r="M146" s="4">
        <f t="shared" ref="M146:M154" si="566">SUM(I146:L146)</f>
        <v>-5744.8710000000001</v>
      </c>
      <c r="N146" s="5">
        <v>-2316.5990000000002</v>
      </c>
      <c r="O146" s="5">
        <v>-1791.7660000000001</v>
      </c>
      <c r="P146" s="5">
        <v>-2442.08</v>
      </c>
      <c r="Q146" s="38">
        <v>-2102.8409999999999</v>
      </c>
      <c r="R146" s="4">
        <f t="shared" ref="R146:R149" si="567">SUM(N146:Q146)</f>
        <v>-8653.2860000000001</v>
      </c>
      <c r="S146" s="114">
        <f>S12*S199</f>
        <v>-2611.8114073253801</v>
      </c>
      <c r="T146" s="114">
        <f t="shared" ref="T146:V146" si="568">T12*T199</f>
        <v>-2593.1634554658417</v>
      </c>
      <c r="U146" s="114">
        <f t="shared" si="568"/>
        <v>-2708.0037277387387</v>
      </c>
      <c r="V146" s="114">
        <f t="shared" si="568"/>
        <v>-2686.2364832244443</v>
      </c>
      <c r="W146" s="4">
        <f t="shared" ref="W146:W161" si="569">SUM(S146:V146)</f>
        <v>-10599.215073754403</v>
      </c>
      <c r="X146" s="114">
        <f>X12*X199</f>
        <v>-2838.6659523131148</v>
      </c>
      <c r="Y146" s="114">
        <f t="shared" ref="Y146:AA146" si="570">Y12*Y199</f>
        <v>-2813.3326102881347</v>
      </c>
      <c r="Z146" s="114">
        <f t="shared" si="570"/>
        <v>-2768.0917618805202</v>
      </c>
      <c r="AA146" s="114">
        <f t="shared" si="570"/>
        <v>-2922.782776655466</v>
      </c>
      <c r="AB146" s="4">
        <f t="shared" ref="AB146:AB161" si="571">SUM(X146:AA146)</f>
        <v>-11342.873101137235</v>
      </c>
      <c r="AC146" s="114">
        <f>AC12*AC199</f>
        <v>-3181.7852206854768</v>
      </c>
      <c r="AD146" s="114">
        <f t="shared" ref="AD146:AF146" si="572">AD12*AD199</f>
        <v>-3193.1236162209443</v>
      </c>
      <c r="AE146" s="114">
        <f t="shared" si="572"/>
        <v>-3137.0286196217048</v>
      </c>
      <c r="AF146" s="114">
        <f t="shared" si="572"/>
        <v>-3143.481627394649</v>
      </c>
      <c r="AG146" s="4">
        <f t="shared" ref="AG146:AG161" si="573">SUM(AC146:AF146)</f>
        <v>-12655.419083922774</v>
      </c>
      <c r="AH146" s="114">
        <f>AH12*AH199</f>
        <v>-3593.6712136106457</v>
      </c>
      <c r="AI146" s="114">
        <f t="shared" ref="AI146:AK146" si="574">AI12*AI199</f>
        <v>-3705.3482184998029</v>
      </c>
      <c r="AJ146" s="114">
        <f t="shared" si="574"/>
        <v>-3516.3267589221286</v>
      </c>
      <c r="AK146" s="114">
        <f t="shared" si="574"/>
        <v>-3639.5061145169875</v>
      </c>
      <c r="AL146" s="4">
        <f t="shared" ref="AL146:AL161" si="575">SUM(AH146:AK146)</f>
        <v>-14454.852305549564</v>
      </c>
      <c r="AM146" s="114">
        <f>AM12*AM199</f>
        <v>-3789.153861107146</v>
      </c>
      <c r="AN146" s="114">
        <f t="shared" ref="AN146:AP146" si="576">AN12*AN199</f>
        <v>-3919.4410586225213</v>
      </c>
      <c r="AO146" s="114">
        <f t="shared" si="576"/>
        <v>-4031.9207928781229</v>
      </c>
      <c r="AP146" s="114">
        <f t="shared" si="576"/>
        <v>-4176.3647682245291</v>
      </c>
      <c r="AQ146" s="4">
        <f t="shared" ref="AQ146:AQ150" si="577">SUM(AM146:AP146)</f>
        <v>-15916.880480832318</v>
      </c>
    </row>
    <row r="147" spans="2:43" s="116" customFormat="1" outlineLevel="1">
      <c r="B147" s="204" t="s">
        <v>170</v>
      </c>
      <c r="C147" s="205"/>
      <c r="D147" s="157">
        <v>42.244</v>
      </c>
      <c r="E147" s="101">
        <v>78.358999999999995</v>
      </c>
      <c r="F147" s="101">
        <v>346.75200000000001</v>
      </c>
      <c r="G147" s="66">
        <v>125.77</v>
      </c>
      <c r="H147" s="175">
        <f t="shared" si="565"/>
        <v>593.125</v>
      </c>
      <c r="I147" s="174">
        <v>626.32500000000005</v>
      </c>
      <c r="J147" s="5">
        <v>191.154</v>
      </c>
      <c r="K147" s="5">
        <v>104.684</v>
      </c>
      <c r="L147" s="5">
        <v>240.25</v>
      </c>
      <c r="M147" s="4">
        <f t="shared" si="566"/>
        <v>1162.413</v>
      </c>
      <c r="N147" s="5">
        <v>905.72299999999996</v>
      </c>
      <c r="O147" s="5">
        <v>238.517</v>
      </c>
      <c r="P147" s="5">
        <v>529.88499999999999</v>
      </c>
      <c r="Q147" s="38">
        <v>98.525000000000006</v>
      </c>
      <c r="R147" s="4">
        <f t="shared" si="567"/>
        <v>1772.65</v>
      </c>
      <c r="S147" s="114">
        <f>S12*S200</f>
        <v>551.88373862850915</v>
      </c>
      <c r="T147" s="114">
        <f t="shared" ref="T147:V147" si="578">T12*T200</f>
        <v>578.38466766366219</v>
      </c>
      <c r="U147" s="114">
        <f t="shared" si="578"/>
        <v>603.99888514500162</v>
      </c>
      <c r="V147" s="114">
        <f t="shared" si="578"/>
        <v>634.38763006621457</v>
      </c>
      <c r="W147" s="4">
        <f t="shared" si="569"/>
        <v>2368.6549215033874</v>
      </c>
      <c r="X147" s="114">
        <f>X12*X200</f>
        <v>670.38571521296205</v>
      </c>
      <c r="Y147" s="114">
        <f t="shared" ref="Y147:AA147" si="579">Y12*Y200</f>
        <v>705.92811988922642</v>
      </c>
      <c r="Z147" s="114">
        <f t="shared" si="579"/>
        <v>740.88125700668934</v>
      </c>
      <c r="AA147" s="114">
        <f t="shared" si="579"/>
        <v>782.2843907656088</v>
      </c>
      <c r="AB147" s="4">
        <f t="shared" si="571"/>
        <v>2899.4794828744866</v>
      </c>
      <c r="AC147" s="114">
        <f>AC12*AC200</f>
        <v>887.09014059852564</v>
      </c>
      <c r="AD147" s="114">
        <f t="shared" ref="AD147:AF147" si="580">AD12*AD200</f>
        <v>915.68706714779341</v>
      </c>
      <c r="AE147" s="114">
        <f t="shared" si="580"/>
        <v>939.88142518233371</v>
      </c>
      <c r="AF147" s="114">
        <f t="shared" si="580"/>
        <v>970.79372021114898</v>
      </c>
      <c r="AG147" s="4">
        <f t="shared" si="573"/>
        <v>3713.4523531398017</v>
      </c>
      <c r="AH147" s="114">
        <f>AH12*AH200</f>
        <v>1109.8246658334301</v>
      </c>
      <c r="AI147" s="114">
        <f t="shared" ref="AI147:AK147" si="581">AI12*AI200</f>
        <v>1144.3136013161673</v>
      </c>
      <c r="AJ147" s="114">
        <f t="shared" si="581"/>
        <v>1176.4334482478641</v>
      </c>
      <c r="AK147" s="114">
        <f t="shared" si="581"/>
        <v>1217.6447246708294</v>
      </c>
      <c r="AL147" s="4">
        <f t="shared" si="575"/>
        <v>4648.2164400682914</v>
      </c>
      <c r="AM147" s="114">
        <f>AM12*AM200</f>
        <v>1267.7113500482585</v>
      </c>
      <c r="AN147" s="114">
        <f t="shared" ref="AN147:AP147" si="582">AN12*AN200</f>
        <v>1311.3006486385143</v>
      </c>
      <c r="AO147" s="114">
        <f t="shared" si="582"/>
        <v>1348.9322257644362</v>
      </c>
      <c r="AP147" s="114">
        <f t="shared" si="582"/>
        <v>1397.2578609074828</v>
      </c>
      <c r="AQ147" s="4">
        <f t="shared" si="577"/>
        <v>5325.2020853586919</v>
      </c>
    </row>
    <row r="148" spans="2:43" s="116" customFormat="1" outlineLevel="1">
      <c r="B148" s="488" t="s">
        <v>173</v>
      </c>
      <c r="C148" s="489"/>
      <c r="D148" s="157">
        <v>600.73500000000001</v>
      </c>
      <c r="E148" s="101">
        <v>639.03700000000003</v>
      </c>
      <c r="F148" s="101">
        <v>686.154</v>
      </c>
      <c r="G148" s="66">
        <v>730.35299999999995</v>
      </c>
      <c r="H148" s="175">
        <f t="shared" si="565"/>
        <v>2656.279</v>
      </c>
      <c r="I148" s="174">
        <v>749.51800000000003</v>
      </c>
      <c r="J148" s="5">
        <v>822.6</v>
      </c>
      <c r="K148" s="5">
        <v>871.40300000000002</v>
      </c>
      <c r="L148" s="5">
        <v>961.86099999999999</v>
      </c>
      <c r="M148" s="4">
        <f t="shared" si="566"/>
        <v>3405.3819999999996</v>
      </c>
      <c r="N148" s="5">
        <v>1058.521</v>
      </c>
      <c r="O148" s="5">
        <v>1175.3610000000001</v>
      </c>
      <c r="P148" s="5">
        <v>1224.1079999999999</v>
      </c>
      <c r="Q148" s="38">
        <v>1330.508</v>
      </c>
      <c r="R148" s="4">
        <f t="shared" si="567"/>
        <v>4788.4979999999996</v>
      </c>
      <c r="S148" s="114">
        <f>S12*S201</f>
        <v>1374.6375828028317</v>
      </c>
      <c r="T148" s="114">
        <f t="shared" ref="T148:V148" si="583">T12*T201</f>
        <v>1440.6463641476898</v>
      </c>
      <c r="U148" s="114">
        <f t="shared" si="583"/>
        <v>1504.4465154104103</v>
      </c>
      <c r="V148" s="114">
        <f t="shared" si="583"/>
        <v>1580.139107779085</v>
      </c>
      <c r="W148" s="4">
        <f t="shared" si="569"/>
        <v>5899.8695701400165</v>
      </c>
      <c r="X148" s="114">
        <f>X12*X201</f>
        <v>1669.8035013606559</v>
      </c>
      <c r="Y148" s="114">
        <f t="shared" ref="Y148:AA148" si="584">Y12*Y201</f>
        <v>1758.3328814300839</v>
      </c>
      <c r="Z148" s="114">
        <f t="shared" si="584"/>
        <v>1845.3945079203468</v>
      </c>
      <c r="AA148" s="114">
        <f t="shared" si="584"/>
        <v>1948.5218511036439</v>
      </c>
      <c r="AB148" s="4">
        <f t="shared" si="571"/>
        <v>7222.0527418147303</v>
      </c>
      <c r="AC148" s="114">
        <f>AC12*AC201</f>
        <v>2209.5730699204701</v>
      </c>
      <c r="AD148" s="114">
        <f t="shared" ref="AD148:AF148" si="585">AD12*AD201</f>
        <v>2280.8025830149604</v>
      </c>
      <c r="AE148" s="114">
        <f t="shared" si="585"/>
        <v>2341.0661340460483</v>
      </c>
      <c r="AF148" s="114">
        <f t="shared" si="585"/>
        <v>2418.0627903035761</v>
      </c>
      <c r="AG148" s="4">
        <f t="shared" si="573"/>
        <v>9249.5045772850553</v>
      </c>
      <c r="AH148" s="114">
        <f>AH12*AH201</f>
        <v>2764.3624720081889</v>
      </c>
      <c r="AI148" s="114">
        <f t="shared" ref="AI148:AK148" si="586">AI12*AI201</f>
        <v>2850.2678603844638</v>
      </c>
      <c r="AJ148" s="114">
        <f t="shared" si="586"/>
        <v>2930.272299101774</v>
      </c>
      <c r="AK148" s="114">
        <f t="shared" si="586"/>
        <v>3032.9217620974896</v>
      </c>
      <c r="AL148" s="4">
        <f t="shared" si="575"/>
        <v>11577.824393591916</v>
      </c>
      <c r="AM148" s="114">
        <f>AM12*AM201</f>
        <v>3157.6282175892884</v>
      </c>
      <c r="AN148" s="114">
        <f t="shared" ref="AN148:AP148" si="587">AN12*AN201</f>
        <v>3266.2008821854347</v>
      </c>
      <c r="AO148" s="114">
        <f t="shared" si="587"/>
        <v>3359.9339940651025</v>
      </c>
      <c r="AP148" s="114">
        <f t="shared" si="587"/>
        <v>3480.3039735204411</v>
      </c>
      <c r="AQ148" s="4">
        <f t="shared" si="577"/>
        <v>13264.067067360265</v>
      </c>
    </row>
    <row r="149" spans="2:43" s="116" customFormat="1" outlineLevel="1">
      <c r="B149" s="204" t="s">
        <v>174</v>
      </c>
      <c r="C149" s="205"/>
      <c r="D149" s="157">
        <v>16.120999999999999</v>
      </c>
      <c r="E149" s="101">
        <v>16.922999999999998</v>
      </c>
      <c r="F149" s="101">
        <v>18.268999999999998</v>
      </c>
      <c r="G149" s="66">
        <v>20.178000000000001</v>
      </c>
      <c r="H149" s="175">
        <f t="shared" si="565"/>
        <v>71.491</v>
      </c>
      <c r="I149" s="174">
        <v>21.184999999999999</v>
      </c>
      <c r="J149" s="48">
        <v>20.812999999999999</v>
      </c>
      <c r="K149" s="5">
        <v>18.588999999999999</v>
      </c>
      <c r="L149" s="5">
        <v>18.792999999999999</v>
      </c>
      <c r="M149" s="4">
        <f t="shared" si="566"/>
        <v>79.38</v>
      </c>
      <c r="N149" s="5">
        <v>20.440999999999999</v>
      </c>
      <c r="O149" s="5">
        <v>20.021000000000001</v>
      </c>
      <c r="P149" s="5">
        <v>19.283999999999999</v>
      </c>
      <c r="Q149" s="38">
        <v>19.206</v>
      </c>
      <c r="R149" s="4">
        <f t="shared" si="567"/>
        <v>78.951999999999998</v>
      </c>
      <c r="S149" s="5"/>
      <c r="T149" s="5"/>
      <c r="U149" s="5"/>
      <c r="V149" s="5"/>
      <c r="W149" s="4">
        <f t="shared" si="569"/>
        <v>0</v>
      </c>
      <c r="X149" s="5"/>
      <c r="Y149" s="5"/>
      <c r="Z149" s="5"/>
      <c r="AA149" s="5"/>
      <c r="AB149" s="4">
        <f t="shared" si="571"/>
        <v>0</v>
      </c>
      <c r="AC149" s="5"/>
      <c r="AD149" s="5"/>
      <c r="AE149" s="5"/>
      <c r="AF149" s="5"/>
      <c r="AG149" s="4">
        <f t="shared" si="573"/>
        <v>0</v>
      </c>
      <c r="AH149" s="5"/>
      <c r="AI149" s="5"/>
      <c r="AJ149" s="5"/>
      <c r="AK149" s="5"/>
      <c r="AL149" s="4">
        <f t="shared" si="575"/>
        <v>0</v>
      </c>
      <c r="AM149" s="5"/>
      <c r="AN149" s="5"/>
      <c r="AO149" s="5"/>
      <c r="AP149" s="5"/>
      <c r="AQ149" s="4">
        <f t="shared" si="577"/>
        <v>0</v>
      </c>
    </row>
    <row r="150" spans="2:43" outlineLevel="1">
      <c r="B150" s="488" t="s">
        <v>168</v>
      </c>
      <c r="C150" s="489"/>
      <c r="D150" s="157">
        <v>12.382</v>
      </c>
      <c r="E150" s="101">
        <v>12.977</v>
      </c>
      <c r="F150" s="101">
        <v>14.356999999999999</v>
      </c>
      <c r="G150" s="66">
        <v>14.311999999999999</v>
      </c>
      <c r="H150" s="175">
        <f t="shared" ref="H150:H161" si="588">SUM(D150:G150)</f>
        <v>54.027999999999999</v>
      </c>
      <c r="I150" s="157">
        <v>15.167</v>
      </c>
      <c r="J150" s="48">
        <v>15.581</v>
      </c>
      <c r="K150" s="48">
        <v>16.047000000000001</v>
      </c>
      <c r="L150" s="48">
        <v>15.488</v>
      </c>
      <c r="M150" s="4">
        <f t="shared" si="566"/>
        <v>62.283000000000001</v>
      </c>
      <c r="N150" s="48">
        <v>14.798</v>
      </c>
      <c r="O150" s="48">
        <v>14.131</v>
      </c>
      <c r="P150" s="48">
        <v>14.41</v>
      </c>
      <c r="Q150" s="48">
        <v>14.189</v>
      </c>
      <c r="R150" s="4">
        <f t="shared" ref="R150:R161" si="589">SUM(N150:Q150)</f>
        <v>57.527999999999999</v>
      </c>
      <c r="S150" s="48">
        <f>(AVERAGE(R108,Q108))*S193</f>
        <v>21.283575000000003</v>
      </c>
      <c r="T150" s="48">
        <f>(AVERAGE(S108,R108))*T193</f>
        <v>23.362744062500003</v>
      </c>
      <c r="U150" s="48">
        <f>(AVERAGE(T108,S108))*U193</f>
        <v>27.880275652343752</v>
      </c>
      <c r="V150" s="48">
        <f>(AVERAGE(U108,T108))*V193</f>
        <v>33.079697486962893</v>
      </c>
      <c r="W150" s="4">
        <f t="shared" si="569"/>
        <v>105.60629220180664</v>
      </c>
      <c r="X150" s="48">
        <f>(AVERAGE(W108,V108))*X193</f>
        <v>42.104715859596432</v>
      </c>
      <c r="Y150" s="48">
        <f>(AVERAGE(X108,W108))*Y193</f>
        <v>45.533812112819831</v>
      </c>
      <c r="Z150" s="48">
        <f>(AVERAGE(Y108,X108))*Z193</f>
        <v>53.02905003009306</v>
      </c>
      <c r="AA150" s="48">
        <f>(AVERAGE(Z108,Y108))*AA193</f>
        <v>61.742985048535338</v>
      </c>
      <c r="AB150" s="4">
        <f t="shared" si="571"/>
        <v>202.41056305104465</v>
      </c>
      <c r="AC150" s="48">
        <f>(AVERAGE(AB108,AA108))*AC193</f>
        <v>77.016139029346462</v>
      </c>
      <c r="AD150" s="48">
        <f>(AVERAGE(AC108,AB108))*AD193</f>
        <v>82.870223875037141</v>
      </c>
      <c r="AE150" s="48">
        <f>(AVERAGE(AD108,AC108))*AE193</f>
        <v>95.698685573642322</v>
      </c>
      <c r="AF150" s="48">
        <f>(AVERAGE(AE108,AD108))*AF193</f>
        <v>110.67668386242119</v>
      </c>
      <c r="AG150" s="4">
        <f t="shared" si="573"/>
        <v>366.26173234044711</v>
      </c>
      <c r="AH150" s="48">
        <f>(AVERAGE(AG108,AF108))*AH193</f>
        <v>137.0356629872912</v>
      </c>
      <c r="AI150" s="48">
        <f>(AVERAGE(AH108,AG108))*AI193</f>
        <v>147.17530090528544</v>
      </c>
      <c r="AJ150" s="48">
        <f>(AVERAGE(AI108,AH108))*AJ193</f>
        <v>169.41819016900226</v>
      </c>
      <c r="AK150" s="48">
        <f>(AVERAGE(AJ108,AI108))*AK193</f>
        <v>195.43310031186911</v>
      </c>
      <c r="AL150" s="4">
        <f t="shared" si="575"/>
        <v>649.06225437344801</v>
      </c>
      <c r="AM150" s="48">
        <f>(AVERAGE(AL108,AK108))*AM193</f>
        <v>241.2903889049561</v>
      </c>
      <c r="AN150" s="48">
        <f>(AVERAGE(AM108,AL108))*AN193</f>
        <v>258.95607728690516</v>
      </c>
      <c r="AO150" s="48">
        <f>(AVERAGE(AN108,AM108))*AO193</f>
        <v>297.72474178113191</v>
      </c>
      <c r="AP150" s="48">
        <f>(AVERAGE(AO108,AN108))*AP193</f>
        <v>343.09931717422825</v>
      </c>
      <c r="AQ150" s="4">
        <f t="shared" si="577"/>
        <v>1141.0705251472214</v>
      </c>
    </row>
    <row r="151" spans="2:43" outlineLevel="1">
      <c r="B151" s="488" t="s">
        <v>171</v>
      </c>
      <c r="C151" s="489"/>
      <c r="D151" s="157">
        <v>25.824999999999999</v>
      </c>
      <c r="E151" s="101">
        <v>29.285</v>
      </c>
      <c r="F151" s="101">
        <v>29.878</v>
      </c>
      <c r="G151" s="66">
        <v>30.251000000000001</v>
      </c>
      <c r="H151" s="175">
        <f>SUM(D151:G151)</f>
        <v>115.239</v>
      </c>
      <c r="I151" s="174">
        <v>27.440999999999999</v>
      </c>
      <c r="J151" s="48">
        <v>28.59</v>
      </c>
      <c r="K151" s="5">
        <v>32.834000000000003</v>
      </c>
      <c r="L151" s="5">
        <v>35.86</v>
      </c>
      <c r="M151" s="4">
        <f t="shared" si="566"/>
        <v>124.72500000000001</v>
      </c>
      <c r="N151" s="5">
        <v>42.421999999999997</v>
      </c>
      <c r="O151" s="5">
        <v>44.112000000000002</v>
      </c>
      <c r="P151" s="5">
        <v>43.494999999999997</v>
      </c>
      <c r="Q151" s="38">
        <v>43.646000000000001</v>
      </c>
      <c r="R151" s="4">
        <f>SUM(N151:Q151)</f>
        <v>173.67500000000001</v>
      </c>
      <c r="S151" s="38"/>
      <c r="T151" s="38"/>
      <c r="U151" s="38"/>
      <c r="V151" s="38"/>
      <c r="W151" s="4">
        <f>SUM(S151:V151)</f>
        <v>0</v>
      </c>
      <c r="X151" s="38"/>
      <c r="Y151" s="38"/>
      <c r="Z151" s="38"/>
      <c r="AA151" s="38"/>
      <c r="AB151" s="4">
        <f>SUM(X151:AA151)</f>
        <v>0</v>
      </c>
      <c r="AC151" s="38"/>
      <c r="AD151" s="38"/>
      <c r="AE151" s="38"/>
      <c r="AF151" s="38"/>
      <c r="AG151" s="4">
        <f>SUM(AC151:AF151)</f>
        <v>0</v>
      </c>
      <c r="AH151" s="38"/>
      <c r="AI151" s="38"/>
      <c r="AJ151" s="38"/>
      <c r="AK151" s="38"/>
      <c r="AL151" s="4">
        <f>SUM(AH151:AK151)</f>
        <v>0</v>
      </c>
      <c r="AM151" s="38"/>
      <c r="AN151" s="38"/>
      <c r="AO151" s="38"/>
      <c r="AP151" s="38"/>
      <c r="AQ151" s="4">
        <f>SUM(AM151:AP151)</f>
        <v>0</v>
      </c>
    </row>
    <row r="152" spans="2:43" s="116" customFormat="1" outlineLevel="1">
      <c r="B152" s="151" t="s">
        <v>175</v>
      </c>
      <c r="C152" s="152"/>
      <c r="D152" s="157">
        <v>-32.731999999999999</v>
      </c>
      <c r="E152" s="101">
        <v>-14.628</v>
      </c>
      <c r="F152" s="101">
        <v>-21.06</v>
      </c>
      <c r="G152" s="66">
        <v>-20.920999999999999</v>
      </c>
      <c r="H152" s="175">
        <f t="shared" ref="H152:H154" si="590">SUM(D152:G152)</f>
        <v>-89.341000000000008</v>
      </c>
      <c r="I152" s="174">
        <v>-29.001000000000001</v>
      </c>
      <c r="J152" s="48">
        <v>-39.427</v>
      </c>
      <c r="K152" s="5">
        <v>-37.725999999999999</v>
      </c>
      <c r="L152" s="5">
        <v>25.683</v>
      </c>
      <c r="M152" s="4">
        <f t="shared" si="566"/>
        <v>-80.471000000000004</v>
      </c>
      <c r="N152" s="5">
        <v>-11.316000000000001</v>
      </c>
      <c r="O152" s="5">
        <v>-13.323</v>
      </c>
      <c r="P152" s="5">
        <v>-12.762</v>
      </c>
      <c r="Q152" s="38">
        <v>-27.72</v>
      </c>
      <c r="R152" s="4">
        <f t="shared" ref="R152:R154" si="591">SUM(N152:Q152)</f>
        <v>-65.121000000000009</v>
      </c>
      <c r="S152" s="38"/>
      <c r="T152" s="38"/>
      <c r="U152" s="38"/>
      <c r="V152" s="38"/>
      <c r="W152" s="4">
        <f t="shared" ref="W152:W154" si="592">SUM(S152:V152)</f>
        <v>0</v>
      </c>
      <c r="X152" s="38"/>
      <c r="Y152" s="38"/>
      <c r="Z152" s="38"/>
      <c r="AA152" s="38"/>
      <c r="AB152" s="4">
        <f t="shared" ref="AB152:AB154" si="593">SUM(X152:AA152)</f>
        <v>0</v>
      </c>
      <c r="AC152" s="38"/>
      <c r="AD152" s="38"/>
      <c r="AE152" s="38"/>
      <c r="AF152" s="38"/>
      <c r="AG152" s="4">
        <f t="shared" ref="AG152:AG154" si="594">SUM(AC152:AF152)</f>
        <v>0</v>
      </c>
      <c r="AH152" s="38"/>
      <c r="AI152" s="38"/>
      <c r="AJ152" s="38"/>
      <c r="AK152" s="38"/>
      <c r="AL152" s="4">
        <f t="shared" ref="AL152:AL154" si="595">SUM(AH152:AK152)</f>
        <v>0</v>
      </c>
      <c r="AM152" s="38"/>
      <c r="AN152" s="38"/>
      <c r="AO152" s="38"/>
      <c r="AP152" s="38"/>
      <c r="AQ152" s="4">
        <f t="shared" ref="AQ152:AQ154" si="596">SUM(AM152:AP152)</f>
        <v>0</v>
      </c>
    </row>
    <row r="153" spans="2:43" s="116" customFormat="1" outlineLevel="1">
      <c r="B153" s="151" t="s">
        <v>176</v>
      </c>
      <c r="C153" s="152"/>
      <c r="D153" s="157">
        <v>2.1960000000000002</v>
      </c>
      <c r="E153" s="101">
        <v>3.2509999999999999</v>
      </c>
      <c r="F153" s="101">
        <v>3.36</v>
      </c>
      <c r="G153" s="66">
        <v>6.4749999999999996</v>
      </c>
      <c r="H153" s="175">
        <f t="shared" si="590"/>
        <v>15.282</v>
      </c>
      <c r="I153" s="174">
        <v>6.306</v>
      </c>
      <c r="J153" s="48">
        <v>6.6820000000000004</v>
      </c>
      <c r="K153" s="5">
        <v>10.866</v>
      </c>
      <c r="L153" s="5">
        <v>7.774</v>
      </c>
      <c r="M153" s="4">
        <f t="shared" si="566"/>
        <v>31.628</v>
      </c>
      <c r="N153" s="5">
        <v>12.757</v>
      </c>
      <c r="O153" s="5">
        <v>9.0399999999999991</v>
      </c>
      <c r="P153" s="5">
        <v>9.6820000000000004</v>
      </c>
      <c r="Q153" s="38">
        <v>9.43</v>
      </c>
      <c r="R153" s="4">
        <f t="shared" si="591"/>
        <v>40.908999999999999</v>
      </c>
      <c r="S153" s="38"/>
      <c r="T153" s="38"/>
      <c r="U153" s="38"/>
      <c r="V153" s="38"/>
      <c r="W153" s="4">
        <f t="shared" si="592"/>
        <v>0</v>
      </c>
      <c r="X153" s="38"/>
      <c r="Y153" s="38"/>
      <c r="Z153" s="38"/>
      <c r="AA153" s="38"/>
      <c r="AB153" s="4">
        <f t="shared" si="593"/>
        <v>0</v>
      </c>
      <c r="AC153" s="38"/>
      <c r="AD153" s="38"/>
      <c r="AE153" s="38"/>
      <c r="AF153" s="38"/>
      <c r="AG153" s="4">
        <f t="shared" si="594"/>
        <v>0</v>
      </c>
      <c r="AH153" s="38"/>
      <c r="AI153" s="38"/>
      <c r="AJ153" s="38"/>
      <c r="AK153" s="38"/>
      <c r="AL153" s="4">
        <f t="shared" si="595"/>
        <v>0</v>
      </c>
      <c r="AM153" s="38"/>
      <c r="AN153" s="38"/>
      <c r="AO153" s="38"/>
      <c r="AP153" s="38"/>
      <c r="AQ153" s="4">
        <f t="shared" si="596"/>
        <v>0</v>
      </c>
    </row>
    <row r="154" spans="2:43" s="116" customFormat="1" outlineLevel="1">
      <c r="B154" s="151" t="s">
        <v>177</v>
      </c>
      <c r="C154" s="152"/>
      <c r="D154" s="157">
        <v>-13.103</v>
      </c>
      <c r="E154" s="101">
        <v>-16.568999999999999</v>
      </c>
      <c r="F154" s="101">
        <v>-7.8920000000000003</v>
      </c>
      <c r="G154" s="66">
        <v>7.5010000000000003</v>
      </c>
      <c r="H154" s="175">
        <f t="shared" si="590"/>
        <v>-30.062999999999999</v>
      </c>
      <c r="I154" s="174">
        <v>-37.042000000000002</v>
      </c>
      <c r="J154" s="48">
        <v>-4.2320000000000002</v>
      </c>
      <c r="K154" s="5">
        <v>-29.417000000000002</v>
      </c>
      <c r="L154" s="5">
        <v>12.036</v>
      </c>
      <c r="M154" s="4">
        <f t="shared" si="566"/>
        <v>-58.655000000000001</v>
      </c>
      <c r="N154" s="5">
        <v>-16.603000000000002</v>
      </c>
      <c r="O154" s="5">
        <v>-17.876000000000001</v>
      </c>
      <c r="P154" s="5">
        <v>14.337999999999999</v>
      </c>
      <c r="Q154" s="5">
        <v>-26.706</v>
      </c>
      <c r="R154" s="4">
        <f t="shared" si="591"/>
        <v>-46.846999999999994</v>
      </c>
      <c r="S154" s="5"/>
      <c r="T154" s="5"/>
      <c r="U154" s="5"/>
      <c r="V154" s="5"/>
      <c r="W154" s="4">
        <f t="shared" si="592"/>
        <v>0</v>
      </c>
      <c r="X154" s="5"/>
      <c r="Y154" s="5"/>
      <c r="Z154" s="5"/>
      <c r="AA154" s="5"/>
      <c r="AB154" s="4">
        <f t="shared" si="593"/>
        <v>0</v>
      </c>
      <c r="AC154" s="5"/>
      <c r="AD154" s="5"/>
      <c r="AE154" s="5"/>
      <c r="AF154" s="5"/>
      <c r="AG154" s="4">
        <f t="shared" si="594"/>
        <v>0</v>
      </c>
      <c r="AH154" s="5"/>
      <c r="AI154" s="5"/>
      <c r="AJ154" s="5"/>
      <c r="AK154" s="5"/>
      <c r="AL154" s="4">
        <f t="shared" si="595"/>
        <v>0</v>
      </c>
      <c r="AM154" s="5"/>
      <c r="AN154" s="5"/>
      <c r="AO154" s="5"/>
      <c r="AP154" s="5"/>
      <c r="AQ154" s="4">
        <f t="shared" si="596"/>
        <v>0</v>
      </c>
    </row>
    <row r="155" spans="2:43" ht="4.5" customHeight="1" outlineLevel="1">
      <c r="B155" s="484"/>
      <c r="C155" s="485"/>
      <c r="D155" s="157"/>
      <c r="E155" s="101"/>
      <c r="F155" s="101"/>
      <c r="G155" s="66"/>
      <c r="H155" s="175"/>
      <c r="I155" s="174"/>
      <c r="J155" s="48"/>
      <c r="K155" s="5"/>
      <c r="L155" s="5"/>
      <c r="M155" s="4"/>
      <c r="N155" s="5"/>
      <c r="O155" s="5"/>
      <c r="P155" s="5"/>
      <c r="Q155" s="5"/>
      <c r="R155" s="4"/>
      <c r="S155" s="5"/>
      <c r="T155" s="5"/>
      <c r="U155" s="5"/>
      <c r="V155" s="5"/>
      <c r="W155" s="4"/>
      <c r="X155" s="5"/>
      <c r="Y155" s="5"/>
      <c r="Z155" s="5"/>
      <c r="AA155" s="5"/>
      <c r="AB155" s="4"/>
      <c r="AC155" s="5"/>
      <c r="AD155" s="5"/>
      <c r="AE155" s="5"/>
      <c r="AF155" s="5"/>
      <c r="AG155" s="4"/>
      <c r="AH155" s="5"/>
      <c r="AI155" s="5"/>
      <c r="AJ155" s="5"/>
      <c r="AK155" s="5"/>
      <c r="AL155" s="4"/>
      <c r="AM155" s="5"/>
      <c r="AN155" s="5"/>
      <c r="AO155" s="5"/>
      <c r="AP155" s="5"/>
      <c r="AQ155" s="4"/>
    </row>
    <row r="156" spans="2:43" outlineLevel="1">
      <c r="B156" s="510" t="s">
        <v>18</v>
      </c>
      <c r="C156" s="511"/>
      <c r="D156" s="157"/>
      <c r="E156" s="101"/>
      <c r="F156" s="101"/>
      <c r="G156" s="66"/>
      <c r="H156" s="175"/>
      <c r="I156" s="174"/>
      <c r="J156" s="48"/>
      <c r="K156" s="5"/>
      <c r="L156" s="5"/>
      <c r="M156" s="4"/>
      <c r="N156" s="5"/>
      <c r="O156" s="5"/>
      <c r="P156" s="5"/>
      <c r="Q156" s="5"/>
      <c r="R156" s="4"/>
      <c r="S156" s="5"/>
      <c r="T156" s="5"/>
      <c r="U156" s="5"/>
      <c r="V156" s="5"/>
      <c r="W156" s="4"/>
      <c r="X156" s="5"/>
      <c r="Y156" s="5"/>
      <c r="Z156" s="5"/>
      <c r="AA156" s="5"/>
      <c r="AB156" s="4"/>
      <c r="AC156" s="5"/>
      <c r="AD156" s="5"/>
      <c r="AE156" s="5"/>
      <c r="AF156" s="5"/>
      <c r="AG156" s="4"/>
      <c r="AH156" s="5"/>
      <c r="AI156" s="5"/>
      <c r="AJ156" s="5"/>
      <c r="AK156" s="5"/>
      <c r="AL156" s="4"/>
      <c r="AM156" s="5"/>
      <c r="AN156" s="5"/>
      <c r="AO156" s="5"/>
      <c r="AP156" s="5"/>
      <c r="AQ156" s="4"/>
    </row>
    <row r="157" spans="2:43" outlineLevel="1">
      <c r="B157" s="488" t="s">
        <v>187</v>
      </c>
      <c r="C157" s="489"/>
      <c r="D157" s="157">
        <v>35.066000000000003</v>
      </c>
      <c r="E157" s="101">
        <v>-20.684999999999999</v>
      </c>
      <c r="F157" s="101">
        <v>12.96</v>
      </c>
      <c r="G157" s="66">
        <v>-36.098999999999997</v>
      </c>
      <c r="H157" s="175">
        <f t="shared" si="588"/>
        <v>-8.757999999999992</v>
      </c>
      <c r="I157" s="174">
        <v>23.109000000000002</v>
      </c>
      <c r="J157" s="48">
        <v>-39.613999999999997</v>
      </c>
      <c r="K157" s="5">
        <v>71.171999999999997</v>
      </c>
      <c r="L157" s="5">
        <v>-62.755000000000003</v>
      </c>
      <c r="M157" s="4">
        <f>SUM(I157:L157)</f>
        <v>-8.088000000000001</v>
      </c>
      <c r="N157" s="5">
        <v>14.308</v>
      </c>
      <c r="O157" s="5">
        <v>24.091000000000001</v>
      </c>
      <c r="P157" s="5">
        <v>10.25</v>
      </c>
      <c r="Q157" s="5">
        <v>-1.679</v>
      </c>
      <c r="R157" s="4">
        <f t="shared" si="589"/>
        <v>46.97</v>
      </c>
      <c r="S157" s="5">
        <f>((S105-R105)+(S114-R114)+S115-R115)+(S116-R116)</f>
        <v>61.834791401415828</v>
      </c>
      <c r="T157" s="5">
        <f>((T105-S105)+(T114-S114)+T115-S115)+(T116-S116)</f>
        <v>-28.830400728986774</v>
      </c>
      <c r="U157" s="5">
        <f>((U105-T105)+(U114-T114)+U115-T115)+(U116-T116)</f>
        <v>60.730476360346984</v>
      </c>
      <c r="V157" s="5">
        <f>((V105-U105)+(V114-U114)+V115-U115)+(V116-U116)</f>
        <v>-22.884180176009636</v>
      </c>
      <c r="W157" s="4">
        <f t="shared" si="569"/>
        <v>70.850686856766401</v>
      </c>
      <c r="X157" s="5">
        <f>((X105-W105)+(X114-W114)+X115-W115)+(X116-W116)</f>
        <v>67.71637696679511</v>
      </c>
      <c r="Y157" s="5">
        <f>((Y105-X105)+(Y114-X114)+Y115-X115)+(Y116-X116)</f>
        <v>-23.451686932081088</v>
      </c>
      <c r="Z157" s="5">
        <f>((Z105-Y105)+(Z114-Y114)+Z115-Y115)+(Z116-Y116)</f>
        <v>66.982500177212501</v>
      </c>
      <c r="AA157" s="5">
        <f>((AA105-Z105)+(AA114-Z114)+AA115-Z115)+(AA116-Z116)</f>
        <v>-15.418828585563915</v>
      </c>
      <c r="AB157" s="4">
        <f t="shared" si="571"/>
        <v>95.828361626362607</v>
      </c>
      <c r="AC157" s="5">
        <f>((AC105-AB105)+(AC114-AB114)+AC115-AB115)+(AC116-AB116)</f>
        <v>145.94443799397703</v>
      </c>
      <c r="AD157" s="5">
        <f>((AD105-AC105)+(AD114-AC114)+AD115-AC115)+(AD116-AC116)</f>
        <v>-110.32968144673191</v>
      </c>
      <c r="AE157" s="5">
        <f>((AE105-AD105)+(AE114-AD114)+AE115-AD115)+(AE116-AD116)</f>
        <v>140.46145696227586</v>
      </c>
      <c r="AF157" s="5">
        <f>((AF105-AE105)+(AF114-AE114)+AF115-AE115)+(AF116-AE116)</f>
        <v>-101.96312883351197</v>
      </c>
      <c r="AG157" s="4">
        <f t="shared" si="573"/>
        <v>74.113084676009009</v>
      </c>
      <c r="AH157" s="5">
        <f>((AH105-AG105)+(AH114-AG114)+AH115-AG115)+(AH116-AG116)</f>
        <v>275.11296968581837</v>
      </c>
      <c r="AI157" s="5">
        <f>((AI105-AH105)+(AI114-AH114)+AI115-AH115)+(AI116-AH116)</f>
        <v>-232.16027549768091</v>
      </c>
      <c r="AJ157" s="5">
        <f>((AJ105-AI105)+(AJ114-AI114)+AJ115-AI115)+(AJ116-AI116)</f>
        <v>272.16249485633602</v>
      </c>
      <c r="AK157" s="5">
        <f>((AK105-AJ105)+(AK114-AJ114)+AK115-AJ115)+(AK116-AJ116)</f>
        <v>-220.83776335847824</v>
      </c>
      <c r="AL157" s="4">
        <f t="shared" si="575"/>
        <v>94.27742568599524</v>
      </c>
      <c r="AM157" s="5">
        <f>((AM105-AL105)+(AM114-AL114)+AM115-AL115)+(AM116-AL116)</f>
        <v>283.19099110437764</v>
      </c>
      <c r="AN157" s="5">
        <f>((AN105-AM105)+(AN114-AM114)+AN115-AM115)+(AN116-AM116)</f>
        <v>-228.9046588063045</v>
      </c>
      <c r="AO157" s="5">
        <f>((AO105-AN105)+(AO114-AN114)+AO115-AN115)+(AO116-AN116)</f>
        <v>275.77121474613841</v>
      </c>
      <c r="AP157" s="5">
        <f>((AP105-AO105)+(AP114-AO114)+AP115-AO115)+(AP116-AO116)</f>
        <v>-215.58622501846912</v>
      </c>
      <c r="AQ157" s="4">
        <f t="shared" ref="AQ157" si="597">SUM(AM157:AP157)</f>
        <v>114.47132202574244</v>
      </c>
    </row>
    <row r="158" spans="2:43" outlineLevel="1">
      <c r="B158" s="488" t="s">
        <v>64</v>
      </c>
      <c r="C158" s="489"/>
      <c r="D158" s="157">
        <v>22.812000000000001</v>
      </c>
      <c r="E158" s="158">
        <v>-3.0859999999999999</v>
      </c>
      <c r="F158" s="158">
        <v>13.003</v>
      </c>
      <c r="G158" s="159">
        <v>51.082999999999998</v>
      </c>
      <c r="H158" s="160">
        <f t="shared" si="588"/>
        <v>83.811999999999998</v>
      </c>
      <c r="I158" s="157">
        <v>-10.625</v>
      </c>
      <c r="J158" s="48">
        <v>6.4470000000000001</v>
      </c>
      <c r="K158" s="48">
        <v>6.7619999999999996</v>
      </c>
      <c r="L158" s="48">
        <v>49.030999999999999</v>
      </c>
      <c r="M158" s="97">
        <f>SUM(I158:L158)</f>
        <v>51.614999999999995</v>
      </c>
      <c r="N158" s="48">
        <v>-19.898</v>
      </c>
      <c r="O158" s="48">
        <v>8.7949999999999999</v>
      </c>
      <c r="P158" s="48">
        <v>27.81</v>
      </c>
      <c r="Q158" s="38">
        <v>15.54</v>
      </c>
      <c r="R158" s="4">
        <f>SUM(N158:Q158)</f>
        <v>32.247</v>
      </c>
      <c r="S158" s="38"/>
      <c r="T158" s="38"/>
      <c r="U158" s="38"/>
      <c r="V158" s="38"/>
      <c r="W158" s="4">
        <f>SUM(S158:V158)</f>
        <v>0</v>
      </c>
      <c r="X158" s="38"/>
      <c r="Y158" s="38"/>
      <c r="Z158" s="38"/>
      <c r="AA158" s="38"/>
      <c r="AB158" s="4">
        <f>SUM(X158:AA158)</f>
        <v>0</v>
      </c>
      <c r="AC158" s="38"/>
      <c r="AD158" s="38"/>
      <c r="AE158" s="38"/>
      <c r="AF158" s="38"/>
      <c r="AG158" s="4">
        <f>SUM(AC158:AF158)</f>
        <v>0</v>
      </c>
      <c r="AH158" s="38"/>
      <c r="AI158" s="38"/>
      <c r="AJ158" s="38"/>
      <c r="AK158" s="38"/>
      <c r="AL158" s="4">
        <f>SUM(AH158:AK158)</f>
        <v>0</v>
      </c>
      <c r="AM158" s="38"/>
      <c r="AN158" s="38"/>
      <c r="AO158" s="38"/>
      <c r="AP158" s="38"/>
      <c r="AQ158" s="4">
        <f>SUM(AM158:AP158)</f>
        <v>0</v>
      </c>
    </row>
    <row r="159" spans="2:43" outlineLevel="1">
      <c r="B159" s="488" t="s">
        <v>163</v>
      </c>
      <c r="C159" s="489"/>
      <c r="D159" s="157">
        <v>-0.442</v>
      </c>
      <c r="E159" s="158">
        <v>59.008000000000003</v>
      </c>
      <c r="F159" s="158">
        <v>-6.98</v>
      </c>
      <c r="G159" s="159">
        <v>4.05</v>
      </c>
      <c r="H159" s="160">
        <f t="shared" si="588"/>
        <v>55.635999999999996</v>
      </c>
      <c r="I159" s="157">
        <v>35.921999999999997</v>
      </c>
      <c r="J159" s="48">
        <v>41.624000000000002</v>
      </c>
      <c r="K159" s="48">
        <v>10.882999999999999</v>
      </c>
      <c r="L159" s="48">
        <v>-39.619</v>
      </c>
      <c r="M159" s="97">
        <f>SUM(I159:L159)</f>
        <v>48.809999999999988</v>
      </c>
      <c r="N159" s="48">
        <v>41.231999999999999</v>
      </c>
      <c r="O159" s="48">
        <v>2.0990000000000002</v>
      </c>
      <c r="P159" s="48">
        <v>28.957000000000001</v>
      </c>
      <c r="Q159" s="38">
        <v>-3.5819999999999999</v>
      </c>
      <c r="R159" s="4">
        <f t="shared" si="589"/>
        <v>68.706000000000017</v>
      </c>
      <c r="S159" s="38"/>
      <c r="T159" s="38"/>
      <c r="U159" s="38"/>
      <c r="V159" s="38"/>
      <c r="W159" s="4">
        <f t="shared" si="569"/>
        <v>0</v>
      </c>
      <c r="X159" s="38"/>
      <c r="Y159" s="38"/>
      <c r="Z159" s="38"/>
      <c r="AA159" s="38"/>
      <c r="AB159" s="4">
        <f t="shared" si="571"/>
        <v>0</v>
      </c>
      <c r="AC159" s="38"/>
      <c r="AD159" s="38"/>
      <c r="AE159" s="38"/>
      <c r="AF159" s="38"/>
      <c r="AG159" s="4">
        <f t="shared" si="573"/>
        <v>0</v>
      </c>
      <c r="AH159" s="38"/>
      <c r="AI159" s="38"/>
      <c r="AJ159" s="38"/>
      <c r="AK159" s="38"/>
      <c r="AL159" s="4">
        <f t="shared" si="575"/>
        <v>0</v>
      </c>
      <c r="AM159" s="38"/>
      <c r="AN159" s="38"/>
      <c r="AO159" s="38"/>
      <c r="AP159" s="38"/>
      <c r="AQ159" s="4">
        <f t="shared" ref="AQ159:AQ161" si="598">SUM(AM159:AP159)</f>
        <v>0</v>
      </c>
    </row>
    <row r="160" spans="2:43" s="116" customFormat="1" outlineLevel="1">
      <c r="B160" s="151" t="s">
        <v>164</v>
      </c>
      <c r="C160" s="152"/>
      <c r="D160" s="157">
        <v>14.247999999999999</v>
      </c>
      <c r="E160" s="158">
        <v>11.315</v>
      </c>
      <c r="F160" s="158">
        <v>11.625999999999999</v>
      </c>
      <c r="G160" s="159">
        <v>21.63</v>
      </c>
      <c r="H160" s="160">
        <f t="shared" si="588"/>
        <v>58.819000000000003</v>
      </c>
      <c r="I160" s="157">
        <v>10.754</v>
      </c>
      <c r="J160" s="48">
        <v>16.414000000000001</v>
      </c>
      <c r="K160" s="48">
        <v>27.984999999999999</v>
      </c>
      <c r="L160" s="48">
        <v>16.981999999999999</v>
      </c>
      <c r="M160" s="97">
        <f>SUM(I160:L160)</f>
        <v>72.134999999999991</v>
      </c>
      <c r="N160" s="48">
        <v>27.501999999999999</v>
      </c>
      <c r="O160" s="48">
        <v>22.753</v>
      </c>
      <c r="P160" s="48">
        <v>30.23</v>
      </c>
      <c r="Q160" s="38">
        <v>16.265999999999998</v>
      </c>
      <c r="R160" s="4">
        <f t="shared" si="589"/>
        <v>96.751000000000005</v>
      </c>
      <c r="S160" s="38"/>
      <c r="T160" s="38"/>
      <c r="U160" s="38"/>
      <c r="V160" s="38"/>
      <c r="W160" s="4">
        <f t="shared" si="569"/>
        <v>0</v>
      </c>
      <c r="X160" s="38"/>
      <c r="Y160" s="38"/>
      <c r="Z160" s="38"/>
      <c r="AA160" s="38"/>
      <c r="AB160" s="4">
        <f t="shared" si="571"/>
        <v>0</v>
      </c>
      <c r="AC160" s="38"/>
      <c r="AD160" s="38"/>
      <c r="AE160" s="38"/>
      <c r="AF160" s="38"/>
      <c r="AG160" s="4">
        <f t="shared" si="573"/>
        <v>0</v>
      </c>
      <c r="AH160" s="38"/>
      <c r="AI160" s="38"/>
      <c r="AJ160" s="38"/>
      <c r="AK160" s="38"/>
      <c r="AL160" s="4">
        <f t="shared" si="575"/>
        <v>0</v>
      </c>
      <c r="AM160" s="38"/>
      <c r="AN160" s="38"/>
      <c r="AO160" s="38"/>
      <c r="AP160" s="38"/>
      <c r="AQ160" s="4">
        <f t="shared" si="598"/>
        <v>0</v>
      </c>
    </row>
    <row r="161" spans="2:43" ht="16.2" outlineLevel="1">
      <c r="B161" s="488" t="s">
        <v>178</v>
      </c>
      <c r="C161" s="489"/>
      <c r="D161" s="161">
        <v>7.2910000000000004</v>
      </c>
      <c r="E161" s="162">
        <v>3.133</v>
      </c>
      <c r="F161" s="162">
        <v>5.3230000000000004</v>
      </c>
      <c r="G161" s="163">
        <v>-68.153000000000006</v>
      </c>
      <c r="H161" s="164">
        <f t="shared" si="588"/>
        <v>-52.406000000000006</v>
      </c>
      <c r="I161" s="161">
        <v>21.788</v>
      </c>
      <c r="J161" s="128">
        <v>-0.63300000000000001</v>
      </c>
      <c r="K161" s="128">
        <v>-20.54</v>
      </c>
      <c r="L161" s="128">
        <v>-18.981000000000002</v>
      </c>
      <c r="M161" s="129">
        <f>SUM(I161:L161)</f>
        <v>-18.366</v>
      </c>
      <c r="N161" s="128">
        <v>-29.536000000000001</v>
      </c>
      <c r="O161" s="128">
        <v>-3.0030000000000001</v>
      </c>
      <c r="P161" s="128">
        <v>-11.065</v>
      </c>
      <c r="Q161" s="128">
        <v>-8.69</v>
      </c>
      <c r="R161" s="138">
        <f t="shared" si="589"/>
        <v>-52.293999999999997</v>
      </c>
      <c r="S161" s="128">
        <f>-((S109-R109))+(S120-R120)</f>
        <v>0</v>
      </c>
      <c r="T161" s="128">
        <f>-((T109-S109))+(T120-S120)</f>
        <v>0</v>
      </c>
      <c r="U161" s="128">
        <f>-((U109-T109))+(U120-T120)</f>
        <v>0</v>
      </c>
      <c r="V161" s="128">
        <f>-((V109-U109))+(V120-U120)</f>
        <v>0</v>
      </c>
      <c r="W161" s="138">
        <f t="shared" si="569"/>
        <v>0</v>
      </c>
      <c r="X161" s="128">
        <f>-((X109-W109))+(X120-W120)</f>
        <v>0</v>
      </c>
      <c r="Y161" s="128">
        <f>-((Y109-X109))+(Y120-X120)</f>
        <v>0</v>
      </c>
      <c r="Z161" s="128">
        <f>-((Z109-Y109))+(Z120-Y120)</f>
        <v>0</v>
      </c>
      <c r="AA161" s="128">
        <f>-((AA109-Z109))+(AA120-Z120)</f>
        <v>0</v>
      </c>
      <c r="AB161" s="138">
        <f t="shared" si="571"/>
        <v>0</v>
      </c>
      <c r="AC161" s="128">
        <f>-((AC109-AB109))+(AC120-AB120)</f>
        <v>0</v>
      </c>
      <c r="AD161" s="128">
        <f>-((AD109-AC109))+(AD120-AC120)</f>
        <v>0</v>
      </c>
      <c r="AE161" s="128">
        <f>-((AE109-AD109))+(AE120-AD120)</f>
        <v>0</v>
      </c>
      <c r="AF161" s="128">
        <f>-((AF109-AE109))+(AF120-AE120)</f>
        <v>0</v>
      </c>
      <c r="AG161" s="138">
        <f t="shared" si="573"/>
        <v>0</v>
      </c>
      <c r="AH161" s="128">
        <f>-((AH109-AG109))+(AH120-AG120)</f>
        <v>0</v>
      </c>
      <c r="AI161" s="128">
        <f>-((AI109-AH109))+(AI120-AH120)</f>
        <v>0</v>
      </c>
      <c r="AJ161" s="128">
        <f>-((AJ109-AI109))+(AJ120-AI120)</f>
        <v>0</v>
      </c>
      <c r="AK161" s="128">
        <f>-((AK109-AJ109))+(AK120-AJ120)</f>
        <v>0</v>
      </c>
      <c r="AL161" s="138">
        <f t="shared" si="575"/>
        <v>0</v>
      </c>
      <c r="AM161" s="128">
        <f>-((AM109-AL109))+(AM120-AL120)</f>
        <v>0</v>
      </c>
      <c r="AN161" s="128">
        <f>-((AN109-AM109))+(AN120-AM120)</f>
        <v>0</v>
      </c>
      <c r="AO161" s="128">
        <f>-((AO109-AN109))+(AO120-AN120)</f>
        <v>0</v>
      </c>
      <c r="AP161" s="128">
        <f>-((AP109-AO109))+(AP120-AO120)</f>
        <v>0</v>
      </c>
      <c r="AQ161" s="138">
        <f t="shared" si="598"/>
        <v>0</v>
      </c>
    </row>
    <row r="162" spans="2:43" outlineLevel="1">
      <c r="B162" s="486" t="s">
        <v>179</v>
      </c>
      <c r="C162" s="487"/>
      <c r="D162" s="165">
        <f t="shared" ref="D162:AM162" si="599">SUM(D145:D161)</f>
        <v>36.358999999999938</v>
      </c>
      <c r="E162" s="166">
        <f t="shared" si="599"/>
        <v>56.024000000000036</v>
      </c>
      <c r="F162" s="166">
        <f t="shared" si="599"/>
        <v>-37.438999999999893</v>
      </c>
      <c r="G162" s="167">
        <f t="shared" si="599"/>
        <v>-38.46099999999992</v>
      </c>
      <c r="H162" s="168">
        <f t="shared" si="599"/>
        <v>16.483000000000118</v>
      </c>
      <c r="I162" s="165">
        <f t="shared" si="599"/>
        <v>-127.38200000000019</v>
      </c>
      <c r="J162" s="84">
        <f t="shared" si="599"/>
        <v>-181.34299999999988</v>
      </c>
      <c r="K162" s="84">
        <f t="shared" si="599"/>
        <v>-195.96899999999997</v>
      </c>
      <c r="L162" s="84">
        <f t="shared" si="599"/>
        <v>-244.74500000000012</v>
      </c>
      <c r="M162" s="98">
        <f t="shared" si="599"/>
        <v>-749.43900000000122</v>
      </c>
      <c r="N162" s="84">
        <f t="shared" si="599"/>
        <v>-228.5900000000004</v>
      </c>
      <c r="O162" s="84">
        <f t="shared" si="599"/>
        <v>-226.29299999999944</v>
      </c>
      <c r="P162" s="84">
        <f t="shared" si="599"/>
        <v>-461.94100000000026</v>
      </c>
      <c r="Q162" s="84">
        <f t="shared" si="599"/>
        <v>-557.16</v>
      </c>
      <c r="R162" s="98">
        <f t="shared" si="599"/>
        <v>-1473.983999999999</v>
      </c>
      <c r="S162" s="84">
        <f t="shared" si="599"/>
        <v>-545.56789852196903</v>
      </c>
      <c r="T162" s="84">
        <f t="shared" si="599"/>
        <v>-508.5845293212198</v>
      </c>
      <c r="U162" s="84">
        <f t="shared" si="599"/>
        <v>-430.56448638964929</v>
      </c>
      <c r="V162" s="84">
        <f t="shared" si="599"/>
        <v>-381.38767456270887</v>
      </c>
      <c r="W162" s="98">
        <f t="shared" si="599"/>
        <v>-1866.1045887955452</v>
      </c>
      <c r="X162" s="84">
        <f t="shared" si="599"/>
        <v>-275.15554639693988</v>
      </c>
      <c r="Y162" s="84">
        <f t="shared" si="599"/>
        <v>-216.88080023784011</v>
      </c>
      <c r="Z162" s="84">
        <f t="shared" si="599"/>
        <v>47.556059609313877</v>
      </c>
      <c r="AA162" s="84">
        <f t="shared" si="599"/>
        <v>-37.193761876677335</v>
      </c>
      <c r="AB162" s="98">
        <f t="shared" si="599"/>
        <v>-481.67404890214323</v>
      </c>
      <c r="AC162" s="84">
        <f t="shared" si="599"/>
        <v>397.40109451248202</v>
      </c>
      <c r="AD162" s="84">
        <f t="shared" si="599"/>
        <v>257.0167148218294</v>
      </c>
      <c r="AE162" s="84">
        <f t="shared" si="599"/>
        <v>681.72474507095342</v>
      </c>
      <c r="AF162" s="84">
        <f t="shared" si="599"/>
        <v>578.49560204879594</v>
      </c>
      <c r="AG162" s="98">
        <f t="shared" si="599"/>
        <v>1914.6381564540632</v>
      </c>
      <c r="AH162" s="84">
        <f t="shared" si="599"/>
        <v>1230.8234093681999</v>
      </c>
      <c r="AI162" s="84">
        <f t="shared" si="599"/>
        <v>803.51528309437754</v>
      </c>
      <c r="AJ162" s="84">
        <f t="shared" si="599"/>
        <v>1646.8309024434293</v>
      </c>
      <c r="AK162" s="84">
        <f t="shared" si="599"/>
        <v>1366.8107558259312</v>
      </c>
      <c r="AL162" s="98">
        <f t="shared" si="599"/>
        <v>5047.9803507319375</v>
      </c>
      <c r="AM162" s="84">
        <f t="shared" si="599"/>
        <v>2162.8476548872004</v>
      </c>
      <c r="AN162" s="84">
        <f t="shared" ref="AN162:AQ162" si="600">SUM(AN145:AN161)</f>
        <v>1781.0822145614152</v>
      </c>
      <c r="AO162" s="84">
        <f t="shared" si="600"/>
        <v>2491.9731280163282</v>
      </c>
      <c r="AP162" s="84">
        <f t="shared" si="600"/>
        <v>2172.927434010051</v>
      </c>
      <c r="AQ162" s="98">
        <f t="shared" si="600"/>
        <v>8608.8304314749912</v>
      </c>
    </row>
    <row r="163" spans="2:43" ht="4.5" customHeight="1" outlineLevel="1">
      <c r="B163" s="484"/>
      <c r="C163" s="485"/>
      <c r="D163" s="157"/>
      <c r="E163" s="158"/>
      <c r="F163" s="158"/>
      <c r="G163" s="159"/>
      <c r="H163" s="160"/>
      <c r="I163" s="157"/>
      <c r="J163" s="48"/>
      <c r="K163" s="48"/>
      <c r="L163" s="48"/>
      <c r="M163" s="97"/>
      <c r="N163" s="48"/>
      <c r="O163" s="48"/>
      <c r="P163" s="48"/>
      <c r="Q163" s="48"/>
      <c r="R163" s="97"/>
      <c r="S163" s="48"/>
      <c r="T163" s="48"/>
      <c r="U163" s="48"/>
      <c r="V163" s="48"/>
      <c r="W163" s="97"/>
      <c r="X163" s="48"/>
      <c r="Y163" s="48"/>
      <c r="Z163" s="48"/>
      <c r="AA163" s="48"/>
      <c r="AB163" s="97"/>
      <c r="AC163" s="48"/>
      <c r="AD163" s="48"/>
      <c r="AE163" s="48"/>
      <c r="AF163" s="48"/>
      <c r="AG163" s="97"/>
      <c r="AH163" s="48"/>
      <c r="AI163" s="48"/>
      <c r="AJ163" s="48"/>
      <c r="AK163" s="48"/>
      <c r="AL163" s="97"/>
      <c r="AM163" s="48"/>
      <c r="AN163" s="48"/>
      <c r="AO163" s="48"/>
      <c r="AP163" s="48"/>
      <c r="AQ163" s="97"/>
    </row>
    <row r="164" spans="2:43" outlineLevel="1">
      <c r="B164" s="510" t="s">
        <v>13</v>
      </c>
      <c r="C164" s="511"/>
      <c r="D164" s="157"/>
      <c r="E164" s="158"/>
      <c r="F164" s="158"/>
      <c r="G164" s="159"/>
      <c r="H164" s="160"/>
      <c r="I164" s="157"/>
      <c r="J164" s="48"/>
      <c r="K164" s="48"/>
      <c r="L164" s="48"/>
      <c r="M164" s="97"/>
      <c r="N164" s="48"/>
      <c r="O164" s="48"/>
      <c r="P164" s="48"/>
      <c r="Q164" s="48"/>
      <c r="R164" s="97"/>
      <c r="S164" s="48"/>
      <c r="T164" s="48"/>
      <c r="U164" s="48"/>
      <c r="V164" s="48"/>
      <c r="W164" s="97"/>
      <c r="X164" s="48"/>
      <c r="Y164" s="48"/>
      <c r="Z164" s="48"/>
      <c r="AA164" s="48"/>
      <c r="AB164" s="97"/>
      <c r="AC164" s="48"/>
      <c r="AD164" s="48"/>
      <c r="AE164" s="48"/>
      <c r="AF164" s="48"/>
      <c r="AG164" s="97"/>
      <c r="AH164" s="48"/>
      <c r="AI164" s="48"/>
      <c r="AJ164" s="48"/>
      <c r="AK164" s="48"/>
      <c r="AL164" s="97"/>
      <c r="AM164" s="48"/>
      <c r="AN164" s="48"/>
      <c r="AO164" s="48"/>
      <c r="AP164" s="48"/>
      <c r="AQ164" s="97"/>
    </row>
    <row r="165" spans="2:43" s="116" customFormat="1" outlineLevel="1">
      <c r="B165" s="204" t="s">
        <v>182</v>
      </c>
      <c r="C165" s="210"/>
      <c r="D165" s="157">
        <v>-14.914</v>
      </c>
      <c r="E165" s="158">
        <v>-20.981000000000002</v>
      </c>
      <c r="F165" s="158">
        <v>-15.53</v>
      </c>
      <c r="G165" s="159">
        <v>-23.364999999999998</v>
      </c>
      <c r="H165" s="160">
        <f>SUM(D165:G165)</f>
        <v>-74.790000000000006</v>
      </c>
      <c r="I165" s="157">
        <v>-22.905999999999999</v>
      </c>
      <c r="J165" s="48">
        <v>-19.786000000000001</v>
      </c>
      <c r="K165" s="48">
        <v>-14.467000000000001</v>
      </c>
      <c r="L165" s="48">
        <v>-20.798999999999999</v>
      </c>
      <c r="M165" s="97">
        <f>SUM(I165:L165)</f>
        <v>-77.957999999999998</v>
      </c>
      <c r="N165" s="48">
        <v>-23.207000000000001</v>
      </c>
      <c r="O165" s="48">
        <v>-17.923999999999999</v>
      </c>
      <c r="P165" s="48">
        <v>-17.248999999999999</v>
      </c>
      <c r="Q165" s="38">
        <v>-18.797000000000001</v>
      </c>
      <c r="R165" s="97">
        <f>SUM(N165:Q165)</f>
        <v>-77.176999999999992</v>
      </c>
      <c r="S165" s="48"/>
      <c r="T165" s="48"/>
      <c r="U165" s="48"/>
      <c r="V165" s="48"/>
      <c r="W165" s="97">
        <f>SUM(S165:V165)</f>
        <v>0</v>
      </c>
      <c r="X165" s="48"/>
      <c r="Y165" s="48"/>
      <c r="Z165" s="48"/>
      <c r="AA165" s="48"/>
      <c r="AB165" s="97">
        <f>SUM(X165:AA165)</f>
        <v>0</v>
      </c>
      <c r="AC165" s="48"/>
      <c r="AD165" s="48"/>
      <c r="AE165" s="48"/>
      <c r="AF165" s="48"/>
      <c r="AG165" s="97">
        <f>SUM(AC165:AF165)</f>
        <v>0</v>
      </c>
      <c r="AH165" s="48"/>
      <c r="AI165" s="48"/>
      <c r="AJ165" s="48"/>
      <c r="AK165" s="48"/>
      <c r="AL165" s="97">
        <f>SUM(AH165:AK165)</f>
        <v>0</v>
      </c>
      <c r="AM165" s="48"/>
      <c r="AN165" s="48"/>
      <c r="AO165" s="48"/>
      <c r="AP165" s="48"/>
      <c r="AQ165" s="97">
        <f>SUM(AM165:AP165)</f>
        <v>0</v>
      </c>
    </row>
    <row r="166" spans="2:43" outlineLevel="1">
      <c r="B166" s="488" t="s">
        <v>87</v>
      </c>
      <c r="C166" s="489"/>
      <c r="D166" s="157">
        <v>-13.334</v>
      </c>
      <c r="E166" s="158">
        <v>-19.869</v>
      </c>
      <c r="F166" s="158">
        <v>-21.032</v>
      </c>
      <c r="G166" s="159">
        <v>-15.491</v>
      </c>
      <c r="H166" s="160">
        <f>SUM(D166:G166)</f>
        <v>-69.725999999999999</v>
      </c>
      <c r="I166" s="157">
        <v>-13.036</v>
      </c>
      <c r="J166" s="48">
        <v>-27.538</v>
      </c>
      <c r="K166" s="48">
        <v>-37.82</v>
      </c>
      <c r="L166" s="48">
        <v>-12.853999999999999</v>
      </c>
      <c r="M166" s="97">
        <f>SUM(I166:L166)</f>
        <v>-91.248000000000005</v>
      </c>
      <c r="N166" s="48">
        <v>-8.4250000000000007</v>
      </c>
      <c r="O166" s="48">
        <v>-10.814</v>
      </c>
      <c r="P166" s="48">
        <v>-27.366</v>
      </c>
      <c r="Q166" s="48">
        <v>-61.048000000000002</v>
      </c>
      <c r="R166" s="97">
        <f>SUM(N166:Q166)</f>
        <v>-107.65300000000001</v>
      </c>
      <c r="S166" s="48">
        <f>Q166*(1+S196)</f>
        <v>-70.205199999999991</v>
      </c>
      <c r="T166" s="48">
        <f>S166*(1+T196)</f>
        <v>-80.735979999999984</v>
      </c>
      <c r="U166" s="48">
        <f>T166*(1+U196)</f>
        <v>-92.846376999999976</v>
      </c>
      <c r="V166" s="48">
        <f>U166*(1+V196)</f>
        <v>-106.77333354999996</v>
      </c>
      <c r="W166" s="97">
        <f>SUM(S166:V166)</f>
        <v>-350.5608905499999</v>
      </c>
      <c r="X166" s="48">
        <f>V166*(1+X196)</f>
        <v>-122.78933358249995</v>
      </c>
      <c r="Y166" s="48">
        <f>X166*(1+Y196)</f>
        <v>-141.20773361987494</v>
      </c>
      <c r="Z166" s="48">
        <f>Y166*(1+Z196)</f>
        <v>-162.38889366285616</v>
      </c>
      <c r="AA166" s="48">
        <f>Z166*(1+AA196)</f>
        <v>-186.74722771228457</v>
      </c>
      <c r="AB166" s="97">
        <f>SUM(X166:AA166)</f>
        <v>-613.13318857751563</v>
      </c>
      <c r="AC166" s="48">
        <f>AA166*(1+AC196)</f>
        <v>-214.75931186912723</v>
      </c>
      <c r="AD166" s="48">
        <f>AC166*(1+AD196)</f>
        <v>-246.97320864949629</v>
      </c>
      <c r="AE166" s="48">
        <f>AD166*(1+AE196)</f>
        <v>-284.01918994692073</v>
      </c>
      <c r="AF166" s="48">
        <f>AE166*(1+AF196)</f>
        <v>-326.62206843895882</v>
      </c>
      <c r="AG166" s="97">
        <f>SUM(AC166:AF166)</f>
        <v>-1072.3737789045031</v>
      </c>
      <c r="AH166" s="48">
        <f>AF166*(1+AH196)</f>
        <v>-375.61537870480259</v>
      </c>
      <c r="AI166" s="48">
        <f>AH166*(1+AI196)</f>
        <v>-431.95768551052294</v>
      </c>
      <c r="AJ166" s="48">
        <f>AI166*(1+AJ196)</f>
        <v>-496.75133833710134</v>
      </c>
      <c r="AK166" s="48">
        <f>AJ166*(1+AK196)</f>
        <v>-571.26403908766645</v>
      </c>
      <c r="AL166" s="97">
        <f>SUM(AH166:AK166)</f>
        <v>-1875.5884416400932</v>
      </c>
      <c r="AM166" s="48">
        <f>AK166*(1+AM196)</f>
        <v>-656.9536449508164</v>
      </c>
      <c r="AN166" s="48">
        <f>AM166*(1+AN196)</f>
        <v>-755.49669169343883</v>
      </c>
      <c r="AO166" s="48">
        <f>AN166*(1+AO196)</f>
        <v>-868.82119544745456</v>
      </c>
      <c r="AP166" s="48">
        <f>AO166*(1+AP196)</f>
        <v>-999.14437476457272</v>
      </c>
      <c r="AQ166" s="97">
        <f>SUM(AM166:AP166)</f>
        <v>-3280.4159068562822</v>
      </c>
    </row>
    <row r="167" spans="2:43" outlineLevel="1">
      <c r="B167" s="488" t="s">
        <v>188</v>
      </c>
      <c r="C167" s="489"/>
      <c r="D167" s="157">
        <v>0.29499999999999998</v>
      </c>
      <c r="E167" s="158">
        <v>1.129</v>
      </c>
      <c r="F167" s="158">
        <v>0.34100000000000003</v>
      </c>
      <c r="G167" s="159">
        <v>-0.43099999999999999</v>
      </c>
      <c r="H167" s="160">
        <f t="shared" ref="H167:H168" si="601">SUM(D167:G167)</f>
        <v>1.3339999999999999</v>
      </c>
      <c r="I167" s="157">
        <v>0.22500000000000001</v>
      </c>
      <c r="J167" s="48">
        <v>-0.63900000000000001</v>
      </c>
      <c r="K167" s="48">
        <v>-3.76</v>
      </c>
      <c r="L167" s="48">
        <v>2.262</v>
      </c>
      <c r="M167" s="97">
        <f>SUM(I167:L167)</f>
        <v>-1.9119999999999995</v>
      </c>
      <c r="N167" s="48">
        <v>-0.35599999999999998</v>
      </c>
      <c r="O167" s="48">
        <v>0.90700000000000003</v>
      </c>
      <c r="P167" s="445">
        <v>0.125</v>
      </c>
      <c r="Q167" s="48">
        <v>-1.617</v>
      </c>
      <c r="R167" s="97">
        <f t="shared" ref="R167:R168" si="602">SUM(N167:Q167)</f>
        <v>-0.94099999999999995</v>
      </c>
      <c r="S167" s="48">
        <f>S120-Q120</f>
        <v>0</v>
      </c>
      <c r="T167" s="48">
        <f>T120-S120</f>
        <v>0</v>
      </c>
      <c r="U167" s="48">
        <f>U120-T120</f>
        <v>0</v>
      </c>
      <c r="V167" s="48">
        <f>V120-U120</f>
        <v>0</v>
      </c>
      <c r="W167" s="97">
        <f t="shared" ref="W167:W168" si="603">SUM(S167:V167)</f>
        <v>0</v>
      </c>
      <c r="X167" s="48">
        <f>X120-V120</f>
        <v>0</v>
      </c>
      <c r="Y167" s="48">
        <f>Y120-X120</f>
        <v>0</v>
      </c>
      <c r="Z167" s="48">
        <f>Z120-Y120</f>
        <v>0</v>
      </c>
      <c r="AA167" s="48">
        <f>AA120-Z120</f>
        <v>0</v>
      </c>
      <c r="AB167" s="97">
        <f t="shared" ref="AB167:AB168" si="604">SUM(X167:AA167)</f>
        <v>0</v>
      </c>
      <c r="AC167" s="48">
        <f>AC120-AA120</f>
        <v>0</v>
      </c>
      <c r="AD167" s="48">
        <f>AD120-AC120</f>
        <v>0</v>
      </c>
      <c r="AE167" s="48">
        <f>AE120-AD120</f>
        <v>0</v>
      </c>
      <c r="AF167" s="48">
        <f>AF120-AE120</f>
        <v>0</v>
      </c>
      <c r="AG167" s="97">
        <f t="shared" ref="AG167:AG168" si="605">SUM(AC167:AF167)</f>
        <v>0</v>
      </c>
      <c r="AH167" s="48">
        <f>AH120-AF120</f>
        <v>0</v>
      </c>
      <c r="AI167" s="48">
        <f>AI120-AH120</f>
        <v>0</v>
      </c>
      <c r="AJ167" s="48">
        <f>AJ120-AI120</f>
        <v>0</v>
      </c>
      <c r="AK167" s="48">
        <f>AK120-AJ120</f>
        <v>0</v>
      </c>
      <c r="AL167" s="97">
        <f t="shared" ref="AL167:AL168" si="606">SUM(AH167:AK167)</f>
        <v>0</v>
      </c>
      <c r="AM167" s="48">
        <f>AM120-AK120</f>
        <v>0</v>
      </c>
      <c r="AN167" s="48">
        <f>AN120-AM120</f>
        <v>0</v>
      </c>
      <c r="AO167" s="48">
        <f>AO120-AN120</f>
        <v>0</v>
      </c>
      <c r="AP167" s="48">
        <f>AP120-AO120</f>
        <v>0</v>
      </c>
      <c r="AQ167" s="97">
        <f t="shared" ref="AQ167:AQ168" si="607">SUM(AM167:AP167)</f>
        <v>0</v>
      </c>
    </row>
    <row r="168" spans="2:43" ht="16.2" outlineLevel="1">
      <c r="B168" s="488" t="s">
        <v>113</v>
      </c>
      <c r="C168" s="489"/>
      <c r="D168" s="161">
        <f>-60.546+143.048+3.09</f>
        <v>85.592000000000013</v>
      </c>
      <c r="E168" s="162">
        <f>-170.908+89.662+92.014</f>
        <v>10.768000000000015</v>
      </c>
      <c r="F168" s="162">
        <f>-123.883+107.568+32.125</f>
        <v>15.810000000000002</v>
      </c>
      <c r="G168" s="163">
        <f>-71.597+45.022+14.721</f>
        <v>-11.853999999999996</v>
      </c>
      <c r="H168" s="164">
        <f t="shared" si="601"/>
        <v>100.31600000000003</v>
      </c>
      <c r="I168" s="161">
        <f>-90.94+51.948+31.887</f>
        <v>-7.1049999999999969</v>
      </c>
      <c r="J168" s="128">
        <f>-67.949+48.412+19.17</f>
        <v>-0.36699999999999733</v>
      </c>
      <c r="K168" s="128">
        <f>-66.444+43.887+31.125</f>
        <v>8.5679999999999978</v>
      </c>
      <c r="L168" s="128">
        <f>-146.582+114.832+22.58</f>
        <v>-9.1700000000000017</v>
      </c>
      <c r="M168" s="129">
        <f>SUM(I168:L168)</f>
        <v>-8.0739999999999981</v>
      </c>
      <c r="N168" s="128">
        <f>-34.962+8.188+63.025</f>
        <v>36.250999999999998</v>
      </c>
      <c r="O168" s="444">
        <f>-18.492+18.752+24.675</f>
        <v>24.934999999999999</v>
      </c>
      <c r="P168" s="444">
        <f>-128.136+171.747+24.855</f>
        <v>68.466000000000022</v>
      </c>
      <c r="Q168" s="128">
        <f>-5.603+83.797+27.69</f>
        <v>105.884</v>
      </c>
      <c r="R168" s="129">
        <f t="shared" si="602"/>
        <v>235.536</v>
      </c>
      <c r="S168" s="128">
        <f>-(S103-Q103)</f>
        <v>0</v>
      </c>
      <c r="T168" s="128">
        <f>-(T103-S103)</f>
        <v>0</v>
      </c>
      <c r="U168" s="128">
        <f>-(U103-T103)</f>
        <v>0</v>
      </c>
      <c r="V168" s="128">
        <f>-(V103-U103)</f>
        <v>0</v>
      </c>
      <c r="W168" s="129">
        <f t="shared" si="603"/>
        <v>0</v>
      </c>
      <c r="X168" s="128">
        <f>-(X103-V103)</f>
        <v>0</v>
      </c>
      <c r="Y168" s="128">
        <f>-(Y103-X103)</f>
        <v>0</v>
      </c>
      <c r="Z168" s="128">
        <f>-(Z103-Y103)</f>
        <v>0</v>
      </c>
      <c r="AA168" s="128">
        <f>-(AA103-Z103)</f>
        <v>0</v>
      </c>
      <c r="AB168" s="129">
        <f t="shared" si="604"/>
        <v>0</v>
      </c>
      <c r="AC168" s="128">
        <f>-(AC103-AA103)</f>
        <v>0</v>
      </c>
      <c r="AD168" s="128">
        <f>-(AD103-AC103)</f>
        <v>0</v>
      </c>
      <c r="AE168" s="128">
        <f>-(AE103-AD103)</f>
        <v>0</v>
      </c>
      <c r="AF168" s="128">
        <f>-(AF103-AE103)</f>
        <v>0</v>
      </c>
      <c r="AG168" s="129">
        <f t="shared" si="605"/>
        <v>0</v>
      </c>
      <c r="AH168" s="128">
        <f>-(AH103-AF103)</f>
        <v>0</v>
      </c>
      <c r="AI168" s="128">
        <f>-(AI103-AH103)</f>
        <v>0</v>
      </c>
      <c r="AJ168" s="128">
        <f>-(AJ103-AI103)</f>
        <v>0</v>
      </c>
      <c r="AK168" s="128">
        <f>-(AK103-AJ103)</f>
        <v>0</v>
      </c>
      <c r="AL168" s="129">
        <f t="shared" si="606"/>
        <v>0</v>
      </c>
      <c r="AM168" s="128">
        <f>-(AM103-AK103)</f>
        <v>0</v>
      </c>
      <c r="AN168" s="128">
        <f>-(AN103-AM103)</f>
        <v>0</v>
      </c>
      <c r="AO168" s="128">
        <f>-(AO103-AN103)</f>
        <v>0</v>
      </c>
      <c r="AP168" s="128">
        <f>-(AP103-AO103)</f>
        <v>0</v>
      </c>
      <c r="AQ168" s="129">
        <f t="shared" si="607"/>
        <v>0</v>
      </c>
    </row>
    <row r="169" spans="2:43" outlineLevel="1">
      <c r="B169" s="486" t="s">
        <v>181</v>
      </c>
      <c r="C169" s="487"/>
      <c r="D169" s="165">
        <f>SUM(D165:D168)</f>
        <v>57.639000000000017</v>
      </c>
      <c r="E169" s="166">
        <f t="shared" ref="E169:R169" si="608">SUM(E165:E168)</f>
        <v>-28.952999999999989</v>
      </c>
      <c r="F169" s="166">
        <f t="shared" si="608"/>
        <v>-20.410999999999994</v>
      </c>
      <c r="G169" s="167">
        <f t="shared" si="608"/>
        <v>-51.140999999999991</v>
      </c>
      <c r="H169" s="168">
        <f t="shared" si="608"/>
        <v>-42.865999999999985</v>
      </c>
      <c r="I169" s="165">
        <f t="shared" si="608"/>
        <v>-42.821999999999996</v>
      </c>
      <c r="J169" s="84">
        <f t="shared" si="608"/>
        <v>-48.33</v>
      </c>
      <c r="K169" s="84">
        <f t="shared" si="608"/>
        <v>-47.478999999999999</v>
      </c>
      <c r="L169" s="84">
        <f t="shared" si="608"/>
        <v>-40.561</v>
      </c>
      <c r="M169" s="98">
        <f>SUM(M165:M168)</f>
        <v>-179.19200000000001</v>
      </c>
      <c r="N169" s="87">
        <f t="shared" si="608"/>
        <v>4.2629999999999946</v>
      </c>
      <c r="O169" s="84">
        <f t="shared" si="608"/>
        <v>-2.8960000000000008</v>
      </c>
      <c r="P169" s="84">
        <f t="shared" si="608"/>
        <v>23.976000000000028</v>
      </c>
      <c r="Q169" s="84">
        <f t="shared" si="608"/>
        <v>24.421999999999997</v>
      </c>
      <c r="R169" s="98">
        <f t="shared" si="608"/>
        <v>49.765000000000015</v>
      </c>
      <c r="S169" s="87">
        <f t="shared" ref="S169" si="609">SUM(S165:S168)</f>
        <v>-70.205199999999991</v>
      </c>
      <c r="T169" s="84">
        <f t="shared" ref="T169" si="610">SUM(T165:T168)</f>
        <v>-80.735979999999984</v>
      </c>
      <c r="U169" s="84">
        <f t="shared" ref="U169" si="611">SUM(U165:U168)</f>
        <v>-92.846376999999976</v>
      </c>
      <c r="V169" s="84">
        <f t="shared" ref="V169:W169" si="612">SUM(V165:V168)</f>
        <v>-106.77333354999996</v>
      </c>
      <c r="W169" s="98">
        <f t="shared" si="612"/>
        <v>-350.5608905499999</v>
      </c>
      <c r="X169" s="87">
        <f t="shared" ref="X169" si="613">SUM(X165:X168)</f>
        <v>-122.78933358249995</v>
      </c>
      <c r="Y169" s="84">
        <f t="shared" ref="Y169" si="614">SUM(Y165:Y168)</f>
        <v>-141.20773361987494</v>
      </c>
      <c r="Z169" s="84">
        <f t="shared" ref="Z169" si="615">SUM(Z165:Z168)</f>
        <v>-162.38889366285616</v>
      </c>
      <c r="AA169" s="84">
        <f t="shared" ref="AA169" si="616">SUM(AA165:AA168)</f>
        <v>-186.74722771228457</v>
      </c>
      <c r="AB169" s="98">
        <f t="shared" ref="AB169" si="617">SUM(AB165:AB168)</f>
        <v>-613.13318857751563</v>
      </c>
      <c r="AC169" s="87">
        <f t="shared" ref="AC169" si="618">SUM(AC165:AC168)</f>
        <v>-214.75931186912723</v>
      </c>
      <c r="AD169" s="84">
        <f t="shared" ref="AD169" si="619">SUM(AD165:AD168)</f>
        <v>-246.97320864949629</v>
      </c>
      <c r="AE169" s="84">
        <f t="shared" ref="AE169" si="620">SUM(AE165:AE168)</f>
        <v>-284.01918994692073</v>
      </c>
      <c r="AF169" s="84">
        <f t="shared" ref="AF169" si="621">SUM(AF165:AF168)</f>
        <v>-326.62206843895882</v>
      </c>
      <c r="AG169" s="98">
        <f t="shared" ref="AG169" si="622">SUM(AG165:AG168)</f>
        <v>-1072.3737789045031</v>
      </c>
      <c r="AH169" s="87">
        <f t="shared" ref="AH169:AK169" si="623">SUM(AH165:AH168)</f>
        <v>-375.61537870480259</v>
      </c>
      <c r="AI169" s="84">
        <f t="shared" si="623"/>
        <v>-431.95768551052294</v>
      </c>
      <c r="AJ169" s="84">
        <f t="shared" si="623"/>
        <v>-496.75133833710134</v>
      </c>
      <c r="AK169" s="84">
        <f t="shared" si="623"/>
        <v>-571.26403908766645</v>
      </c>
      <c r="AL169" s="98">
        <f t="shared" ref="AL169:AP169" si="624">SUM(AL165:AL168)</f>
        <v>-1875.5884416400932</v>
      </c>
      <c r="AM169" s="87">
        <f t="shared" si="624"/>
        <v>-656.9536449508164</v>
      </c>
      <c r="AN169" s="84">
        <f t="shared" si="624"/>
        <v>-755.49669169343883</v>
      </c>
      <c r="AO169" s="84">
        <f t="shared" si="624"/>
        <v>-868.82119544745456</v>
      </c>
      <c r="AP169" s="84">
        <f t="shared" si="624"/>
        <v>-999.14437476457272</v>
      </c>
      <c r="AQ169" s="98">
        <f t="shared" ref="AQ169" si="625">SUM(AQ165:AQ168)</f>
        <v>-3280.4159068562822</v>
      </c>
    </row>
    <row r="170" spans="2:43" ht="4.5" customHeight="1" outlineLevel="1">
      <c r="B170" s="484"/>
      <c r="C170" s="485"/>
      <c r="D170" s="157"/>
      <c r="E170" s="158"/>
      <c r="F170" s="158"/>
      <c r="G170" s="159"/>
      <c r="H170" s="160"/>
      <c r="I170" s="157"/>
      <c r="J170" s="48"/>
      <c r="K170" s="48"/>
      <c r="L170" s="48"/>
      <c r="M170" s="97"/>
      <c r="N170" s="47"/>
      <c r="O170" s="48"/>
      <c r="P170" s="48"/>
      <c r="Q170" s="48"/>
      <c r="R170" s="97"/>
      <c r="S170" s="47"/>
      <c r="T170" s="48"/>
      <c r="U170" s="48"/>
      <c r="V170" s="48"/>
      <c r="W170" s="97"/>
      <c r="X170" s="47"/>
      <c r="Y170" s="48"/>
      <c r="Z170" s="48"/>
      <c r="AA170" s="48"/>
      <c r="AB170" s="97"/>
      <c r="AC170" s="47"/>
      <c r="AD170" s="48"/>
      <c r="AE170" s="48"/>
      <c r="AF170" s="48"/>
      <c r="AG170" s="97"/>
      <c r="AH170" s="47"/>
      <c r="AI170" s="48"/>
      <c r="AJ170" s="48"/>
      <c r="AK170" s="48"/>
      <c r="AL170" s="97"/>
      <c r="AM170" s="47"/>
      <c r="AN170" s="48"/>
      <c r="AO170" s="48"/>
      <c r="AP170" s="48"/>
      <c r="AQ170" s="97"/>
    </row>
    <row r="171" spans="2:43" outlineLevel="1">
      <c r="B171" s="510" t="s">
        <v>14</v>
      </c>
      <c r="C171" s="511"/>
      <c r="D171" s="157"/>
      <c r="E171" s="158"/>
      <c r="F171" s="158"/>
      <c r="G171" s="159"/>
      <c r="H171" s="160"/>
      <c r="I171" s="157"/>
      <c r="J171" s="48"/>
      <c r="K171" s="48"/>
      <c r="L171" s="48"/>
      <c r="M171" s="97"/>
      <c r="N171" s="47"/>
      <c r="O171" s="48"/>
      <c r="P171" s="48"/>
      <c r="Q171" s="48"/>
      <c r="R171" s="450"/>
      <c r="S171" s="451"/>
      <c r="T171" s="48"/>
      <c r="U171" s="48"/>
      <c r="V171" s="48"/>
      <c r="W171" s="97"/>
      <c r="X171" s="47"/>
      <c r="Y171" s="48"/>
      <c r="Z171" s="48"/>
      <c r="AA171" s="48"/>
      <c r="AB171" s="97"/>
      <c r="AC171" s="47"/>
      <c r="AD171" s="48"/>
      <c r="AE171" s="48"/>
      <c r="AF171" s="48"/>
      <c r="AG171" s="97"/>
      <c r="AH171" s="47"/>
      <c r="AI171" s="48"/>
      <c r="AJ171" s="48"/>
      <c r="AK171" s="48"/>
      <c r="AL171" s="97"/>
      <c r="AM171" s="47"/>
      <c r="AN171" s="48"/>
      <c r="AO171" s="48"/>
      <c r="AP171" s="48"/>
      <c r="AQ171" s="97"/>
    </row>
    <row r="172" spans="2:43" outlineLevel="1">
      <c r="B172" s="488" t="s">
        <v>183</v>
      </c>
      <c r="C172" s="489"/>
      <c r="D172" s="157">
        <v>32.448</v>
      </c>
      <c r="E172" s="158">
        <v>14.468999999999999</v>
      </c>
      <c r="F172" s="158">
        <v>9.8770000000000007</v>
      </c>
      <c r="G172" s="159">
        <v>3.75</v>
      </c>
      <c r="H172" s="160">
        <f t="shared" ref="H172:H176" si="626">SUM(D172:G172)</f>
        <v>60.544000000000004</v>
      </c>
      <c r="I172" s="157">
        <v>10.916</v>
      </c>
      <c r="J172" s="48">
        <v>23.803999999999998</v>
      </c>
      <c r="K172" s="48">
        <v>35.088999999999999</v>
      </c>
      <c r="L172" s="48">
        <v>8.1709999999999994</v>
      </c>
      <c r="M172" s="97">
        <f>SUM(I172:L172)</f>
        <v>77.97999999999999</v>
      </c>
      <c r="N172" s="47">
        <v>3.536</v>
      </c>
      <c r="O172" s="48">
        <v>4.2320000000000002</v>
      </c>
      <c r="P172" s="48">
        <v>3.819</v>
      </c>
      <c r="Q172" s="48">
        <v>25.391999999999999</v>
      </c>
      <c r="R172" s="97">
        <f t="shared" ref="R172:R176" si="627">SUM(N172:Q172)</f>
        <v>36.978999999999999</v>
      </c>
      <c r="S172" s="47"/>
      <c r="T172" s="48"/>
      <c r="U172" s="48"/>
      <c r="V172" s="48"/>
      <c r="W172" s="97">
        <f t="shared" ref="W172:W176" si="628">SUM(S172:V172)</f>
        <v>0</v>
      </c>
      <c r="X172" s="47"/>
      <c r="Y172" s="48"/>
      <c r="Z172" s="48"/>
      <c r="AA172" s="48"/>
      <c r="AB172" s="97">
        <f t="shared" ref="AB172:AB176" si="629">SUM(X172:AA172)</f>
        <v>0</v>
      </c>
      <c r="AC172" s="47"/>
      <c r="AD172" s="48"/>
      <c r="AE172" s="48"/>
      <c r="AF172" s="48"/>
      <c r="AG172" s="97">
        <f t="shared" ref="AG172:AG176" si="630">SUM(AC172:AF172)</f>
        <v>0</v>
      </c>
      <c r="AH172" s="47"/>
      <c r="AI172" s="48"/>
      <c r="AJ172" s="48"/>
      <c r="AK172" s="48"/>
      <c r="AL172" s="97">
        <f t="shared" ref="AL172:AL176" si="631">SUM(AH172:AK172)</f>
        <v>0</v>
      </c>
      <c r="AM172" s="47"/>
      <c r="AN172" s="48"/>
      <c r="AO172" s="48"/>
      <c r="AP172" s="48"/>
      <c r="AQ172" s="97">
        <f t="shared" ref="AQ172:AQ176" si="632">SUM(AM172:AP172)</f>
        <v>0</v>
      </c>
    </row>
    <row r="173" spans="2:43" outlineLevel="1">
      <c r="B173" s="488" t="s">
        <v>312</v>
      </c>
      <c r="C173" s="489"/>
      <c r="D173" s="157">
        <v>400</v>
      </c>
      <c r="E173" s="158">
        <v>0</v>
      </c>
      <c r="F173" s="158">
        <v>0</v>
      </c>
      <c r="G173" s="159">
        <v>0</v>
      </c>
      <c r="H173" s="160">
        <f t="shared" si="626"/>
        <v>400</v>
      </c>
      <c r="I173" s="157">
        <v>1500</v>
      </c>
      <c r="J173" s="48">
        <f>J119-I119</f>
        <v>0</v>
      </c>
      <c r="K173" s="48">
        <v>0</v>
      </c>
      <c r="L173" s="48">
        <v>0</v>
      </c>
      <c r="M173" s="97">
        <f>SUM(I173:L173)</f>
        <v>1500</v>
      </c>
      <c r="N173" s="47"/>
      <c r="O173" s="48">
        <v>0</v>
      </c>
      <c r="P173" s="48">
        <v>0</v>
      </c>
      <c r="Q173" s="48">
        <v>1000</v>
      </c>
      <c r="R173" s="97">
        <f t="shared" si="627"/>
        <v>1000</v>
      </c>
      <c r="S173" s="47"/>
      <c r="T173" s="48">
        <v>1200</v>
      </c>
      <c r="U173" s="48"/>
      <c r="V173" s="48"/>
      <c r="W173" s="97">
        <f t="shared" si="628"/>
        <v>1200</v>
      </c>
      <c r="X173" s="47">
        <v>800</v>
      </c>
      <c r="Y173" s="48"/>
      <c r="Z173" s="48"/>
      <c r="AA173" s="48"/>
      <c r="AB173" s="97">
        <f t="shared" si="629"/>
        <v>800</v>
      </c>
      <c r="AC173" s="47"/>
      <c r="AD173" s="48"/>
      <c r="AE173" s="48"/>
      <c r="AF173" s="48"/>
      <c r="AG173" s="97">
        <f t="shared" si="630"/>
        <v>0</v>
      </c>
      <c r="AH173" s="47"/>
      <c r="AI173" s="48"/>
      <c r="AJ173" s="48"/>
      <c r="AK173" s="48"/>
      <c r="AL173" s="97">
        <f t="shared" si="631"/>
        <v>0</v>
      </c>
      <c r="AM173" s="47">
        <v>-500</v>
      </c>
      <c r="AN173" s="48"/>
      <c r="AO173" s="48"/>
      <c r="AP173" s="48"/>
      <c r="AQ173" s="97">
        <f t="shared" si="632"/>
        <v>-500</v>
      </c>
    </row>
    <row r="174" spans="2:43" outlineLevel="1">
      <c r="B174" s="488" t="s">
        <v>184</v>
      </c>
      <c r="C174" s="489"/>
      <c r="D174" s="157">
        <v>-6.7270000000000003</v>
      </c>
      <c r="E174" s="158">
        <v>-0.35299999999999998</v>
      </c>
      <c r="F174" s="158">
        <v>0</v>
      </c>
      <c r="G174" s="159">
        <v>0</v>
      </c>
      <c r="H174" s="160">
        <f t="shared" si="626"/>
        <v>-7.08</v>
      </c>
      <c r="I174" s="157">
        <v>-17.231999999999999</v>
      </c>
      <c r="J174" s="48">
        <v>-0.39700000000000002</v>
      </c>
      <c r="K174" s="48">
        <v>0</v>
      </c>
      <c r="L174" s="48">
        <v>0</v>
      </c>
      <c r="M174" s="97">
        <f t="shared" ref="M174:M176" si="633">SUM(I174:L174)</f>
        <v>-17.628999999999998</v>
      </c>
      <c r="N174" s="47"/>
      <c r="O174" s="48"/>
      <c r="P174" s="48"/>
      <c r="Q174" s="48">
        <v>-10.7</v>
      </c>
      <c r="R174" s="97">
        <f t="shared" si="627"/>
        <v>-10.7</v>
      </c>
      <c r="S174" s="47"/>
      <c r="T174" s="48"/>
      <c r="U174" s="48"/>
      <c r="V174" s="48"/>
      <c r="W174" s="97">
        <f t="shared" si="628"/>
        <v>0</v>
      </c>
      <c r="X174" s="47"/>
      <c r="Y174" s="48"/>
      <c r="Z174" s="48"/>
      <c r="AA174" s="48"/>
      <c r="AB174" s="97">
        <f t="shared" si="629"/>
        <v>0</v>
      </c>
      <c r="AC174" s="47"/>
      <c r="AD174" s="48"/>
      <c r="AE174" s="48"/>
      <c r="AF174" s="48"/>
      <c r="AG174" s="97">
        <f t="shared" si="630"/>
        <v>0</v>
      </c>
      <c r="AH174" s="47"/>
      <c r="AI174" s="48"/>
      <c r="AJ174" s="48"/>
      <c r="AK174" s="48"/>
      <c r="AL174" s="97">
        <f t="shared" si="631"/>
        <v>0</v>
      </c>
      <c r="AM174" s="47"/>
      <c r="AN174" s="48"/>
      <c r="AO174" s="48"/>
      <c r="AP174" s="48"/>
      <c r="AQ174" s="97">
        <f t="shared" si="632"/>
        <v>0</v>
      </c>
    </row>
    <row r="175" spans="2:43" outlineLevel="1">
      <c r="B175" s="488" t="s">
        <v>172</v>
      </c>
      <c r="C175" s="489"/>
      <c r="D175" s="157">
        <v>32.731999999999999</v>
      </c>
      <c r="E175" s="158">
        <v>14.628</v>
      </c>
      <c r="F175" s="158">
        <v>21.06</v>
      </c>
      <c r="G175" s="159">
        <v>20.920999999999999</v>
      </c>
      <c r="H175" s="160">
        <f t="shared" si="626"/>
        <v>89.341000000000008</v>
      </c>
      <c r="I175" s="157">
        <v>29.001000000000001</v>
      </c>
      <c r="J175" s="48">
        <v>39.427</v>
      </c>
      <c r="K175" s="48">
        <v>37.725999999999999</v>
      </c>
      <c r="L175" s="48">
        <v>-25.683</v>
      </c>
      <c r="M175" s="97">
        <f t="shared" si="633"/>
        <v>80.471000000000004</v>
      </c>
      <c r="N175" s="47">
        <v>11.316000000000001</v>
      </c>
      <c r="O175" s="48">
        <v>13.323</v>
      </c>
      <c r="P175" s="48">
        <v>12.762</v>
      </c>
      <c r="Q175" s="38">
        <v>27.72</v>
      </c>
      <c r="R175" s="97">
        <f t="shared" si="627"/>
        <v>65.121000000000009</v>
      </c>
      <c r="S175" s="47"/>
      <c r="T175" s="48"/>
      <c r="U175" s="48"/>
      <c r="V175" s="48"/>
      <c r="W175" s="97">
        <f t="shared" si="628"/>
        <v>0</v>
      </c>
      <c r="X175" s="47"/>
      <c r="Y175" s="48"/>
      <c r="Z175" s="48"/>
      <c r="AA175" s="48"/>
      <c r="AB175" s="97">
        <f t="shared" si="629"/>
        <v>0</v>
      </c>
      <c r="AC175" s="47"/>
      <c r="AD175" s="48"/>
      <c r="AE175" s="48"/>
      <c r="AF175" s="48"/>
      <c r="AG175" s="97">
        <f t="shared" si="630"/>
        <v>0</v>
      </c>
      <c r="AH175" s="47"/>
      <c r="AI175" s="48"/>
      <c r="AJ175" s="48"/>
      <c r="AK175" s="48"/>
      <c r="AL175" s="97">
        <f t="shared" si="631"/>
        <v>0</v>
      </c>
      <c r="AM175" s="47"/>
      <c r="AN175" s="48"/>
      <c r="AO175" s="48"/>
      <c r="AP175" s="48"/>
      <c r="AQ175" s="97">
        <f t="shared" si="632"/>
        <v>0</v>
      </c>
    </row>
    <row r="176" spans="2:43" s="116" customFormat="1" ht="16.2" outlineLevel="1">
      <c r="B176" s="151" t="s">
        <v>315</v>
      </c>
      <c r="C176" s="152"/>
      <c r="D176" s="161">
        <v>-0.26700000000000002</v>
      </c>
      <c r="E176" s="162">
        <v>-0.27100000000000002</v>
      </c>
      <c r="F176" s="162">
        <v>-0.27500000000000002</v>
      </c>
      <c r="G176" s="163">
        <v>-0.28000000000000003</v>
      </c>
      <c r="H176" s="164">
        <f t="shared" si="626"/>
        <v>-1.093</v>
      </c>
      <c r="I176" s="161">
        <v>-0.251</v>
      </c>
      <c r="J176" s="128">
        <v>-0.28699999999999998</v>
      </c>
      <c r="K176" s="128">
        <v>-6.0999999999999999E-2</v>
      </c>
      <c r="L176" s="128">
        <v>5.3999999999999999E-2</v>
      </c>
      <c r="M176" s="129">
        <f t="shared" si="633"/>
        <v>-0.54499999999999993</v>
      </c>
      <c r="N176" s="127">
        <v>5.5E-2</v>
      </c>
      <c r="O176" s="128">
        <v>5.7000000000000002E-2</v>
      </c>
      <c r="P176" s="128">
        <v>5.8000000000000003E-2</v>
      </c>
      <c r="Q176" s="128">
        <v>0.06</v>
      </c>
      <c r="R176" s="129">
        <f t="shared" si="627"/>
        <v>0.23</v>
      </c>
      <c r="S176" s="127">
        <v>0</v>
      </c>
      <c r="T176" s="128">
        <v>0</v>
      </c>
      <c r="U176" s="128">
        <v>0</v>
      </c>
      <c r="V176" s="128">
        <v>0</v>
      </c>
      <c r="W176" s="129">
        <f t="shared" si="628"/>
        <v>0</v>
      </c>
      <c r="X176" s="127">
        <v>0</v>
      </c>
      <c r="Y176" s="128">
        <v>0</v>
      </c>
      <c r="Z176" s="128">
        <v>0</v>
      </c>
      <c r="AA176" s="128">
        <v>0</v>
      </c>
      <c r="AB176" s="129">
        <f t="shared" si="629"/>
        <v>0</v>
      </c>
      <c r="AC176" s="127">
        <v>0</v>
      </c>
      <c r="AD176" s="128">
        <v>0</v>
      </c>
      <c r="AE176" s="128">
        <v>0</v>
      </c>
      <c r="AF176" s="128">
        <v>0</v>
      </c>
      <c r="AG176" s="129">
        <f t="shared" si="630"/>
        <v>0</v>
      </c>
      <c r="AH176" s="127">
        <v>0</v>
      </c>
      <c r="AI176" s="128">
        <v>0</v>
      </c>
      <c r="AJ176" s="128">
        <v>0</v>
      </c>
      <c r="AK176" s="128">
        <v>0</v>
      </c>
      <c r="AL176" s="129">
        <f t="shared" si="631"/>
        <v>0</v>
      </c>
      <c r="AM176" s="127">
        <v>0</v>
      </c>
      <c r="AN176" s="128">
        <v>0</v>
      </c>
      <c r="AO176" s="128">
        <v>0</v>
      </c>
      <c r="AP176" s="128">
        <v>0</v>
      </c>
      <c r="AQ176" s="129">
        <f t="shared" si="632"/>
        <v>0</v>
      </c>
    </row>
    <row r="177" spans="2:43" outlineLevel="1">
      <c r="B177" s="486" t="s">
        <v>180</v>
      </c>
      <c r="C177" s="487"/>
      <c r="D177" s="165">
        <f t="shared" ref="D177:AF177" si="634">SUM(D172:D176)</f>
        <v>458.18599999999998</v>
      </c>
      <c r="E177" s="166">
        <f t="shared" si="634"/>
        <v>28.472999999999999</v>
      </c>
      <c r="F177" s="166">
        <f t="shared" si="634"/>
        <v>30.661999999999999</v>
      </c>
      <c r="G177" s="167">
        <f t="shared" si="634"/>
        <v>24.390999999999998</v>
      </c>
      <c r="H177" s="160">
        <f t="shared" si="634"/>
        <v>541.7120000000001</v>
      </c>
      <c r="I177" s="165">
        <f t="shared" si="634"/>
        <v>1522.434</v>
      </c>
      <c r="J177" s="84">
        <f t="shared" si="634"/>
        <v>62.547000000000004</v>
      </c>
      <c r="K177" s="84">
        <f t="shared" si="634"/>
        <v>72.753999999999991</v>
      </c>
      <c r="L177" s="84">
        <f t="shared" si="634"/>
        <v>-17.458000000000002</v>
      </c>
      <c r="M177" s="97">
        <f t="shared" si="634"/>
        <v>1640.277</v>
      </c>
      <c r="N177" s="87">
        <f>SUM(N172:N176)</f>
        <v>14.907</v>
      </c>
      <c r="O177" s="84">
        <f t="shared" si="634"/>
        <v>17.611999999999998</v>
      </c>
      <c r="P177" s="84">
        <f t="shared" si="634"/>
        <v>16.638999999999999</v>
      </c>
      <c r="Q177" s="15">
        <f t="shared" si="634"/>
        <v>1042.472</v>
      </c>
      <c r="R177" s="97">
        <f t="shared" si="634"/>
        <v>1091.6300000000001</v>
      </c>
      <c r="S177" s="87">
        <f t="shared" si="634"/>
        <v>0</v>
      </c>
      <c r="T177" s="84">
        <f t="shared" si="634"/>
        <v>1200</v>
      </c>
      <c r="U177" s="84">
        <f t="shared" si="634"/>
        <v>0</v>
      </c>
      <c r="V177" s="84">
        <f t="shared" si="634"/>
        <v>0</v>
      </c>
      <c r="W177" s="97">
        <f t="shared" ref="W177" si="635">SUM(W172:W176)</f>
        <v>1200</v>
      </c>
      <c r="X177" s="87">
        <f t="shared" si="634"/>
        <v>800</v>
      </c>
      <c r="Y177" s="84">
        <f t="shared" si="634"/>
        <v>0</v>
      </c>
      <c r="Z177" s="84">
        <f t="shared" si="634"/>
        <v>0</v>
      </c>
      <c r="AA177" s="84">
        <f t="shared" si="634"/>
        <v>0</v>
      </c>
      <c r="AB177" s="97">
        <f t="shared" ref="AB177" si="636">SUM(AB172:AB176)</f>
        <v>800</v>
      </c>
      <c r="AC177" s="87">
        <f t="shared" si="634"/>
        <v>0</v>
      </c>
      <c r="AD177" s="84">
        <f t="shared" si="634"/>
        <v>0</v>
      </c>
      <c r="AE177" s="84">
        <f t="shared" si="634"/>
        <v>0</v>
      </c>
      <c r="AF177" s="84">
        <f t="shared" si="634"/>
        <v>0</v>
      </c>
      <c r="AG177" s="97">
        <f t="shared" ref="AG177" si="637">SUM(AG172:AG176)</f>
        <v>0</v>
      </c>
      <c r="AH177" s="87">
        <f t="shared" ref="AH177:AL177" si="638">SUM(AH172:AH176)</f>
        <v>0</v>
      </c>
      <c r="AI177" s="84">
        <f t="shared" si="638"/>
        <v>0</v>
      </c>
      <c r="AJ177" s="84">
        <f t="shared" si="638"/>
        <v>0</v>
      </c>
      <c r="AK177" s="84">
        <f t="shared" si="638"/>
        <v>0</v>
      </c>
      <c r="AL177" s="97">
        <f t="shared" si="638"/>
        <v>0</v>
      </c>
      <c r="AM177" s="87">
        <f t="shared" ref="AM177:AQ177" si="639">SUM(AM172:AM176)</f>
        <v>-500</v>
      </c>
      <c r="AN177" s="84">
        <f t="shared" si="639"/>
        <v>0</v>
      </c>
      <c r="AO177" s="84">
        <f t="shared" si="639"/>
        <v>0</v>
      </c>
      <c r="AP177" s="84">
        <f t="shared" si="639"/>
        <v>0</v>
      </c>
      <c r="AQ177" s="97">
        <f t="shared" si="639"/>
        <v>-500</v>
      </c>
    </row>
    <row r="178" spans="2:43" s="42" customFormat="1" ht="16.2" outlineLevel="1">
      <c r="B178" s="151" t="s">
        <v>88</v>
      </c>
      <c r="C178" s="152"/>
      <c r="D178" s="161">
        <v>0.30099999999999999</v>
      </c>
      <c r="E178" s="162">
        <v>1.25</v>
      </c>
      <c r="F178" s="162">
        <v>-3.839</v>
      </c>
      <c r="G178" s="163">
        <v>-4.3979999999999997</v>
      </c>
      <c r="H178" s="164">
        <f>SUM(D178:G178)</f>
        <v>-6.6859999999999999</v>
      </c>
      <c r="I178" s="161">
        <v>-11.061</v>
      </c>
      <c r="J178" s="128">
        <v>6.2210000000000001</v>
      </c>
      <c r="K178" s="128">
        <v>-7.7409999999999997</v>
      </c>
      <c r="L178" s="128">
        <v>-3.343</v>
      </c>
      <c r="M178" s="129">
        <f>SUM(I178:L178)</f>
        <v>-15.923999999999999</v>
      </c>
      <c r="N178" s="127">
        <v>5.3339999999999996</v>
      </c>
      <c r="O178" s="128">
        <v>-2.742</v>
      </c>
      <c r="P178" s="128">
        <v>-0.441</v>
      </c>
      <c r="Q178" s="128">
        <v>-11.316000000000001</v>
      </c>
      <c r="R178" s="129">
        <f>SUM(N178:Q178)</f>
        <v>-9.1650000000000009</v>
      </c>
      <c r="S178" s="215">
        <v>0</v>
      </c>
      <c r="T178" s="216">
        <v>0</v>
      </c>
      <c r="U178" s="216">
        <v>0</v>
      </c>
      <c r="V178" s="216">
        <v>0</v>
      </c>
      <c r="W178" s="129">
        <f>SUM(S178:V178)</f>
        <v>0</v>
      </c>
      <c r="X178" s="215">
        <v>0</v>
      </c>
      <c r="Y178" s="216">
        <v>0</v>
      </c>
      <c r="Z178" s="216">
        <v>0</v>
      </c>
      <c r="AA178" s="216">
        <v>0</v>
      </c>
      <c r="AB178" s="129">
        <f>SUM(X178:AA178)</f>
        <v>0</v>
      </c>
      <c r="AC178" s="215">
        <v>0</v>
      </c>
      <c r="AD178" s="216">
        <v>0</v>
      </c>
      <c r="AE178" s="216">
        <v>0</v>
      </c>
      <c r="AF178" s="216">
        <v>0</v>
      </c>
      <c r="AG178" s="129">
        <f>SUM(AC178:AF178)</f>
        <v>0</v>
      </c>
      <c r="AH178" s="215">
        <v>0</v>
      </c>
      <c r="AI178" s="216">
        <v>0</v>
      </c>
      <c r="AJ178" s="216">
        <v>0</v>
      </c>
      <c r="AK178" s="216">
        <v>0</v>
      </c>
      <c r="AL178" s="129">
        <f>SUM(AH178:AK178)</f>
        <v>0</v>
      </c>
      <c r="AM178" s="215">
        <v>0</v>
      </c>
      <c r="AN178" s="216">
        <v>0</v>
      </c>
      <c r="AO178" s="216">
        <v>0</v>
      </c>
      <c r="AP178" s="216">
        <v>0</v>
      </c>
      <c r="AQ178" s="129">
        <f>SUM(AM178:AP178)</f>
        <v>0</v>
      </c>
    </row>
    <row r="179" spans="2:43" outlineLevel="1">
      <c r="B179" s="486" t="s">
        <v>15</v>
      </c>
      <c r="C179" s="487"/>
      <c r="D179" s="165">
        <f t="shared" ref="D179:AG179" si="640">D177+D169+D162+D178</f>
        <v>552.48500000000001</v>
      </c>
      <c r="E179" s="176">
        <f t="shared" si="640"/>
        <v>56.794000000000047</v>
      </c>
      <c r="F179" s="176">
        <f t="shared" si="640"/>
        <v>-31.026999999999887</v>
      </c>
      <c r="G179" s="177">
        <f t="shared" si="640"/>
        <v>-69.608999999999909</v>
      </c>
      <c r="H179" s="178">
        <f t="shared" si="640"/>
        <v>508.6430000000002</v>
      </c>
      <c r="I179" s="179">
        <f t="shared" si="640"/>
        <v>1341.1689999999999</v>
      </c>
      <c r="J179" s="84">
        <f t="shared" si="640"/>
        <v>-160.90499999999986</v>
      </c>
      <c r="K179" s="8">
        <f t="shared" si="640"/>
        <v>-178.43499999999995</v>
      </c>
      <c r="L179" s="8">
        <f t="shared" si="640"/>
        <v>-306.10700000000014</v>
      </c>
      <c r="M179" s="7">
        <f t="shared" si="640"/>
        <v>695.72199999999884</v>
      </c>
      <c r="N179" s="87">
        <f t="shared" si="640"/>
        <v>-204.08600000000041</v>
      </c>
      <c r="O179" s="8">
        <f t="shared" si="640"/>
        <v>-214.31899999999942</v>
      </c>
      <c r="P179" s="8">
        <f t="shared" si="640"/>
        <v>-421.76700000000022</v>
      </c>
      <c r="Q179" s="8">
        <f t="shared" si="640"/>
        <v>498.41800000000006</v>
      </c>
      <c r="R179" s="7">
        <f t="shared" si="640"/>
        <v>-341.75399999999883</v>
      </c>
      <c r="S179" s="12">
        <f t="shared" si="640"/>
        <v>-615.77309852196902</v>
      </c>
      <c r="T179" s="8">
        <f t="shared" si="640"/>
        <v>610.67949067878021</v>
      </c>
      <c r="U179" s="8">
        <f t="shared" si="640"/>
        <v>-523.41086338964931</v>
      </c>
      <c r="V179" s="8">
        <f t="shared" si="640"/>
        <v>-488.16100811270883</v>
      </c>
      <c r="W179" s="7">
        <f t="shared" si="640"/>
        <v>-1016.665479345545</v>
      </c>
      <c r="X179" s="12">
        <f t="shared" si="640"/>
        <v>402.0551200205602</v>
      </c>
      <c r="Y179" s="8">
        <f t="shared" si="640"/>
        <v>-358.08853385771505</v>
      </c>
      <c r="Z179" s="8">
        <f t="shared" si="640"/>
        <v>-114.83283405354229</v>
      </c>
      <c r="AA179" s="8">
        <f t="shared" si="640"/>
        <v>-223.94098958896191</v>
      </c>
      <c r="AB179" s="7">
        <f t="shared" si="640"/>
        <v>-294.80723747965885</v>
      </c>
      <c r="AC179" s="12">
        <f t="shared" si="640"/>
        <v>182.64178264335479</v>
      </c>
      <c r="AD179" s="8">
        <f t="shared" si="640"/>
        <v>10.04350617233311</v>
      </c>
      <c r="AE179" s="8">
        <f t="shared" si="640"/>
        <v>397.70555512403268</v>
      </c>
      <c r="AF179" s="8">
        <f t="shared" si="640"/>
        <v>251.87353360983712</v>
      </c>
      <c r="AG179" s="7">
        <f t="shared" si="640"/>
        <v>842.26437754956009</v>
      </c>
      <c r="AH179" s="12">
        <f t="shared" ref="AH179:AL179" si="641">AH177+AH169+AH162+AH178</f>
        <v>855.20803066339727</v>
      </c>
      <c r="AI179" s="8">
        <f t="shared" si="641"/>
        <v>371.5575975838546</v>
      </c>
      <c r="AJ179" s="8">
        <f t="shared" si="641"/>
        <v>1150.079564106328</v>
      </c>
      <c r="AK179" s="8">
        <f t="shared" si="641"/>
        <v>795.54671673826476</v>
      </c>
      <c r="AL179" s="7">
        <f t="shared" si="641"/>
        <v>3172.3919090918444</v>
      </c>
      <c r="AM179" s="12">
        <f t="shared" ref="AM179:AQ179" si="642">AM177+AM169+AM162+AM178</f>
        <v>1005.894009936384</v>
      </c>
      <c r="AN179" s="8">
        <f t="shared" si="642"/>
        <v>1025.5855228679764</v>
      </c>
      <c r="AO179" s="8">
        <f t="shared" si="642"/>
        <v>1623.1519325688737</v>
      </c>
      <c r="AP179" s="8">
        <f t="shared" si="642"/>
        <v>1173.7830592454784</v>
      </c>
      <c r="AQ179" s="7">
        <f t="shared" si="642"/>
        <v>4828.414524618709</v>
      </c>
    </row>
    <row r="180" spans="2:43" outlineLevel="1">
      <c r="B180" s="486" t="s">
        <v>16</v>
      </c>
      <c r="C180" s="487"/>
      <c r="D180" s="165">
        <v>604.96500000000003</v>
      </c>
      <c r="E180" s="176">
        <f>D181</f>
        <v>1157.45</v>
      </c>
      <c r="F180" s="176">
        <f t="shared" ref="F180:G180" si="643">E181</f>
        <v>1214.2440000000001</v>
      </c>
      <c r="G180" s="177">
        <f t="shared" si="643"/>
        <v>1183.2170000000003</v>
      </c>
      <c r="H180" s="168">
        <f>D180</f>
        <v>604.96500000000003</v>
      </c>
      <c r="I180" s="179">
        <f>G181</f>
        <v>1113.6080000000004</v>
      </c>
      <c r="J180" s="84">
        <f>I181</f>
        <v>2454.777</v>
      </c>
      <c r="K180" s="8">
        <f t="shared" ref="K180:L180" si="644">J181</f>
        <v>2293.8720000000003</v>
      </c>
      <c r="L180" s="8">
        <f t="shared" si="644"/>
        <v>2115.4370000000004</v>
      </c>
      <c r="M180" s="7">
        <f>H181</f>
        <v>1113.6080000000002</v>
      </c>
      <c r="N180" s="87">
        <f>M181</f>
        <v>1809.329999999999</v>
      </c>
      <c r="O180" s="8">
        <f>N181</f>
        <v>1605.2439999999986</v>
      </c>
      <c r="P180" s="8">
        <f t="shared" ref="P180" si="645">O181</f>
        <v>1390.924999999999</v>
      </c>
      <c r="Q180" s="8">
        <f t="shared" ref="Q180" si="646">P181</f>
        <v>969.15799999999876</v>
      </c>
      <c r="R180" s="7">
        <f>M181</f>
        <v>1809.329999999999</v>
      </c>
      <c r="S180" s="12">
        <f>R181</f>
        <v>1467.5760000000002</v>
      </c>
      <c r="T180" s="8">
        <f>S181</f>
        <v>851.80290147803123</v>
      </c>
      <c r="U180" s="8">
        <f t="shared" ref="U180" si="647">T181</f>
        <v>1462.4823921568113</v>
      </c>
      <c r="V180" s="8">
        <f t="shared" ref="V180" si="648">U181</f>
        <v>939.07152876716202</v>
      </c>
      <c r="W180" s="7">
        <f>R181</f>
        <v>1467.5760000000002</v>
      </c>
      <c r="X180" s="12">
        <f>W181</f>
        <v>450.91052065445524</v>
      </c>
      <c r="Y180" s="8">
        <f>X181</f>
        <v>852.96564067501549</v>
      </c>
      <c r="Z180" s="8">
        <f t="shared" ref="Z180" si="649">Y181</f>
        <v>494.87710681730044</v>
      </c>
      <c r="AA180" s="8">
        <f t="shared" ref="AA180" si="650">Z181</f>
        <v>380.04427276375816</v>
      </c>
      <c r="AB180" s="7">
        <f>W181</f>
        <v>450.91052065445524</v>
      </c>
      <c r="AC180" s="12">
        <f>AB181</f>
        <v>156.10328317479639</v>
      </c>
      <c r="AD180" s="8">
        <f>AC181</f>
        <v>338.74506581815115</v>
      </c>
      <c r="AE180" s="8">
        <f t="shared" ref="AE180" si="651">AD181</f>
        <v>348.78857199048423</v>
      </c>
      <c r="AF180" s="8">
        <f t="shared" ref="AF180" si="652">AE181</f>
        <v>746.49412711451691</v>
      </c>
      <c r="AG180" s="7">
        <f>AB181</f>
        <v>156.10328317479639</v>
      </c>
      <c r="AH180" s="12">
        <f>AG181</f>
        <v>998.36766072435648</v>
      </c>
      <c r="AI180" s="8">
        <f>AH181</f>
        <v>1853.5756913877537</v>
      </c>
      <c r="AJ180" s="8">
        <f t="shared" ref="AJ180" si="653">AI181</f>
        <v>2225.1332889716082</v>
      </c>
      <c r="AK180" s="8">
        <f t="shared" ref="AK180" si="654">AJ181</f>
        <v>3375.2128530779364</v>
      </c>
      <c r="AL180" s="7">
        <f>AG181</f>
        <v>998.36766072435648</v>
      </c>
      <c r="AM180" s="12">
        <f>AL181</f>
        <v>4170.7595698162004</v>
      </c>
      <c r="AN180" s="8">
        <f>AM181</f>
        <v>5176.6535797525848</v>
      </c>
      <c r="AO180" s="8">
        <f t="shared" ref="AO180" si="655">AN181</f>
        <v>6202.2391026205614</v>
      </c>
      <c r="AP180" s="8">
        <f t="shared" ref="AP180" si="656">AO181</f>
        <v>7825.3910351894356</v>
      </c>
      <c r="AQ180" s="7">
        <f>AL181</f>
        <v>4170.7595698162004</v>
      </c>
    </row>
    <row r="181" spans="2:43" outlineLevel="1">
      <c r="B181" s="486" t="s">
        <v>17</v>
      </c>
      <c r="C181" s="487"/>
      <c r="D181" s="165">
        <f>D180+D179</f>
        <v>1157.45</v>
      </c>
      <c r="E181" s="176">
        <f t="shared" ref="E181" si="657">E180+E179</f>
        <v>1214.2440000000001</v>
      </c>
      <c r="F181" s="176">
        <f>F180+F179</f>
        <v>1183.2170000000003</v>
      </c>
      <c r="G181" s="177">
        <f t="shared" ref="G181:H181" si="658">G180+G179</f>
        <v>1113.6080000000004</v>
      </c>
      <c r="H181" s="178">
        <f t="shared" si="658"/>
        <v>1113.6080000000002</v>
      </c>
      <c r="I181" s="179">
        <f>I180+I179</f>
        <v>2454.777</v>
      </c>
      <c r="J181" s="84">
        <f t="shared" ref="J181" si="659">J180+J179</f>
        <v>2293.8720000000003</v>
      </c>
      <c r="K181" s="8">
        <f t="shared" ref="K181:L181" si="660">K180+K179</f>
        <v>2115.4370000000004</v>
      </c>
      <c r="L181" s="8">
        <f t="shared" si="660"/>
        <v>1809.3300000000002</v>
      </c>
      <c r="M181" s="7">
        <f>M180+M179</f>
        <v>1809.329999999999</v>
      </c>
      <c r="N181" s="87">
        <f t="shared" ref="N181" si="661">N180+N179</f>
        <v>1605.2439999999986</v>
      </c>
      <c r="O181" s="8">
        <f t="shared" ref="O181:P181" si="662">O180+O179</f>
        <v>1390.924999999999</v>
      </c>
      <c r="P181" s="8">
        <f t="shared" si="662"/>
        <v>969.15799999999876</v>
      </c>
      <c r="Q181" s="8">
        <f>Q180+Q179</f>
        <v>1467.5759999999989</v>
      </c>
      <c r="R181" s="7">
        <f>R180+R179</f>
        <v>1467.5760000000002</v>
      </c>
      <c r="S181" s="12">
        <f t="shared" ref="S181:U181" si="663">S180+S179</f>
        <v>851.80290147803123</v>
      </c>
      <c r="T181" s="8">
        <f t="shared" si="663"/>
        <v>1462.4823921568113</v>
      </c>
      <c r="U181" s="8">
        <f t="shared" si="663"/>
        <v>939.07152876716202</v>
      </c>
      <c r="V181" s="8">
        <f>V180+V179</f>
        <v>450.91052065445319</v>
      </c>
      <c r="W181" s="7">
        <f>W180+W179</f>
        <v>450.91052065445524</v>
      </c>
      <c r="X181" s="12">
        <f t="shared" ref="X181:Z181" si="664">X180+X179</f>
        <v>852.96564067501549</v>
      </c>
      <c r="Y181" s="8">
        <f t="shared" si="664"/>
        <v>494.87710681730044</v>
      </c>
      <c r="Z181" s="8">
        <f t="shared" si="664"/>
        <v>380.04427276375816</v>
      </c>
      <c r="AA181" s="8">
        <f>AA180+AA179</f>
        <v>156.10328317479625</v>
      </c>
      <c r="AB181" s="7">
        <f>AB180+AB179</f>
        <v>156.10328317479639</v>
      </c>
      <c r="AC181" s="12">
        <f t="shared" ref="AC181:AE181" si="665">AC180+AC179</f>
        <v>338.74506581815115</v>
      </c>
      <c r="AD181" s="8">
        <f t="shared" si="665"/>
        <v>348.78857199048423</v>
      </c>
      <c r="AE181" s="8">
        <f t="shared" si="665"/>
        <v>746.49412711451691</v>
      </c>
      <c r="AF181" s="8">
        <f>AF180+AF179</f>
        <v>998.36766072435398</v>
      </c>
      <c r="AG181" s="7">
        <f>AG180+AG179</f>
        <v>998.36766072435648</v>
      </c>
      <c r="AH181" s="12">
        <f t="shared" ref="AH181:AJ181" si="666">AH180+AH179</f>
        <v>1853.5756913877537</v>
      </c>
      <c r="AI181" s="8">
        <f t="shared" si="666"/>
        <v>2225.1332889716082</v>
      </c>
      <c r="AJ181" s="8">
        <f t="shared" si="666"/>
        <v>3375.2128530779364</v>
      </c>
      <c r="AK181" s="8">
        <f>AK180+AK179</f>
        <v>4170.7595698162013</v>
      </c>
      <c r="AL181" s="7">
        <f>AL180+AL179</f>
        <v>4170.7595698162004</v>
      </c>
      <c r="AM181" s="12">
        <f t="shared" ref="AM181:AO181" si="667">AM180+AM179</f>
        <v>5176.6535797525848</v>
      </c>
      <c r="AN181" s="8">
        <f t="shared" si="667"/>
        <v>6202.2391026205614</v>
      </c>
      <c r="AO181" s="8">
        <f t="shared" si="667"/>
        <v>7825.3910351894356</v>
      </c>
      <c r="AP181" s="8">
        <f>AP180+AP179</f>
        <v>8999.1740944349149</v>
      </c>
      <c r="AQ181" s="7">
        <f>AQ180+AQ179</f>
        <v>8999.1740944349094</v>
      </c>
    </row>
    <row r="182" spans="2:43" outlineLevel="1">
      <c r="B182" s="488" t="s">
        <v>26</v>
      </c>
      <c r="C182" s="489"/>
      <c r="D182" s="169">
        <f t="shared" ref="D182:AQ182" si="668">(D102+D103-D119)/D31</f>
        <v>1.7831490013578284</v>
      </c>
      <c r="E182" s="180">
        <f t="shared" si="668"/>
        <v>1.8875466170345421</v>
      </c>
      <c r="F182" s="180">
        <f t="shared" si="668"/>
        <v>1.7720004067088471</v>
      </c>
      <c r="G182" s="181">
        <f t="shared" si="668"/>
        <v>1.638088015648048</v>
      </c>
      <c r="H182" s="182">
        <f t="shared" si="668"/>
        <v>1.6404813340650126</v>
      </c>
      <c r="I182" s="183">
        <f t="shared" si="668"/>
        <v>1.2856072603380753</v>
      </c>
      <c r="J182" s="170">
        <f t="shared" si="668"/>
        <v>0.90979300476728764</v>
      </c>
      <c r="K182" s="180">
        <f t="shared" si="668"/>
        <v>0.47906564352408393</v>
      </c>
      <c r="L182" s="181">
        <f t="shared" si="668"/>
        <v>-0.13838227341491394</v>
      </c>
      <c r="M182" s="182">
        <f t="shared" si="668"/>
        <v>-0.13895767423983341</v>
      </c>
      <c r="N182" s="108">
        <f t="shared" si="668"/>
        <v>-0.68436481861582543</v>
      </c>
      <c r="O182" s="180">
        <f t="shared" si="668"/>
        <v>-1.2298347156479248</v>
      </c>
      <c r="P182" s="180">
        <f t="shared" si="668"/>
        <v>-2.3511310730880592</v>
      </c>
      <c r="Q182" s="181">
        <f t="shared" si="668"/>
        <v>-3.7052626555743156</v>
      </c>
      <c r="R182" s="182">
        <f t="shared" si="668"/>
        <v>-3.7172003403626692</v>
      </c>
      <c r="S182" s="183">
        <f t="shared" si="668"/>
        <v>-5.0918170756858112</v>
      </c>
      <c r="T182" s="180">
        <f t="shared" si="668"/>
        <v>-6.4116214869856973</v>
      </c>
      <c r="U182" s="180">
        <f t="shared" si="668"/>
        <v>-7.5761561681236289</v>
      </c>
      <c r="V182" s="181">
        <f t="shared" si="668"/>
        <v>-8.6555370218387591</v>
      </c>
      <c r="W182" s="182">
        <f t="shared" si="668"/>
        <v>-8.6879817108257562</v>
      </c>
      <c r="X182" s="183">
        <f t="shared" si="668"/>
        <v>-9.5270234966531486</v>
      </c>
      <c r="Y182" s="180">
        <f t="shared" si="668"/>
        <v>-10.304886677073236</v>
      </c>
      <c r="Z182" s="180">
        <f t="shared" si="668"/>
        <v>-10.535613820400988</v>
      </c>
      <c r="AA182" s="181">
        <f t="shared" si="668"/>
        <v>-11.008160273437763</v>
      </c>
      <c r="AB182" s="182">
        <f t="shared" si="668"/>
        <v>-11.049423609899682</v>
      </c>
      <c r="AC182" s="183">
        <f t="shared" si="668"/>
        <v>-10.574895600005505</v>
      </c>
      <c r="AD182" s="180">
        <f t="shared" si="668"/>
        <v>-10.526264211231476</v>
      </c>
      <c r="AE182" s="180">
        <f t="shared" si="668"/>
        <v>-9.6207515609210343</v>
      </c>
      <c r="AF182" s="181">
        <f t="shared" si="668"/>
        <v>-9.0412967013683421</v>
      </c>
      <c r="AG182" s="182">
        <f t="shared" si="668"/>
        <v>-9.0751873841503503</v>
      </c>
      <c r="AH182" s="183">
        <f t="shared" si="668"/>
        <v>-7.1374415833755513</v>
      </c>
      <c r="AI182" s="180">
        <f t="shared" si="668"/>
        <v>-6.3043189906644024</v>
      </c>
      <c r="AJ182" s="180">
        <f t="shared" si="668"/>
        <v>-3.771225991693679</v>
      </c>
      <c r="AK182" s="181">
        <f t="shared" si="668"/>
        <v>-2.0248177844987918</v>
      </c>
      <c r="AL182" s="182">
        <f t="shared" si="668"/>
        <v>-2.0324076755832676</v>
      </c>
      <c r="AM182" s="183">
        <f t="shared" si="668"/>
        <v>1.2600143209837253</v>
      </c>
      <c r="AN182" s="180">
        <f t="shared" si="668"/>
        <v>3.4849900187146448</v>
      </c>
      <c r="AO182" s="180">
        <f t="shared" si="668"/>
        <v>6.9938557024305412</v>
      </c>
      <c r="AP182" s="181">
        <f t="shared" si="668"/>
        <v>9.5137937537182982</v>
      </c>
      <c r="AQ182" s="182">
        <f t="shared" si="668"/>
        <v>9.5494555594095019</v>
      </c>
    </row>
    <row r="183" spans="2:43" s="116" customFormat="1" outlineLevel="1">
      <c r="B183" s="204" t="s">
        <v>185</v>
      </c>
      <c r="C183" s="205"/>
      <c r="D183" s="169">
        <v>-27.952999999999999</v>
      </c>
      <c r="E183" s="180">
        <v>-39.720999999999997</v>
      </c>
      <c r="F183" s="180">
        <v>-36.220999999999997</v>
      </c>
      <c r="G183" s="181">
        <v>-39.286999999999999</v>
      </c>
      <c r="H183" s="182">
        <f>SUM(D183:G183)</f>
        <v>-143.18199999999999</v>
      </c>
      <c r="I183" s="183">
        <v>-35.716999999999999</v>
      </c>
      <c r="J183" s="170">
        <v>-47.963000000000179</v>
      </c>
      <c r="K183" s="170">
        <f>-14.467-37.82-3.76</f>
        <v>-56.046999999999997</v>
      </c>
      <c r="L183" s="170">
        <f>-20.799-12.854+2.262</f>
        <v>-31.390999999999998</v>
      </c>
      <c r="M183" s="182">
        <f>SUM(I183:L183)</f>
        <v>-171.11800000000017</v>
      </c>
      <c r="N183" s="108">
        <v>-31.988</v>
      </c>
      <c r="O183" s="170">
        <v>-27.831</v>
      </c>
      <c r="P183" s="170">
        <v>-44.49</v>
      </c>
      <c r="Q183" s="38">
        <v>-81.462000000000003</v>
      </c>
      <c r="R183" s="182">
        <f>SUM(N183:Q183)</f>
        <v>-185.77100000000002</v>
      </c>
      <c r="S183" s="218">
        <f>N183</f>
        <v>-31.988</v>
      </c>
      <c r="T183" s="217">
        <f t="shared" ref="T183:V183" si="669">O183</f>
        <v>-27.831</v>
      </c>
      <c r="U183" s="217">
        <f t="shared" si="669"/>
        <v>-44.49</v>
      </c>
      <c r="V183" s="217">
        <f t="shared" si="669"/>
        <v>-81.462000000000003</v>
      </c>
      <c r="W183" s="182">
        <f>SUM(S183:V183)</f>
        <v>-185.77100000000002</v>
      </c>
      <c r="X183" s="218">
        <f>S183</f>
        <v>-31.988</v>
      </c>
      <c r="Y183" s="217">
        <f t="shared" ref="Y183" si="670">T183</f>
        <v>-27.831</v>
      </c>
      <c r="Z183" s="217">
        <f t="shared" ref="Z183" si="671">U183</f>
        <v>-44.49</v>
      </c>
      <c r="AA183" s="217">
        <f t="shared" ref="AA183" si="672">V183</f>
        <v>-81.462000000000003</v>
      </c>
      <c r="AB183" s="182">
        <f>SUM(X183:AA183)</f>
        <v>-185.77100000000002</v>
      </c>
      <c r="AC183" s="218">
        <f>X183</f>
        <v>-31.988</v>
      </c>
      <c r="AD183" s="217">
        <f t="shared" ref="AD183" si="673">Y183</f>
        <v>-27.831</v>
      </c>
      <c r="AE183" s="217">
        <f t="shared" ref="AE183" si="674">Z183</f>
        <v>-44.49</v>
      </c>
      <c r="AF183" s="217">
        <f t="shared" ref="AF183" si="675">AA183</f>
        <v>-81.462000000000003</v>
      </c>
      <c r="AG183" s="182">
        <f>SUM(AC183:AF183)</f>
        <v>-185.77100000000002</v>
      </c>
      <c r="AH183" s="218">
        <f>AC183</f>
        <v>-31.988</v>
      </c>
      <c r="AI183" s="217">
        <f t="shared" ref="AI183" si="676">AD183</f>
        <v>-27.831</v>
      </c>
      <c r="AJ183" s="217">
        <f t="shared" ref="AJ183" si="677">AE183</f>
        <v>-44.49</v>
      </c>
      <c r="AK183" s="217">
        <f t="shared" ref="AK183" si="678">AF183</f>
        <v>-81.462000000000003</v>
      </c>
      <c r="AL183" s="182">
        <f>SUM(AH183:AK183)</f>
        <v>-185.77100000000002</v>
      </c>
      <c r="AM183" s="218">
        <f>AH183</f>
        <v>-31.988</v>
      </c>
      <c r="AN183" s="217">
        <f t="shared" ref="AN183" si="679">AI183</f>
        <v>-27.831</v>
      </c>
      <c r="AO183" s="217">
        <f t="shared" ref="AO183" si="680">AJ183</f>
        <v>-44.49</v>
      </c>
      <c r="AP183" s="217">
        <f t="shared" ref="AP183" si="681">AK183</f>
        <v>-81.462000000000003</v>
      </c>
      <c r="AQ183" s="182">
        <f>SUM(AM183:AP183)</f>
        <v>-185.77100000000002</v>
      </c>
    </row>
    <row r="184" spans="2:43" s="116" customFormat="1" outlineLevel="1">
      <c r="B184" s="204" t="s">
        <v>186</v>
      </c>
      <c r="C184" s="205"/>
      <c r="D184" s="169">
        <f>D162+D183</f>
        <v>8.4059999999999384</v>
      </c>
      <c r="E184" s="180">
        <f t="shared" ref="E184:W184" si="682">E162+E183</f>
        <v>16.30300000000004</v>
      </c>
      <c r="F184" s="180">
        <f t="shared" si="682"/>
        <v>-73.659999999999883</v>
      </c>
      <c r="G184" s="181">
        <f t="shared" si="682"/>
        <v>-77.747999999999919</v>
      </c>
      <c r="H184" s="182">
        <f>H162+H183</f>
        <v>-126.69899999999987</v>
      </c>
      <c r="I184" s="183">
        <f t="shared" si="682"/>
        <v>-163.09900000000019</v>
      </c>
      <c r="J184" s="180">
        <f t="shared" si="682"/>
        <v>-229.30600000000004</v>
      </c>
      <c r="K184" s="180">
        <f t="shared" si="682"/>
        <v>-252.01599999999996</v>
      </c>
      <c r="L184" s="180">
        <f>L162+L183</f>
        <v>-276.13600000000014</v>
      </c>
      <c r="M184" s="182">
        <f t="shared" si="682"/>
        <v>-920.55700000000138</v>
      </c>
      <c r="N184" s="448">
        <f t="shared" si="682"/>
        <v>-260.57800000000043</v>
      </c>
      <c r="O184" s="449">
        <f t="shared" si="682"/>
        <v>-254.12399999999943</v>
      </c>
      <c r="P184" s="449">
        <f t="shared" si="682"/>
        <v>-506.43100000000027</v>
      </c>
      <c r="Q184" s="447">
        <f t="shared" si="682"/>
        <v>-638.62199999999996</v>
      </c>
      <c r="R184" s="446">
        <f>R162+R183</f>
        <v>-1659.754999999999</v>
      </c>
      <c r="S184" s="276">
        <f t="shared" si="682"/>
        <v>-577.55589852196908</v>
      </c>
      <c r="T184" s="180">
        <f t="shared" si="682"/>
        <v>-536.41552932121976</v>
      </c>
      <c r="U184" s="180">
        <f t="shared" si="682"/>
        <v>-475.0544863896493</v>
      </c>
      <c r="V184" s="180">
        <f t="shared" si="682"/>
        <v>-462.84967456270886</v>
      </c>
      <c r="W184" s="182">
        <f t="shared" si="682"/>
        <v>-2051.8755887955454</v>
      </c>
      <c r="X184" s="183">
        <f t="shared" ref="X184" si="683">X162+X183</f>
        <v>-307.14354639693988</v>
      </c>
      <c r="Y184" s="180">
        <f t="shared" ref="Y184" si="684">Y162+Y183</f>
        <v>-244.71180023784009</v>
      </c>
      <c r="Z184" s="180">
        <f t="shared" ref="Z184" si="685">Z162+Z183</f>
        <v>3.066059609313875</v>
      </c>
      <c r="AA184" s="180">
        <f t="shared" ref="AA184" si="686">AA162+AA183</f>
        <v>-118.65576187667733</v>
      </c>
      <c r="AB184" s="182">
        <f t="shared" ref="AB184" si="687">AB162+AB183</f>
        <v>-667.4450489021433</v>
      </c>
      <c r="AC184" s="183">
        <f t="shared" ref="AC184" si="688">AC162+AC183</f>
        <v>365.41309451248202</v>
      </c>
      <c r="AD184" s="180">
        <f t="shared" ref="AD184" si="689">AD162+AD183</f>
        <v>229.18571482182941</v>
      </c>
      <c r="AE184" s="180">
        <f t="shared" ref="AE184" si="690">AE162+AE183</f>
        <v>637.23474507095341</v>
      </c>
      <c r="AF184" s="180">
        <f t="shared" ref="AF184" si="691">AF162+AF183</f>
        <v>497.03360204879596</v>
      </c>
      <c r="AG184" s="182">
        <f t="shared" ref="AG184:AK184" si="692">AG162+AG183</f>
        <v>1728.8671564540632</v>
      </c>
      <c r="AH184" s="183">
        <f t="shared" si="692"/>
        <v>1198.8354093681999</v>
      </c>
      <c r="AI184" s="180">
        <f t="shared" si="692"/>
        <v>775.68428309437752</v>
      </c>
      <c r="AJ184" s="180">
        <f t="shared" si="692"/>
        <v>1602.3409024434293</v>
      </c>
      <c r="AK184" s="180">
        <f t="shared" si="692"/>
        <v>1285.3487558259312</v>
      </c>
      <c r="AL184" s="182">
        <f t="shared" ref="AL184:AP184" si="693">AL162+AL183</f>
        <v>4862.2093507319378</v>
      </c>
      <c r="AM184" s="183">
        <f t="shared" si="693"/>
        <v>2130.8596548872006</v>
      </c>
      <c r="AN184" s="180">
        <f t="shared" si="693"/>
        <v>1753.2512145614153</v>
      </c>
      <c r="AO184" s="180">
        <f t="shared" si="693"/>
        <v>2447.4831280163285</v>
      </c>
      <c r="AP184" s="180">
        <f t="shared" si="693"/>
        <v>2091.465434010051</v>
      </c>
      <c r="AQ184" s="182">
        <f t="shared" ref="AQ184" si="694">AQ162+AQ183</f>
        <v>8423.0594314749906</v>
      </c>
    </row>
    <row r="185" spans="2:43" outlineLevel="1">
      <c r="B185" s="488" t="s">
        <v>190</v>
      </c>
      <c r="C185" s="489"/>
      <c r="D185" s="169">
        <f t="shared" ref="D185:AQ185" si="695">D162+D166+(-D22*(1-$C$228))</f>
        <v>30.228212412718236</v>
      </c>
      <c r="E185" s="180">
        <f t="shared" si="695"/>
        <v>45.705777460874437</v>
      </c>
      <c r="F185" s="180">
        <f t="shared" si="695"/>
        <v>-48.807000537413444</v>
      </c>
      <c r="G185" s="181">
        <f t="shared" si="695"/>
        <v>-44.383307665436902</v>
      </c>
      <c r="H185" s="172">
        <f t="shared" si="695"/>
        <v>-17.256318329257724</v>
      </c>
      <c r="I185" s="169">
        <f t="shared" si="695"/>
        <v>-121.25840088750027</v>
      </c>
      <c r="J185" s="180">
        <f t="shared" si="695"/>
        <v>-183.64467573232179</v>
      </c>
      <c r="K185" s="180">
        <f t="shared" si="695"/>
        <v>-208.46955071840668</v>
      </c>
      <c r="L185" s="180">
        <f t="shared" si="695"/>
        <v>-232.21075760344254</v>
      </c>
      <c r="M185" s="172">
        <f t="shared" si="695"/>
        <v>-745.58338494167242</v>
      </c>
      <c r="N185" s="276">
        <f t="shared" si="695"/>
        <v>-211.54936534910803</v>
      </c>
      <c r="O185" s="180">
        <f t="shared" si="695"/>
        <v>-211.70012613480571</v>
      </c>
      <c r="P185" s="180">
        <f t="shared" si="695"/>
        <v>-463.84208194405539</v>
      </c>
      <c r="Q185" s="180">
        <f t="shared" si="695"/>
        <v>-586.97449261632119</v>
      </c>
      <c r="R185" s="172">
        <f t="shared" si="695"/>
        <v>-1474.0660660442893</v>
      </c>
      <c r="S185" s="183">
        <f t="shared" si="695"/>
        <v>-579.61015957495408</v>
      </c>
      <c r="T185" s="180">
        <f t="shared" si="695"/>
        <v>-546.70821584630346</v>
      </c>
      <c r="U185" s="180">
        <f t="shared" si="695"/>
        <v>-474.34921538683159</v>
      </c>
      <c r="V185" s="180">
        <f t="shared" si="695"/>
        <v>-439.09936010989111</v>
      </c>
      <c r="W185" s="172">
        <f t="shared" si="695"/>
        <v>-2039.7669509179782</v>
      </c>
      <c r="X185" s="183">
        <f t="shared" si="695"/>
        <v>-344.58366229135453</v>
      </c>
      <c r="Y185" s="180">
        <f t="shared" si="695"/>
        <v>-300.42774648436216</v>
      </c>
      <c r="Z185" s="180">
        <f t="shared" si="695"/>
        <v>-57.172046680189389</v>
      </c>
      <c r="AA185" s="180">
        <f t="shared" si="695"/>
        <v>-166.28020221560902</v>
      </c>
      <c r="AB185" s="172">
        <f t="shared" si="695"/>
        <v>-868.46365767151485</v>
      </c>
      <c r="AC185" s="183">
        <f t="shared" si="695"/>
        <v>240.30257001670768</v>
      </c>
      <c r="AD185" s="180">
        <f t="shared" si="695"/>
        <v>67.704293545685999</v>
      </c>
      <c r="AE185" s="180">
        <f t="shared" si="695"/>
        <v>455.36634249738557</v>
      </c>
      <c r="AF185" s="180">
        <f t="shared" si="695"/>
        <v>309.53432098319001</v>
      </c>
      <c r="AG185" s="172">
        <f t="shared" si="695"/>
        <v>1072.9075270429717</v>
      </c>
      <c r="AH185" s="183">
        <f t="shared" si="695"/>
        <v>912.86881803675021</v>
      </c>
      <c r="AI185" s="180">
        <f t="shared" si="695"/>
        <v>429.21838495720749</v>
      </c>
      <c r="AJ185" s="180">
        <f t="shared" si="695"/>
        <v>1207.7403514796808</v>
      </c>
      <c r="AK185" s="180">
        <f t="shared" si="695"/>
        <v>853.20750411161771</v>
      </c>
      <c r="AL185" s="172">
        <f t="shared" si="695"/>
        <v>3403.0350585852561</v>
      </c>
      <c r="AM185" s="183">
        <f t="shared" si="695"/>
        <v>1560.8675662564447</v>
      </c>
      <c r="AN185" s="180">
        <f t="shared" si="695"/>
        <v>1077.8718481347448</v>
      </c>
      <c r="AO185" s="180">
        <f t="shared" si="695"/>
        <v>1675.4382578356422</v>
      </c>
      <c r="AP185" s="180">
        <f t="shared" si="695"/>
        <v>1226.0693845122469</v>
      </c>
      <c r="AQ185" s="172">
        <f t="shared" si="695"/>
        <v>5540.2470567390747</v>
      </c>
    </row>
    <row r="186" spans="2:43" s="224" customFormat="1" outlineLevel="1">
      <c r="B186" s="230" t="s">
        <v>193</v>
      </c>
      <c r="C186" s="231"/>
      <c r="D186" s="170"/>
      <c r="E186" s="180"/>
      <c r="F186" s="180"/>
      <c r="G186" s="180"/>
      <c r="H186" s="172"/>
      <c r="I186" s="170"/>
      <c r="J186" s="180"/>
      <c r="K186" s="180"/>
      <c r="L186" s="180"/>
      <c r="M186" s="228"/>
      <c r="N186" s="273"/>
      <c r="O186" s="227"/>
      <c r="P186" s="227"/>
      <c r="Q186" s="227"/>
      <c r="R186" s="228">
        <v>0</v>
      </c>
      <c r="S186" s="227"/>
      <c r="T186" s="227"/>
      <c r="U186" s="227"/>
      <c r="V186" s="227"/>
      <c r="W186" s="228">
        <f>R186+1</f>
        <v>1</v>
      </c>
      <c r="X186" s="227"/>
      <c r="Y186" s="227"/>
      <c r="Z186" s="227"/>
      <c r="AA186" s="227"/>
      <c r="AB186" s="228">
        <f>W186+1</f>
        <v>2</v>
      </c>
      <c r="AC186" s="227"/>
      <c r="AD186" s="227"/>
      <c r="AE186" s="227"/>
      <c r="AF186" s="227"/>
      <c r="AG186" s="228">
        <f>AB186+1</f>
        <v>3</v>
      </c>
      <c r="AH186" s="227"/>
      <c r="AI186" s="227"/>
      <c r="AJ186" s="227"/>
      <c r="AK186" s="227"/>
      <c r="AL186" s="228">
        <f>AG186+1</f>
        <v>4</v>
      </c>
      <c r="AM186" s="227"/>
      <c r="AN186" s="227"/>
      <c r="AO186" s="227"/>
      <c r="AP186" s="227"/>
      <c r="AQ186" s="228">
        <f>AL186+1</f>
        <v>5</v>
      </c>
    </row>
    <row r="187" spans="2:43" outlineLevel="1">
      <c r="B187" s="504" t="s">
        <v>28</v>
      </c>
      <c r="C187" s="505"/>
      <c r="D187" s="184"/>
      <c r="E187" s="185"/>
      <c r="F187" s="185"/>
      <c r="G187" s="185"/>
      <c r="H187" s="186"/>
      <c r="I187" s="185"/>
      <c r="J187" s="185"/>
      <c r="K187" s="185"/>
      <c r="L187" s="185"/>
      <c r="M187" s="186">
        <f>M185/(1+$C$230)^M186</f>
        <v>-745.58338494167242</v>
      </c>
      <c r="N187" s="274"/>
      <c r="O187" s="185"/>
      <c r="P187" s="185"/>
      <c r="Q187" s="185"/>
      <c r="R187" s="186">
        <f>R185/(1+$C$230)^R186</f>
        <v>-1474.0660660442893</v>
      </c>
      <c r="S187" s="185"/>
      <c r="T187" s="185"/>
      <c r="U187" s="185"/>
      <c r="V187" s="185"/>
      <c r="W187" s="186">
        <f>W185/(1+$C$230)^W186</f>
        <v>-1901.1024652873959</v>
      </c>
      <c r="X187" s="185"/>
      <c r="Y187" s="185"/>
      <c r="Z187" s="185"/>
      <c r="AA187" s="185"/>
      <c r="AB187" s="186">
        <f>AB185/(1+$C$230)^AB186</f>
        <v>-754.39985737863515</v>
      </c>
      <c r="AC187" s="185"/>
      <c r="AD187" s="185"/>
      <c r="AE187" s="185"/>
      <c r="AF187" s="185"/>
      <c r="AG187" s="186">
        <f>AG185/(1+$C$230)^AG186</f>
        <v>868.63478006634602</v>
      </c>
      <c r="AH187" s="185"/>
      <c r="AI187" s="185"/>
      <c r="AJ187" s="185"/>
      <c r="AK187" s="185"/>
      <c r="AL187" s="186">
        <f>AL185/(1+$C$230)^AL186</f>
        <v>2567.8303036766415</v>
      </c>
      <c r="AM187" s="185"/>
      <c r="AN187" s="185"/>
      <c r="AO187" s="185"/>
      <c r="AP187" s="185"/>
      <c r="AQ187" s="186">
        <f>AQ185/(1+$C$230)^AQ186</f>
        <v>3896.3144785673248</v>
      </c>
    </row>
    <row r="188" spans="2:43" outlineLevel="1">
      <c r="B188" s="507"/>
      <c r="C188" s="507"/>
      <c r="D188" s="107"/>
      <c r="E188" s="107"/>
      <c r="F188" s="107"/>
      <c r="G188" s="107"/>
      <c r="H188" s="107"/>
      <c r="I188" s="121"/>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row>
    <row r="189" spans="2:43" outlineLevel="1">
      <c r="B189" s="106"/>
      <c r="C189" s="105"/>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row>
    <row r="190" spans="2:43" ht="15.6" outlineLevel="1">
      <c r="B190" s="502" t="s">
        <v>24</v>
      </c>
      <c r="C190" s="503"/>
      <c r="D190" s="122" t="s">
        <v>42</v>
      </c>
      <c r="E190" s="122" t="s">
        <v>41</v>
      </c>
      <c r="F190" s="122" t="s">
        <v>40</v>
      </c>
      <c r="G190" s="122" t="s">
        <v>43</v>
      </c>
      <c r="H190" s="122" t="s">
        <v>43</v>
      </c>
      <c r="I190" s="122" t="s">
        <v>44</v>
      </c>
      <c r="J190" s="122" t="s">
        <v>45</v>
      </c>
      <c r="K190" s="122" t="s">
        <v>46</v>
      </c>
      <c r="L190" s="122" t="s">
        <v>48</v>
      </c>
      <c r="M190" s="122" t="s">
        <v>48</v>
      </c>
      <c r="N190" s="122" t="s">
        <v>49</v>
      </c>
      <c r="O190" s="122" t="s">
        <v>50</v>
      </c>
      <c r="P190" s="122" t="s">
        <v>51</v>
      </c>
      <c r="Q190" s="122" t="s">
        <v>47</v>
      </c>
      <c r="R190" s="122" t="s">
        <v>47</v>
      </c>
      <c r="S190" s="131" t="s">
        <v>52</v>
      </c>
      <c r="T190" s="131" t="s">
        <v>53</v>
      </c>
      <c r="U190" s="131" t="s">
        <v>54</v>
      </c>
      <c r="V190" s="131" t="s">
        <v>55</v>
      </c>
      <c r="W190" s="131" t="s">
        <v>55</v>
      </c>
      <c r="X190" s="131" t="s">
        <v>56</v>
      </c>
      <c r="Y190" s="131" t="s">
        <v>57</v>
      </c>
      <c r="Z190" s="131" t="s">
        <v>58</v>
      </c>
      <c r="AA190" s="131" t="s">
        <v>59</v>
      </c>
      <c r="AB190" s="131" t="s">
        <v>59</v>
      </c>
      <c r="AC190" s="131" t="s">
        <v>60</v>
      </c>
      <c r="AD190" s="131" t="s">
        <v>61</v>
      </c>
      <c r="AE190" s="131" t="s">
        <v>62</v>
      </c>
      <c r="AF190" s="131" t="s">
        <v>77</v>
      </c>
      <c r="AG190" s="131" t="s">
        <v>77</v>
      </c>
      <c r="AH190" s="131" t="s">
        <v>224</v>
      </c>
      <c r="AI190" s="131" t="s">
        <v>225</v>
      </c>
      <c r="AJ190" s="131" t="s">
        <v>226</v>
      </c>
      <c r="AK190" s="131" t="s">
        <v>227</v>
      </c>
      <c r="AL190" s="146" t="s">
        <v>227</v>
      </c>
      <c r="AM190" s="131" t="s">
        <v>253</v>
      </c>
      <c r="AN190" s="131" t="s">
        <v>254</v>
      </c>
      <c r="AO190" s="131" t="s">
        <v>255</v>
      </c>
      <c r="AP190" s="131" t="s">
        <v>256</v>
      </c>
      <c r="AQ190" s="146" t="s">
        <v>256</v>
      </c>
    </row>
    <row r="191" spans="2:43" ht="16.2" outlineLevel="1">
      <c r="B191" s="500"/>
      <c r="C191" s="501"/>
      <c r="D191" s="123" t="s">
        <v>78</v>
      </c>
      <c r="E191" s="123" t="s">
        <v>79</v>
      </c>
      <c r="F191" s="123" t="s">
        <v>80</v>
      </c>
      <c r="G191" s="123" t="s">
        <v>81</v>
      </c>
      <c r="H191" s="125">
        <v>2014</v>
      </c>
      <c r="I191" s="123" t="s">
        <v>82</v>
      </c>
      <c r="J191" s="123" t="s">
        <v>199</v>
      </c>
      <c r="K191" s="123" t="s">
        <v>200</v>
      </c>
      <c r="L191" s="123" t="s">
        <v>218</v>
      </c>
      <c r="M191" s="123" t="s">
        <v>219</v>
      </c>
      <c r="N191" s="123" t="s">
        <v>247</v>
      </c>
      <c r="O191" s="123" t="s">
        <v>248</v>
      </c>
      <c r="P191" s="123" t="s">
        <v>249</v>
      </c>
      <c r="Q191" s="123" t="s">
        <v>89</v>
      </c>
      <c r="R191" s="123" t="s">
        <v>90</v>
      </c>
      <c r="S191" s="132" t="s">
        <v>91</v>
      </c>
      <c r="T191" s="132" t="s">
        <v>92</v>
      </c>
      <c r="U191" s="132" t="s">
        <v>93</v>
      </c>
      <c r="V191" s="132" t="s">
        <v>94</v>
      </c>
      <c r="W191" s="133" t="s">
        <v>95</v>
      </c>
      <c r="X191" s="132" t="s">
        <v>96</v>
      </c>
      <c r="Y191" s="132" t="s">
        <v>97</v>
      </c>
      <c r="Z191" s="132" t="s">
        <v>98</v>
      </c>
      <c r="AA191" s="132" t="s">
        <v>99</v>
      </c>
      <c r="AB191" s="133" t="s">
        <v>100</v>
      </c>
      <c r="AC191" s="132" t="s">
        <v>101</v>
      </c>
      <c r="AD191" s="132" t="s">
        <v>102</v>
      </c>
      <c r="AE191" s="132" t="s">
        <v>103</v>
      </c>
      <c r="AF191" s="132" t="s">
        <v>104</v>
      </c>
      <c r="AG191" s="133" t="s">
        <v>194</v>
      </c>
      <c r="AH191" s="132" t="s">
        <v>228</v>
      </c>
      <c r="AI191" s="132" t="s">
        <v>229</v>
      </c>
      <c r="AJ191" s="132" t="s">
        <v>230</v>
      </c>
      <c r="AK191" s="132" t="s">
        <v>231</v>
      </c>
      <c r="AL191" s="147" t="s">
        <v>232</v>
      </c>
      <c r="AM191" s="132" t="s">
        <v>257</v>
      </c>
      <c r="AN191" s="132" t="s">
        <v>258</v>
      </c>
      <c r="AO191" s="132" t="s">
        <v>259</v>
      </c>
      <c r="AP191" s="132" t="s">
        <v>260</v>
      </c>
      <c r="AQ191" s="147" t="s">
        <v>261</v>
      </c>
    </row>
    <row r="192" spans="2:43" ht="16.2" outlineLevel="1">
      <c r="B192" s="498" t="s">
        <v>20</v>
      </c>
      <c r="C192" s="499"/>
      <c r="D192" s="326"/>
      <c r="E192" s="323"/>
      <c r="F192" s="323"/>
      <c r="G192" s="323"/>
      <c r="H192" s="413"/>
      <c r="I192" s="323"/>
      <c r="J192" s="49"/>
      <c r="K192" s="49"/>
      <c r="L192" s="49"/>
      <c r="M192" s="414"/>
      <c r="N192" s="49"/>
      <c r="O192" s="49"/>
      <c r="P192" s="49"/>
      <c r="Q192" s="49"/>
      <c r="R192" s="414"/>
      <c r="S192" s="330"/>
      <c r="T192" s="49"/>
      <c r="U192" s="49"/>
      <c r="V192" s="327"/>
      <c r="W192" s="49"/>
      <c r="X192" s="330"/>
      <c r="Y192" s="49"/>
      <c r="Z192" s="49"/>
      <c r="AA192" s="327"/>
      <c r="AB192" s="49"/>
      <c r="AC192" s="330"/>
      <c r="AD192" s="49"/>
      <c r="AE192" s="49"/>
      <c r="AF192" s="327"/>
      <c r="AG192" s="49"/>
      <c r="AH192" s="330"/>
      <c r="AI192" s="49"/>
      <c r="AJ192" s="49"/>
      <c r="AK192" s="327"/>
      <c r="AL192" s="49"/>
      <c r="AM192" s="330"/>
      <c r="AN192" s="49"/>
      <c r="AO192" s="49"/>
      <c r="AP192" s="327"/>
      <c r="AQ192" s="327"/>
    </row>
    <row r="193" spans="2:45" outlineLevel="1">
      <c r="B193" s="496" t="s">
        <v>25</v>
      </c>
      <c r="C193" s="497"/>
      <c r="D193" s="328"/>
      <c r="E193" s="55">
        <f>E150/(AVERAGE(E108,D108))</f>
        <v>9.4313705539485745E-2</v>
      </c>
      <c r="F193" s="55">
        <f>F150/(AVERAGE(F108,E108))</f>
        <v>0.1004470688653966</v>
      </c>
      <c r="G193" s="55">
        <f>G150/(AVERAGE(G108,F108))</f>
        <v>9.7353259279917823E-2</v>
      </c>
      <c r="H193" s="59">
        <f>H150/(AVERAGE(D108:G108))</f>
        <v>0.37967006904305967</v>
      </c>
      <c r="I193" s="55">
        <f>I150/(AVERAGE(I108,G108))</f>
        <v>0.10258682205410377</v>
      </c>
      <c r="J193" s="55">
        <f>J150/(AVERAGE(J108,I108))</f>
        <v>9.8237141091761973E-2</v>
      </c>
      <c r="K193" s="55">
        <f>K150/(AVERAGE(K108,J108))</f>
        <v>9.1004468842864603E-2</v>
      </c>
      <c r="L193" s="55">
        <f>L150/(AVERAGE(L108,K108))</f>
        <v>8.7335062591631887E-2</v>
      </c>
      <c r="M193" s="59">
        <f>M150/(AVERAGE(I108:L108))</f>
        <v>0.37079173438588342</v>
      </c>
      <c r="N193" s="55">
        <f>N150/(AVERAGE(N108,L108))</f>
        <v>8.7132653842303912E-2</v>
      </c>
      <c r="O193" s="55">
        <f>O150/(AVERAGE(O108,N108))</f>
        <v>8.5871936509093999E-2</v>
      </c>
      <c r="P193" s="55">
        <f>P150/(AVERAGE(P108,O108))</f>
        <v>8.1242600214241414E-2</v>
      </c>
      <c r="Q193" s="55">
        <f>Q150/(AVERAGE(Q108,P108))</f>
        <v>6.4164279367175323E-2</v>
      </c>
      <c r="R193" s="59">
        <f>R150/(AVERAGE(N108:Q108))</f>
        <v>0.29830863546148567</v>
      </c>
      <c r="S193" s="332">
        <v>8.5000000000000006E-2</v>
      </c>
      <c r="T193" s="60">
        <v>8.5000000000000006E-2</v>
      </c>
      <c r="U193" s="60">
        <v>8.5000000000000006E-2</v>
      </c>
      <c r="V193" s="331">
        <v>8.5000000000000006E-2</v>
      </c>
      <c r="W193" s="59">
        <f>W150/(AVERAGE(S108:V108))</f>
        <v>0.26854541243222468</v>
      </c>
      <c r="X193" s="332">
        <v>8.5000000000000006E-2</v>
      </c>
      <c r="Y193" s="60">
        <v>8.5000000000000006E-2</v>
      </c>
      <c r="Z193" s="60">
        <v>8.5000000000000006E-2</v>
      </c>
      <c r="AA193" s="331">
        <v>8.5000000000000006E-2</v>
      </c>
      <c r="AB193" s="59">
        <f>AB150/(AVERAGE(X108:AA108))</f>
        <v>0.27586870547665121</v>
      </c>
      <c r="AC193" s="332">
        <v>8.5000000000000006E-2</v>
      </c>
      <c r="AD193" s="60">
        <v>8.5000000000000006E-2</v>
      </c>
      <c r="AE193" s="60">
        <v>8.5000000000000006E-2</v>
      </c>
      <c r="AF193" s="331">
        <v>8.5000000000000006E-2</v>
      </c>
      <c r="AG193" s="59">
        <f>AG150/(AVERAGE(AC108:AF108))</f>
        <v>0.27851772249450263</v>
      </c>
      <c r="AH193" s="332">
        <v>8.5000000000000006E-2</v>
      </c>
      <c r="AI193" s="60">
        <v>8.5000000000000006E-2</v>
      </c>
      <c r="AJ193" s="60">
        <v>8.5000000000000006E-2</v>
      </c>
      <c r="AK193" s="331">
        <v>8.5000000000000006E-2</v>
      </c>
      <c r="AL193" s="59">
        <f>AL150/(AVERAGE(AH108:AK108))</f>
        <v>0.27953024087853484</v>
      </c>
      <c r="AM193" s="332">
        <v>8.5000000000000006E-2</v>
      </c>
      <c r="AN193" s="60">
        <v>8.5000000000000006E-2</v>
      </c>
      <c r="AO193" s="60">
        <v>8.5000000000000006E-2</v>
      </c>
      <c r="AP193" s="331">
        <v>8.5000000000000006E-2</v>
      </c>
      <c r="AQ193" s="59">
        <f>AQ150/(AVERAGE(AM108:AP108))</f>
        <v>0.27992534936420832</v>
      </c>
    </row>
    <row r="194" spans="2:45" s="73" customFormat="1" outlineLevel="1">
      <c r="B194" s="488" t="s">
        <v>39</v>
      </c>
      <c r="C194" s="489"/>
      <c r="D194" s="329"/>
      <c r="E194" s="71">
        <f>E162/D162-1</f>
        <v>0.54085645919855141</v>
      </c>
      <c r="F194" s="71">
        <f t="shared" ref="F194" si="696">F162/E162-1</f>
        <v>-1.6682671712123351</v>
      </c>
      <c r="G194" s="71">
        <f t="shared" ref="G194" si="697">G162/F162-1</f>
        <v>2.7297737653250165E-2</v>
      </c>
      <c r="H194" s="70"/>
      <c r="I194" s="71">
        <f>I162/G162-1</f>
        <v>2.3119783676971597</v>
      </c>
      <c r="J194" s="71">
        <f>J162/I162-1</f>
        <v>0.42361558147932676</v>
      </c>
      <c r="K194" s="71">
        <f>K162/J162-1</f>
        <v>8.0653788676707139E-2</v>
      </c>
      <c r="L194" s="71">
        <f>L162/K162-1</f>
        <v>0.24889650914175276</v>
      </c>
      <c r="M194" s="72">
        <f>M162/H162-1</f>
        <v>-46.467390644906622</v>
      </c>
      <c r="N194" s="71">
        <f>N162/L162-1</f>
        <v>-6.6007477170114681E-2</v>
      </c>
      <c r="O194" s="71">
        <f>O162/N162-1</f>
        <v>-1.0048558554621612E-2</v>
      </c>
      <c r="P194" s="71">
        <f t="shared" ref="P194" si="698">P162/O162-1</f>
        <v>1.0413402093745781</v>
      </c>
      <c r="Q194" s="71">
        <f t="shared" ref="Q194" si="699">Q162/P162-1</f>
        <v>0.20612805531442246</v>
      </c>
      <c r="R194" s="72">
        <f>R162/M162-1</f>
        <v>0.96678315379903723</v>
      </c>
      <c r="S194" s="329">
        <f>S162/Q162-1</f>
        <v>-2.0805695810953706E-2</v>
      </c>
      <c r="T194" s="71">
        <f>T162/S162-1</f>
        <v>-6.7788756085068624E-2</v>
      </c>
      <c r="U194" s="71">
        <f t="shared" ref="U194" si="700">U162/T162-1</f>
        <v>-0.15340624504583267</v>
      </c>
      <c r="V194" s="325">
        <f t="shared" ref="V194" si="701">V162/U162-1</f>
        <v>-0.11421474223128736</v>
      </c>
      <c r="W194" s="71"/>
      <c r="X194" s="329">
        <f>X162/V162-1</f>
        <v>-0.2785410626800473</v>
      </c>
      <c r="Y194" s="71">
        <f>Y162/X162-1</f>
        <v>-0.21178837541959816</v>
      </c>
      <c r="Z194" s="71">
        <f t="shared" ref="Z194" si="702">Z162/Y162-1</f>
        <v>-1.2192727966567904</v>
      </c>
      <c r="AA194" s="325">
        <f t="shared" ref="AA194" si="703">AA162/Z162-1</f>
        <v>-1.7821035254441671</v>
      </c>
      <c r="AB194" s="71"/>
      <c r="AC194" s="329">
        <f>AC162/AA162-1</f>
        <v>-11.684616840591103</v>
      </c>
      <c r="AD194" s="71">
        <f>AD162/AC162-1</f>
        <v>-0.35325614757772961</v>
      </c>
      <c r="AE194" s="71">
        <f t="shared" ref="AE194" si="704">AE162/AD162-1</f>
        <v>1.6524529563905701</v>
      </c>
      <c r="AF194" s="325">
        <f t="shared" ref="AF194" si="705">AF162/AE162-1</f>
        <v>-0.15142349426000878</v>
      </c>
      <c r="AG194" s="71"/>
      <c r="AH194" s="329">
        <f>AH162/AF162-1</f>
        <v>1.1276279456734404</v>
      </c>
      <c r="AI194" s="71">
        <f>AI162/AH162-1</f>
        <v>-0.34717257002218216</v>
      </c>
      <c r="AJ194" s="71">
        <f t="shared" ref="AJ194" si="706">AJ162/AI162-1</f>
        <v>1.0495327681900477</v>
      </c>
      <c r="AK194" s="325">
        <f t="shared" ref="AK194" si="707">AK162/AJ162-1</f>
        <v>-0.17003576153570332</v>
      </c>
      <c r="AL194" s="71"/>
      <c r="AM194" s="329">
        <f>AM162/AK162-1</f>
        <v>0.58240462014819538</v>
      </c>
      <c r="AN194" s="71">
        <f>AN162/AM162-1</f>
        <v>-0.1765105551762477</v>
      </c>
      <c r="AO194" s="71">
        <f t="shared" ref="AO194" si="708">AO162/AN162-1</f>
        <v>0.39913424975161371</v>
      </c>
      <c r="AP194" s="325">
        <f t="shared" ref="AP194" si="709">AP162/AO162-1</f>
        <v>-0.12802934767609053</v>
      </c>
      <c r="AQ194" s="325"/>
    </row>
    <row r="195" spans="2:45" s="73" customFormat="1" outlineLevel="1">
      <c r="B195" s="390" t="s">
        <v>74</v>
      </c>
      <c r="C195" s="391"/>
      <c r="D195" s="329"/>
      <c r="E195" s="71"/>
      <c r="F195" s="71"/>
      <c r="G195" s="71"/>
      <c r="H195" s="333">
        <f>-H166/H12</f>
        <v>1.2666731581410354E-2</v>
      </c>
      <c r="I195" s="335"/>
      <c r="J195" s="335"/>
      <c r="K195" s="335"/>
      <c r="L195" s="335"/>
      <c r="M195" s="333">
        <f>-M166/M12</f>
        <v>1.3459377822382764E-2</v>
      </c>
      <c r="N195" s="335"/>
      <c r="O195" s="335"/>
      <c r="P195" s="335"/>
      <c r="Q195" s="335"/>
      <c r="R195" s="333">
        <f>-R166/R12</f>
        <v>1.219080909951443E-2</v>
      </c>
      <c r="S195" s="334"/>
      <c r="T195" s="335"/>
      <c r="U195" s="335"/>
      <c r="V195" s="336"/>
      <c r="W195" s="335">
        <f>-W166/W12</f>
        <v>2.9709206820794205E-2</v>
      </c>
      <c r="X195" s="334"/>
      <c r="Y195" s="335"/>
      <c r="Z195" s="335"/>
      <c r="AA195" s="336"/>
      <c r="AB195" s="335">
        <f>-AB166/AB12</f>
        <v>4.2448678408809976E-2</v>
      </c>
      <c r="AC195" s="334"/>
      <c r="AD195" s="335"/>
      <c r="AE195" s="335"/>
      <c r="AF195" s="336"/>
      <c r="AG195" s="335">
        <f>-AG166/AG12</f>
        <v>5.7969254998696901E-2</v>
      </c>
      <c r="AH195" s="334"/>
      <c r="AI195" s="335"/>
      <c r="AJ195" s="335"/>
      <c r="AK195" s="336"/>
      <c r="AL195" s="335">
        <f>-AL166/AL12</f>
        <v>8.0999174710155053E-2</v>
      </c>
      <c r="AM195" s="334"/>
      <c r="AN195" s="335"/>
      <c r="AO195" s="335"/>
      <c r="AP195" s="336"/>
      <c r="AQ195" s="336">
        <f>-AQ166/AQ12</f>
        <v>0.12365799608057662</v>
      </c>
    </row>
    <row r="196" spans="2:45" s="91" customFormat="1" ht="16.2" outlineLevel="1">
      <c r="B196" s="494" t="s">
        <v>27</v>
      </c>
      <c r="C196" s="495"/>
      <c r="D196" s="328"/>
      <c r="E196" s="55">
        <f>E166/D166-1</f>
        <v>0.49010049497525121</v>
      </c>
      <c r="F196" s="55">
        <f>F166/E166-1</f>
        <v>5.8533393728924521E-2</v>
      </c>
      <c r="G196" s="55">
        <f>G166/F166-1</f>
        <v>-0.26345568657284135</v>
      </c>
      <c r="H196" s="196"/>
      <c r="I196" s="55">
        <f>I166/G166-1</f>
        <v>-0.15847911690659089</v>
      </c>
      <c r="J196" s="55">
        <f>J166/I166-1</f>
        <v>1.1124578091439092</v>
      </c>
      <c r="K196" s="55">
        <f>K166/J166-1</f>
        <v>0.37337497276490672</v>
      </c>
      <c r="L196" s="55">
        <f>L166/K166-1</f>
        <v>-0.66012691697514547</v>
      </c>
      <c r="M196" s="59">
        <f>M166/H166-1</f>
        <v>0.30866534721624661</v>
      </c>
      <c r="N196" s="55">
        <f>N166/L166-1</f>
        <v>-0.34456200404543325</v>
      </c>
      <c r="O196" s="55">
        <f>O166/N166-1</f>
        <v>0.28356083086053396</v>
      </c>
      <c r="P196" s="55">
        <f>P166/O166-1</f>
        <v>1.530608470501202</v>
      </c>
      <c r="Q196" s="55">
        <f>Q166/P166-1</f>
        <v>1.2307973397646714</v>
      </c>
      <c r="R196" s="59">
        <f>R166/M166-1</f>
        <v>0.17978476240575136</v>
      </c>
      <c r="S196" s="332">
        <v>0.15</v>
      </c>
      <c r="T196" s="60">
        <v>0.15</v>
      </c>
      <c r="U196" s="60">
        <v>0.15</v>
      </c>
      <c r="V196" s="331">
        <v>0.15</v>
      </c>
      <c r="W196" s="59">
        <f>W166/R166-1</f>
        <v>2.2563968542446555</v>
      </c>
      <c r="X196" s="332">
        <v>0.15</v>
      </c>
      <c r="Y196" s="60">
        <v>0.15</v>
      </c>
      <c r="Z196" s="60">
        <v>0.15</v>
      </c>
      <c r="AA196" s="331">
        <v>0.15</v>
      </c>
      <c r="AB196" s="59">
        <f>AB166/W166-1</f>
        <v>0.74900624999999965</v>
      </c>
      <c r="AC196" s="332">
        <v>0.15</v>
      </c>
      <c r="AD196" s="60">
        <v>0.15</v>
      </c>
      <c r="AE196" s="60">
        <v>0.15</v>
      </c>
      <c r="AF196" s="331">
        <v>0.15</v>
      </c>
      <c r="AG196" s="59">
        <f>AG166/AB166-1</f>
        <v>0.74900624999999943</v>
      </c>
      <c r="AH196" s="332">
        <v>0.15</v>
      </c>
      <c r="AI196" s="60">
        <v>0.15</v>
      </c>
      <c r="AJ196" s="60">
        <v>0.15</v>
      </c>
      <c r="AK196" s="331">
        <v>0.15</v>
      </c>
      <c r="AL196" s="59">
        <f>AL166/AG166-1</f>
        <v>0.74900624999999921</v>
      </c>
      <c r="AM196" s="332">
        <v>0.15</v>
      </c>
      <c r="AN196" s="60">
        <v>0.15</v>
      </c>
      <c r="AO196" s="60">
        <v>0.15</v>
      </c>
      <c r="AP196" s="331">
        <v>0.15</v>
      </c>
      <c r="AQ196" s="59">
        <f>AQ166/AL166-1</f>
        <v>0.74900624999999943</v>
      </c>
    </row>
    <row r="197" spans="2:45" s="91" customFormat="1" outlineLevel="1">
      <c r="B197" s="394" t="s">
        <v>264</v>
      </c>
      <c r="C197" s="412"/>
      <c r="D197" s="328">
        <f t="shared" ref="D197:AQ197" si="710">D162/D12</f>
        <v>2.862712770522376E-2</v>
      </c>
      <c r="E197" s="55">
        <f t="shared" si="710"/>
        <v>4.1796260389568275E-2</v>
      </c>
      <c r="F197" s="55">
        <f t="shared" si="710"/>
        <v>-2.6563182899210388E-2</v>
      </c>
      <c r="G197" s="55">
        <f t="shared" si="710"/>
        <v>-2.590440808013314E-2</v>
      </c>
      <c r="H197" s="59">
        <f t="shared" si="710"/>
        <v>2.9943742170264803E-3</v>
      </c>
      <c r="I197" s="55">
        <f t="shared" si="710"/>
        <v>-8.0973651874703345E-2</v>
      </c>
      <c r="J197" s="55">
        <f t="shared" si="710"/>
        <v>-0.11025941603726887</v>
      </c>
      <c r="K197" s="55">
        <f t="shared" si="710"/>
        <v>-0.11273243957649615</v>
      </c>
      <c r="L197" s="55">
        <f t="shared" si="710"/>
        <v>-0.13422945781160112</v>
      </c>
      <c r="M197" s="59">
        <f t="shared" si="710"/>
        <v>-0.11054469857781796</v>
      </c>
      <c r="N197" s="55">
        <f t="shared" si="710"/>
        <v>-0.11676242353412329</v>
      </c>
      <c r="O197" s="55">
        <f t="shared" si="710"/>
        <v>-0.10749219553069414</v>
      </c>
      <c r="P197" s="55">
        <f t="shared" si="710"/>
        <v>-0.20170440156004671</v>
      </c>
      <c r="Q197" s="55">
        <f t="shared" si="710"/>
        <v>-0.22488427033094505</v>
      </c>
      <c r="R197" s="59">
        <f t="shared" si="710"/>
        <v>-0.16691645899081925</v>
      </c>
      <c r="S197" s="328">
        <f t="shared" si="710"/>
        <v>-0.19844063095146053</v>
      </c>
      <c r="T197" s="55">
        <f t="shared" si="710"/>
        <v>-0.17651262029946774</v>
      </c>
      <c r="U197" s="55">
        <f t="shared" si="710"/>
        <v>-0.14309730587936259</v>
      </c>
      <c r="V197" s="324">
        <f t="shared" si="710"/>
        <v>-0.12068167691221704</v>
      </c>
      <c r="W197" s="55">
        <f t="shared" si="710"/>
        <v>-0.1581479528157822</v>
      </c>
      <c r="X197" s="328">
        <f t="shared" si="710"/>
        <v>-8.239159463156194E-2</v>
      </c>
      <c r="Y197" s="55">
        <f t="shared" si="710"/>
        <v>-6.1672281320658412E-2</v>
      </c>
      <c r="Z197" s="55">
        <f t="shared" si="710"/>
        <v>1.288506587756859E-2</v>
      </c>
      <c r="AA197" s="324">
        <f t="shared" si="710"/>
        <v>-9.5440966842662723E-3</v>
      </c>
      <c r="AB197" s="55">
        <f t="shared" si="710"/>
        <v>-3.334744747246958E-2</v>
      </c>
      <c r="AC197" s="328">
        <f t="shared" si="710"/>
        <v>8.9927122103906215E-2</v>
      </c>
      <c r="AD197" s="55">
        <f t="shared" si="710"/>
        <v>5.6343481179787748E-2</v>
      </c>
      <c r="AE197" s="55">
        <f t="shared" si="710"/>
        <v>0.14560134272941988</v>
      </c>
      <c r="AF197" s="324">
        <f t="shared" si="710"/>
        <v>0.11961964022782233</v>
      </c>
      <c r="AG197" s="55">
        <f t="shared" si="710"/>
        <v>0.1034994977545086</v>
      </c>
      <c r="AH197" s="328">
        <f t="shared" si="710"/>
        <v>0.22262337552174558</v>
      </c>
      <c r="AI197" s="55">
        <f t="shared" si="710"/>
        <v>0.14095434577611837</v>
      </c>
      <c r="AJ197" s="55">
        <f t="shared" si="710"/>
        <v>0.28100304926409703</v>
      </c>
      <c r="AK197" s="324">
        <f t="shared" si="710"/>
        <v>0.22532904951703742</v>
      </c>
      <c r="AL197" s="55">
        <f t="shared" si="710"/>
        <v>0.21800211244894546</v>
      </c>
      <c r="AM197" s="328">
        <f t="shared" si="710"/>
        <v>0.34247978321818401</v>
      </c>
      <c r="AN197" s="55">
        <f t="shared" si="710"/>
        <v>0.27265350154606571</v>
      </c>
      <c r="AO197" s="55">
        <f t="shared" si="710"/>
        <v>0.37083661947200197</v>
      </c>
      <c r="AP197" s="324">
        <f t="shared" si="710"/>
        <v>0.31217494945018609</v>
      </c>
      <c r="AQ197" s="324">
        <f t="shared" si="710"/>
        <v>0.32451699722852306</v>
      </c>
    </row>
    <row r="198" spans="2:45" s="322" customFormat="1" outlineLevel="1">
      <c r="B198" s="392" t="s">
        <v>263</v>
      </c>
      <c r="C198" s="393"/>
      <c r="D198" s="334">
        <f t="shared" ref="D198:AQ198" si="711">(D26+D25-D22*(1-$C$228))/D12</f>
        <v>7.5701161424686164E-2</v>
      </c>
      <c r="E198" s="335">
        <f t="shared" si="711"/>
        <v>9.4689730403432967E-2</v>
      </c>
      <c r="F198" s="335">
        <f t="shared" si="711"/>
        <v>7.6059717292204579E-2</v>
      </c>
      <c r="G198" s="335">
        <f t="shared" si="711"/>
        <v>3.7100864491383646E-2</v>
      </c>
      <c r="H198" s="333">
        <f t="shared" si="711"/>
        <v>7.0005406635899187E-2</v>
      </c>
      <c r="I198" s="335">
        <f t="shared" si="711"/>
        <v>3.6605770481950121E-2</v>
      </c>
      <c r="J198" s="335">
        <f t="shared" si="711"/>
        <v>3.9962646101753929E-2</v>
      </c>
      <c r="K198" s="335">
        <f t="shared" si="711"/>
        <v>3.8862861315204993E-2</v>
      </c>
      <c r="L198" s="335">
        <f t="shared" si="711"/>
        <v>2.5293921843435922E-2</v>
      </c>
      <c r="M198" s="333">
        <f t="shared" si="711"/>
        <v>3.4956594223142116E-2</v>
      </c>
      <c r="N198" s="335">
        <f t="shared" si="711"/>
        <v>3.3377653907826418E-2</v>
      </c>
      <c r="O198" s="335">
        <f t="shared" si="711"/>
        <v>3.6404488052081393E-2</v>
      </c>
      <c r="P198" s="335">
        <f t="shared" si="711"/>
        <v>4.5669577369170079E-2</v>
      </c>
      <c r="Q198" s="335">
        <f t="shared" si="711"/>
        <v>4.9041572827121294E-2</v>
      </c>
      <c r="R198" s="333">
        <f t="shared" si="711"/>
        <v>4.1681772236702753E-2</v>
      </c>
      <c r="S198" s="334">
        <f t="shared" si="711"/>
        <v>4.2565961311436681E-2</v>
      </c>
      <c r="T198" s="335">
        <f t="shared" si="711"/>
        <v>4.999946003496003E-2</v>
      </c>
      <c r="U198" s="335">
        <f t="shared" si="711"/>
        <v>5.4470075970412805E-2</v>
      </c>
      <c r="V198" s="336">
        <f t="shared" si="711"/>
        <v>5.1744859742283045E-2</v>
      </c>
      <c r="W198" s="335">
        <f t="shared" si="711"/>
        <v>4.9874950534154742E-2</v>
      </c>
      <c r="X198" s="334">
        <f t="shared" si="711"/>
        <v>6.4529812201128148E-2</v>
      </c>
      <c r="Y198" s="335">
        <f t="shared" si="711"/>
        <v>6.1125771178212968E-2</v>
      </c>
      <c r="Z198" s="335">
        <f t="shared" si="711"/>
        <v>5.7952400218193804E-2</v>
      </c>
      <c r="AA198" s="336">
        <f t="shared" si="711"/>
        <v>5.4554601964274717E-2</v>
      </c>
      <c r="AB198" s="335">
        <f t="shared" si="711"/>
        <v>5.932903706577667E-2</v>
      </c>
      <c r="AC198" s="334">
        <f t="shared" si="711"/>
        <v>9.6956376809345143E-2</v>
      </c>
      <c r="AD198" s="335">
        <f t="shared" si="711"/>
        <v>0.1006765563287286</v>
      </c>
      <c r="AE198" s="335">
        <f t="shared" si="711"/>
        <v>0.1043505682901999</v>
      </c>
      <c r="AF198" s="336">
        <f t="shared" si="711"/>
        <v>0.10775146018418524</v>
      </c>
      <c r="AG198" s="335">
        <f t="shared" si="711"/>
        <v>0.10256732335408746</v>
      </c>
      <c r="AH198" s="334">
        <f t="shared" si="711"/>
        <v>0.14948458395110373</v>
      </c>
      <c r="AI198" s="335">
        <f t="shared" si="711"/>
        <v>0.16029309649339765</v>
      </c>
      <c r="AJ198" s="335">
        <f t="shared" si="711"/>
        <v>0.15972035391503175</v>
      </c>
      <c r="AK198" s="336">
        <f t="shared" si="711"/>
        <v>0.19347623518141219</v>
      </c>
      <c r="AL198" s="335">
        <f t="shared" si="711"/>
        <v>0.16626010056523058</v>
      </c>
      <c r="AM198" s="334">
        <f t="shared" si="711"/>
        <v>0.23540771428526919</v>
      </c>
      <c r="AN198" s="335">
        <f t="shared" si="711"/>
        <v>0.24702591182291322</v>
      </c>
      <c r="AO198" s="335">
        <f t="shared" si="711"/>
        <v>0.2717171090865047</v>
      </c>
      <c r="AP198" s="336">
        <f t="shared" si="711"/>
        <v>0.28339431470096832</v>
      </c>
      <c r="AQ198" s="336">
        <f t="shared" si="711"/>
        <v>0.26005720462526494</v>
      </c>
    </row>
    <row r="199" spans="2:45" s="91" customFormat="1" outlineLevel="1">
      <c r="B199" s="390" t="s">
        <v>302</v>
      </c>
      <c r="C199" s="391"/>
      <c r="D199" s="419">
        <f t="shared" ref="D199:R199" si="712">D146/D12</f>
        <v>-0.59003660373406908</v>
      </c>
      <c r="E199" s="420">
        <f t="shared" si="712"/>
        <v>-0.60676645227904658</v>
      </c>
      <c r="F199" s="420">
        <f t="shared" si="712"/>
        <v>-0.85316921994108263</v>
      </c>
      <c r="G199" s="420">
        <f t="shared" si="712"/>
        <v>-0.67908869503370306</v>
      </c>
      <c r="H199" s="421">
        <f t="shared" si="712"/>
        <v>-0.68550314497400022</v>
      </c>
      <c r="I199" s="420">
        <f t="shared" si="712"/>
        <v>-1.024661677459382</v>
      </c>
      <c r="J199" s="420">
        <f t="shared" si="712"/>
        <v>-0.77441578798244537</v>
      </c>
      <c r="K199" s="420">
        <f t="shared" si="712"/>
        <v>-0.75297795904749032</v>
      </c>
      <c r="L199" s="420">
        <f t="shared" si="712"/>
        <v>-0.85027035653937044</v>
      </c>
      <c r="M199" s="421">
        <f t="shared" si="712"/>
        <v>-0.84738722306077829</v>
      </c>
      <c r="N199" s="419">
        <f t="shared" si="712"/>
        <v>-1.1833051034460214</v>
      </c>
      <c r="O199" s="420">
        <f t="shared" si="712"/>
        <v>-0.85111276626873211</v>
      </c>
      <c r="P199" s="420">
        <f t="shared" si="712"/>
        <v>-1.0663229394268068</v>
      </c>
      <c r="Q199" s="420">
        <f t="shared" si="712"/>
        <v>-0.84876133230489414</v>
      </c>
      <c r="R199" s="421">
        <f t="shared" si="712"/>
        <v>-0.97991284692020486</v>
      </c>
      <c r="S199" s="419">
        <f>-S203/100</f>
        <v>-0.95</v>
      </c>
      <c r="T199" s="420">
        <f t="shared" ref="T199:V199" si="713">-T203/100</f>
        <v>-0.9</v>
      </c>
      <c r="U199" s="420">
        <f t="shared" si="713"/>
        <v>-0.9</v>
      </c>
      <c r="V199" s="422">
        <f t="shared" si="713"/>
        <v>-0.85</v>
      </c>
      <c r="W199" s="420">
        <f>W146/W12</f>
        <v>-0.89825842315212923</v>
      </c>
      <c r="X199" s="419">
        <f>-X203/100</f>
        <v>-0.85</v>
      </c>
      <c r="Y199" s="420">
        <f t="shared" ref="Y199:AA199" si="714">-Y203/100</f>
        <v>-0.8</v>
      </c>
      <c r="Z199" s="420">
        <f t="shared" si="714"/>
        <v>-0.75</v>
      </c>
      <c r="AA199" s="422">
        <f t="shared" si="714"/>
        <v>-0.75</v>
      </c>
      <c r="AB199" s="420">
        <f>AB146/AB12</f>
        <v>-0.78529425820054588</v>
      </c>
      <c r="AC199" s="419">
        <f>-AC203/100</f>
        <v>-0.72</v>
      </c>
      <c r="AD199" s="420">
        <f t="shared" ref="AD199:AF199" si="715">-AD203/100</f>
        <v>-0.7</v>
      </c>
      <c r="AE199" s="420">
        <f t="shared" si="715"/>
        <v>-0.67</v>
      </c>
      <c r="AF199" s="422">
        <f t="shared" si="715"/>
        <v>-0.65</v>
      </c>
      <c r="AG199" s="420">
        <f>AG146/AG12</f>
        <v>-0.68411334781118804</v>
      </c>
      <c r="AH199" s="419">
        <f>-AH203/100</f>
        <v>-0.65</v>
      </c>
      <c r="AI199" s="420">
        <f t="shared" ref="AI199:AK199" si="716">-AI203/100</f>
        <v>-0.65</v>
      </c>
      <c r="AJ199" s="420">
        <f t="shared" si="716"/>
        <v>-0.6</v>
      </c>
      <c r="AK199" s="422">
        <f t="shared" si="716"/>
        <v>-0.6</v>
      </c>
      <c r="AL199" s="420">
        <f>AL146/AL12</f>
        <v>-0.62424734622637834</v>
      </c>
      <c r="AM199" s="419">
        <f>-AM203/100</f>
        <v>-0.6</v>
      </c>
      <c r="AN199" s="420">
        <f t="shared" ref="AN199:AP199" si="717">-AN203/100</f>
        <v>-0.6</v>
      </c>
      <c r="AO199" s="420">
        <f t="shared" si="717"/>
        <v>-0.6</v>
      </c>
      <c r="AP199" s="422">
        <f t="shared" si="717"/>
        <v>-0.6</v>
      </c>
      <c r="AQ199" s="420">
        <f>AQ146/AQ12</f>
        <v>-0.6</v>
      </c>
      <c r="AR199" s="416"/>
      <c r="AS199" s="91" t="s">
        <v>305</v>
      </c>
    </row>
    <row r="200" spans="2:45" s="91" customFormat="1" outlineLevel="1">
      <c r="B200" s="390" t="s">
        <v>303</v>
      </c>
      <c r="C200" s="391"/>
      <c r="D200" s="419">
        <f t="shared" ref="D200:R200" si="718">D147/D12</f>
        <v>3.3260661260746296E-2</v>
      </c>
      <c r="E200" s="420">
        <f t="shared" si="718"/>
        <v>5.8459109807692734E-2</v>
      </c>
      <c r="F200" s="420">
        <f t="shared" si="718"/>
        <v>0.24602251119599952</v>
      </c>
      <c r="G200" s="420">
        <f t="shared" si="718"/>
        <v>8.470911843785528E-2</v>
      </c>
      <c r="H200" s="421">
        <f t="shared" si="718"/>
        <v>0.10774969407715941</v>
      </c>
      <c r="I200" s="420">
        <f t="shared" si="718"/>
        <v>0.39813963126990864</v>
      </c>
      <c r="J200" s="420">
        <f t="shared" si="718"/>
        <v>0.11622465941992857</v>
      </c>
      <c r="K200" s="420">
        <f t="shared" si="718"/>
        <v>6.0220150659675384E-2</v>
      </c>
      <c r="L200" s="420">
        <f t="shared" si="718"/>
        <v>0.13176419227864575</v>
      </c>
      <c r="M200" s="421">
        <f t="shared" si="718"/>
        <v>0.17145971147476566</v>
      </c>
      <c r="N200" s="419">
        <f t="shared" si="718"/>
        <v>0.46263796548666414</v>
      </c>
      <c r="O200" s="420">
        <f t="shared" si="718"/>
        <v>0.11329875869511932</v>
      </c>
      <c r="P200" s="420">
        <f t="shared" si="718"/>
        <v>0.23137183497599323</v>
      </c>
      <c r="Q200" s="420">
        <f t="shared" si="718"/>
        <v>3.9767253094903372E-2</v>
      </c>
      <c r="R200" s="421">
        <f t="shared" si="718"/>
        <v>0.2007379055879005</v>
      </c>
      <c r="S200" s="419">
        <f>R200</f>
        <v>0.2007379055879005</v>
      </c>
      <c r="T200" s="420">
        <f t="shared" ref="T200:V200" si="719">S200</f>
        <v>0.2007379055879005</v>
      </c>
      <c r="U200" s="420">
        <f t="shared" si="719"/>
        <v>0.2007379055879005</v>
      </c>
      <c r="V200" s="420">
        <f t="shared" si="719"/>
        <v>0.2007379055879005</v>
      </c>
      <c r="W200" s="421">
        <f>W147/W12</f>
        <v>0.2007379055879005</v>
      </c>
      <c r="X200" s="419">
        <f>W200</f>
        <v>0.2007379055879005</v>
      </c>
      <c r="Y200" s="420">
        <f t="shared" ref="Y200:AA200" si="720">X200</f>
        <v>0.2007379055879005</v>
      </c>
      <c r="Z200" s="420">
        <f t="shared" si="720"/>
        <v>0.2007379055879005</v>
      </c>
      <c r="AA200" s="420">
        <f t="shared" si="720"/>
        <v>0.2007379055879005</v>
      </c>
      <c r="AB200" s="421">
        <f>AB147/AB12</f>
        <v>0.2007379055879005</v>
      </c>
      <c r="AC200" s="419">
        <f>AB200</f>
        <v>0.2007379055879005</v>
      </c>
      <c r="AD200" s="420">
        <f t="shared" ref="AD200:AF200" si="721">AC200</f>
        <v>0.2007379055879005</v>
      </c>
      <c r="AE200" s="420">
        <f t="shared" si="721"/>
        <v>0.2007379055879005</v>
      </c>
      <c r="AF200" s="420">
        <f t="shared" si="721"/>
        <v>0.2007379055879005</v>
      </c>
      <c r="AG200" s="421">
        <f>AG147/AG12</f>
        <v>0.2007379055879005</v>
      </c>
      <c r="AH200" s="419">
        <f>AG200</f>
        <v>0.2007379055879005</v>
      </c>
      <c r="AI200" s="420">
        <f t="shared" ref="AI200:AK200" si="722">AH200</f>
        <v>0.2007379055879005</v>
      </c>
      <c r="AJ200" s="420">
        <f t="shared" si="722"/>
        <v>0.2007379055879005</v>
      </c>
      <c r="AK200" s="420">
        <f t="shared" si="722"/>
        <v>0.2007379055879005</v>
      </c>
      <c r="AL200" s="421">
        <f>AL147/AL12</f>
        <v>0.20073790558790053</v>
      </c>
      <c r="AM200" s="419">
        <f>AL200</f>
        <v>0.20073790558790053</v>
      </c>
      <c r="AN200" s="420">
        <f t="shared" ref="AN200:AP200" si="723">AM200</f>
        <v>0.20073790558790053</v>
      </c>
      <c r="AO200" s="420">
        <f t="shared" si="723"/>
        <v>0.20073790558790053</v>
      </c>
      <c r="AP200" s="420">
        <f t="shared" si="723"/>
        <v>0.20073790558790053</v>
      </c>
      <c r="AQ200" s="421">
        <f>AQ147/AQ12</f>
        <v>0.20073790558790056</v>
      </c>
      <c r="AS200" s="91" t="s">
        <v>306</v>
      </c>
    </row>
    <row r="201" spans="2:45">
      <c r="B201" s="520" t="s">
        <v>304</v>
      </c>
      <c r="C201" s="521"/>
      <c r="D201" s="423">
        <f t="shared" ref="D201:R201" si="724">D148/D12</f>
        <v>0.47298653873862384</v>
      </c>
      <c r="E201" s="424">
        <f t="shared" si="724"/>
        <v>0.47674848012581261</v>
      </c>
      <c r="F201" s="424">
        <f t="shared" si="724"/>
        <v>0.4868301556939249</v>
      </c>
      <c r="G201" s="424">
        <f t="shared" si="724"/>
        <v>0.49191030276252612</v>
      </c>
      <c r="H201" s="425">
        <f t="shared" si="724"/>
        <v>0.48255131655820094</v>
      </c>
      <c r="I201" s="424">
        <f t="shared" si="724"/>
        <v>0.47645043731315112</v>
      </c>
      <c r="J201" s="424">
        <f t="shared" si="724"/>
        <v>0.50015382800691199</v>
      </c>
      <c r="K201" s="424">
        <f t="shared" si="724"/>
        <v>0.50128023332403338</v>
      </c>
      <c r="L201" s="424">
        <f t="shared" si="724"/>
        <v>0.52752898126672421</v>
      </c>
      <c r="M201" s="425">
        <f t="shared" si="724"/>
        <v>0.50230495975299683</v>
      </c>
      <c r="N201" s="423">
        <f t="shared" si="724"/>
        <v>0.54068628252226036</v>
      </c>
      <c r="O201" s="424">
        <f t="shared" si="724"/>
        <v>0.55831216357179636</v>
      </c>
      <c r="P201" s="424">
        <f t="shared" si="724"/>
        <v>0.53450109772647481</v>
      </c>
      <c r="Q201" s="424">
        <f t="shared" si="724"/>
        <v>0.53702764152036231</v>
      </c>
      <c r="R201" s="425">
        <f t="shared" si="724"/>
        <v>0.54225767039847139</v>
      </c>
      <c r="S201" s="423">
        <v>0.5</v>
      </c>
      <c r="T201" s="424">
        <v>0.5</v>
      </c>
      <c r="U201" s="424">
        <v>0.5</v>
      </c>
      <c r="V201" s="426">
        <v>0.5</v>
      </c>
      <c r="W201" s="425">
        <f>W148/W12</f>
        <v>0.5</v>
      </c>
      <c r="X201" s="423">
        <v>0.5</v>
      </c>
      <c r="Y201" s="424">
        <v>0.5</v>
      </c>
      <c r="Z201" s="424">
        <v>0.5</v>
      </c>
      <c r="AA201" s="426">
        <v>0.5</v>
      </c>
      <c r="AB201" s="425">
        <f>AB148/AB12</f>
        <v>0.5</v>
      </c>
      <c r="AC201" s="423">
        <v>0.5</v>
      </c>
      <c r="AD201" s="424">
        <v>0.5</v>
      </c>
      <c r="AE201" s="424">
        <v>0.5</v>
      </c>
      <c r="AF201" s="426">
        <v>0.5</v>
      </c>
      <c r="AG201" s="425">
        <f>AG148/AG12</f>
        <v>0.5</v>
      </c>
      <c r="AH201" s="423">
        <v>0.5</v>
      </c>
      <c r="AI201" s="424">
        <v>0.5</v>
      </c>
      <c r="AJ201" s="424">
        <v>0.5</v>
      </c>
      <c r="AK201" s="426">
        <v>0.5</v>
      </c>
      <c r="AL201" s="425">
        <f>AL148/AL12</f>
        <v>0.5</v>
      </c>
      <c r="AM201" s="423">
        <v>0.5</v>
      </c>
      <c r="AN201" s="424">
        <v>0.5</v>
      </c>
      <c r="AO201" s="424">
        <v>0.5</v>
      </c>
      <c r="AP201" s="426">
        <v>0.5</v>
      </c>
      <c r="AQ201" s="425">
        <f>AQ148/AQ12</f>
        <v>0.5</v>
      </c>
      <c r="AS201" t="s">
        <v>307</v>
      </c>
    </row>
    <row r="202" spans="2:45" ht="18" customHeight="1">
      <c r="C202" s="104"/>
      <c r="D202" s="2"/>
      <c r="E202" s="2"/>
      <c r="F202" s="2"/>
      <c r="G202" s="2"/>
      <c r="H202" s="2"/>
      <c r="I202" s="2"/>
      <c r="J202" s="2"/>
      <c r="K202" s="2"/>
      <c r="L202" s="2"/>
      <c r="M202" s="3"/>
      <c r="N202" s="2"/>
      <c r="O202" s="2"/>
      <c r="P202" s="2"/>
      <c r="Q202" s="2"/>
      <c r="R202" s="3"/>
      <c r="S202" s="2"/>
      <c r="T202" s="2"/>
      <c r="U202" s="2"/>
      <c r="V202" s="2"/>
      <c r="W202" s="3"/>
      <c r="X202" s="2"/>
      <c r="Y202" s="2"/>
      <c r="Z202" s="2"/>
      <c r="AA202" s="2"/>
      <c r="AB202" s="3"/>
      <c r="AC202" s="2"/>
      <c r="AD202" s="2"/>
      <c r="AE202" s="2"/>
      <c r="AF202" s="2"/>
      <c r="AG202" s="3"/>
      <c r="AH202" s="2"/>
      <c r="AI202" s="2"/>
      <c r="AJ202" s="2"/>
      <c r="AK202" s="2"/>
      <c r="AL202" s="3"/>
      <c r="AM202" s="2"/>
      <c r="AN202" s="2"/>
      <c r="AO202" s="2"/>
      <c r="AP202" s="2"/>
      <c r="AQ202" s="3"/>
    </row>
    <row r="203" spans="2:45" ht="15.6">
      <c r="B203" s="502" t="s">
        <v>19</v>
      </c>
      <c r="C203" s="506"/>
      <c r="D203" s="61"/>
      <c r="E203" s="61"/>
      <c r="F203" s="61"/>
      <c r="G203" s="61"/>
      <c r="H203" s="101"/>
      <c r="I203" s="61"/>
      <c r="J203" s="61"/>
      <c r="K203" s="61"/>
      <c r="L203" s="61"/>
      <c r="M203" s="61"/>
      <c r="N203" s="61"/>
      <c r="O203" s="61"/>
      <c r="P203" s="61"/>
      <c r="Q203" s="61"/>
      <c r="R203" s="455"/>
      <c r="S203" s="456">
        <v>95</v>
      </c>
      <c r="T203" s="456">
        <v>90</v>
      </c>
      <c r="U203" s="456">
        <v>90</v>
      </c>
      <c r="V203" s="456">
        <v>85</v>
      </c>
      <c r="W203" s="456"/>
      <c r="X203" s="481">
        <v>85</v>
      </c>
      <c r="Y203" s="481">
        <v>80</v>
      </c>
      <c r="Z203" s="481">
        <v>75</v>
      </c>
      <c r="AA203" s="481">
        <v>75</v>
      </c>
      <c r="AB203" s="455"/>
      <c r="AC203" s="456">
        <v>72</v>
      </c>
      <c r="AD203" s="456">
        <v>70</v>
      </c>
      <c r="AE203" s="456">
        <v>67</v>
      </c>
      <c r="AF203" s="456">
        <v>65</v>
      </c>
      <c r="AG203" s="455"/>
      <c r="AH203" s="456">
        <v>65</v>
      </c>
      <c r="AI203" s="456">
        <v>65</v>
      </c>
      <c r="AJ203" s="456">
        <v>60</v>
      </c>
      <c r="AK203" s="456">
        <v>60</v>
      </c>
      <c r="AL203" s="455"/>
      <c r="AM203" s="456">
        <v>60</v>
      </c>
      <c r="AN203" s="456">
        <v>60</v>
      </c>
      <c r="AO203" s="456">
        <v>60</v>
      </c>
      <c r="AP203" s="456">
        <v>60</v>
      </c>
      <c r="AQ203" s="455"/>
      <c r="AR203" s="457"/>
    </row>
    <row r="204" spans="2:45">
      <c r="B204" s="117" t="s">
        <v>220</v>
      </c>
      <c r="C204" s="470">
        <v>61</v>
      </c>
      <c r="D204" s="63"/>
      <c r="E204" s="202"/>
      <c r="F204" s="22"/>
      <c r="G204" s="22"/>
      <c r="H204" s="101"/>
      <c r="I204" s="26"/>
      <c r="J204" s="27"/>
      <c r="K204" s="19"/>
      <c r="L204" s="19"/>
      <c r="M204" s="27"/>
      <c r="N204" s="26"/>
      <c r="O204" s="27"/>
      <c r="P204" s="19"/>
      <c r="Q204" s="19"/>
      <c r="R204" s="458"/>
      <c r="S204" s="456"/>
      <c r="T204" s="456"/>
      <c r="U204" s="459"/>
      <c r="V204" s="459"/>
      <c r="W204" s="460"/>
      <c r="X204" s="459"/>
      <c r="Y204" s="459"/>
      <c r="Z204" s="459"/>
      <c r="AA204" s="459"/>
      <c r="AB204" s="460"/>
      <c r="AC204" s="459"/>
      <c r="AD204" s="459"/>
      <c r="AE204" s="459"/>
      <c r="AF204" s="459"/>
      <c r="AG204" s="460"/>
      <c r="AH204" s="459"/>
      <c r="AI204" s="459"/>
      <c r="AJ204" s="459"/>
      <c r="AK204" s="459"/>
      <c r="AL204" s="460"/>
      <c r="AM204" s="458"/>
      <c r="AN204" s="458"/>
      <c r="AO204" s="458"/>
      <c r="AP204" s="458"/>
      <c r="AQ204" s="458"/>
      <c r="AR204" s="457"/>
    </row>
    <row r="205" spans="2:45">
      <c r="B205" s="117" t="s">
        <v>221</v>
      </c>
      <c r="C205" s="469">
        <v>66</v>
      </c>
      <c r="D205" s="64"/>
      <c r="E205" s="158"/>
      <c r="F205" s="101"/>
      <c r="G205" s="101"/>
      <c r="H205" s="158"/>
      <c r="I205" s="101"/>
      <c r="J205" s="101"/>
      <c r="K205" s="102"/>
      <c r="L205" s="102"/>
      <c r="M205" s="102"/>
      <c r="N205" s="101"/>
      <c r="O205" s="101"/>
      <c r="P205" s="102"/>
      <c r="Q205" s="102"/>
      <c r="R205" s="461"/>
      <c r="S205" s="456"/>
      <c r="T205" s="456"/>
      <c r="U205" s="461"/>
      <c r="V205" s="461"/>
      <c r="W205" s="461"/>
      <c r="X205" s="462"/>
      <c r="Y205" s="462"/>
      <c r="Z205" s="463"/>
      <c r="AA205" s="463"/>
      <c r="AB205" s="463"/>
      <c r="AC205" s="456"/>
      <c r="AD205" s="456"/>
      <c r="AE205" s="463"/>
      <c r="AF205" s="463"/>
      <c r="AG205" s="463"/>
      <c r="AH205" s="456"/>
      <c r="AI205" s="456"/>
      <c r="AJ205" s="463"/>
      <c r="AK205" s="463"/>
      <c r="AL205" s="463"/>
      <c r="AM205" s="456"/>
      <c r="AN205" s="456"/>
      <c r="AO205" s="463"/>
      <c r="AP205" s="463"/>
      <c r="AQ205" s="463"/>
      <c r="AR205" s="457"/>
    </row>
    <row r="206" spans="2:45">
      <c r="B206" s="117" t="s">
        <v>222</v>
      </c>
      <c r="C206" s="469">
        <v>50</v>
      </c>
      <c r="D206" s="64"/>
      <c r="E206" s="158"/>
      <c r="F206" s="101"/>
      <c r="G206" s="101"/>
      <c r="H206" s="101"/>
      <c r="I206" s="101"/>
      <c r="J206" s="101"/>
      <c r="K206" s="102"/>
      <c r="L206" s="102"/>
      <c r="M206" s="102"/>
      <c r="N206" s="101"/>
      <c r="O206" s="101"/>
      <c r="P206" s="102"/>
      <c r="Q206" s="102"/>
      <c r="R206" s="102"/>
      <c r="S206" s="26"/>
      <c r="T206" s="415"/>
      <c r="U206" s="102"/>
      <c r="V206" s="102"/>
      <c r="W206" s="102"/>
      <c r="X206" s="101"/>
      <c r="Y206" s="101"/>
      <c r="AK206" s="427"/>
    </row>
    <row r="207" spans="2:45">
      <c r="B207" s="117" t="s">
        <v>202</v>
      </c>
      <c r="C207" s="222">
        <v>10</v>
      </c>
      <c r="D207" s="64"/>
      <c r="E207" s="158"/>
      <c r="F207" s="101"/>
      <c r="G207" s="101"/>
      <c r="H207" s="101"/>
      <c r="I207" s="101"/>
      <c r="J207" s="101"/>
      <c r="K207" s="102"/>
      <c r="L207" s="102"/>
      <c r="M207" s="102"/>
      <c r="N207" s="101"/>
      <c r="O207" s="101"/>
      <c r="P207" s="102"/>
      <c r="Q207" s="102"/>
      <c r="R207" s="102"/>
      <c r="S207" s="101"/>
      <c r="T207" s="101"/>
      <c r="U207" s="102"/>
      <c r="V207" s="102"/>
      <c r="W207" s="102"/>
      <c r="X207" s="101"/>
      <c r="Y207" s="101"/>
    </row>
    <row r="208" spans="2:45" s="224" customFormat="1">
      <c r="B208" s="9" t="s">
        <v>210</v>
      </c>
      <c r="C208" s="242">
        <f>Q182</f>
        <v>-3.7052626555743156</v>
      </c>
      <c r="D208" s="64"/>
      <c r="E208" s="158"/>
      <c r="F208" s="101"/>
      <c r="G208" s="101"/>
      <c r="H208" s="101"/>
      <c r="I208" s="101"/>
      <c r="J208" s="101"/>
      <c r="K208" s="102"/>
      <c r="L208" s="102"/>
      <c r="M208" s="102"/>
      <c r="N208" s="101"/>
      <c r="O208" s="101"/>
      <c r="P208" s="102"/>
      <c r="Q208" s="102"/>
      <c r="R208" s="102"/>
      <c r="S208" s="101"/>
      <c r="T208" s="101"/>
      <c r="U208" s="102"/>
      <c r="V208" s="102"/>
      <c r="W208" s="102"/>
      <c r="X208" s="101"/>
      <c r="Y208" s="101"/>
      <c r="Z208" s="226"/>
      <c r="AA208" s="226"/>
      <c r="AB208" s="226"/>
      <c r="AC208" s="225"/>
      <c r="AD208" s="225"/>
      <c r="AE208" s="226"/>
      <c r="AF208" s="226"/>
      <c r="AG208" s="226"/>
      <c r="AH208" s="225"/>
      <c r="AI208" s="225"/>
      <c r="AJ208" s="226"/>
      <c r="AK208" s="226"/>
      <c r="AL208" s="226"/>
      <c r="AM208" s="225"/>
      <c r="AN208" s="225"/>
      <c r="AO208" s="226"/>
      <c r="AP208" s="226"/>
      <c r="AQ208" s="226"/>
    </row>
    <row r="209" spans="2:43">
      <c r="B209" s="62" t="s">
        <v>207</v>
      </c>
      <c r="C209" s="259">
        <f>(AQ33)*C207+C208</f>
        <v>97.830505313423942</v>
      </c>
      <c r="D209" s="65"/>
      <c r="E209" s="158"/>
      <c r="F209" s="101"/>
      <c r="G209" s="203"/>
      <c r="H209" s="101"/>
      <c r="I209" s="101"/>
      <c r="J209" s="101"/>
      <c r="K209" s="102"/>
      <c r="L209" s="102"/>
      <c r="M209" s="102"/>
      <c r="N209" s="101"/>
      <c r="O209" s="101"/>
      <c r="P209" s="102"/>
      <c r="Q209" s="102"/>
      <c r="R209" s="102"/>
      <c r="S209" s="101"/>
      <c r="T209" s="101"/>
      <c r="U209" s="102"/>
      <c r="V209" s="102"/>
      <c r="W209" s="102"/>
      <c r="X209" s="101"/>
      <c r="Y209" s="101"/>
    </row>
    <row r="210" spans="2:43" s="224" customFormat="1">
      <c r="B210" s="62" t="s">
        <v>217</v>
      </c>
      <c r="C210" s="258">
        <f>(C209*K31)/(Q92+S92+T92+U92)</f>
        <v>48.133383199608119</v>
      </c>
      <c r="D210" s="65"/>
      <c r="E210" s="158"/>
      <c r="F210" s="101"/>
      <c r="G210" s="203"/>
      <c r="H210" s="101"/>
      <c r="I210" s="101"/>
      <c r="J210" s="101"/>
      <c r="K210" s="102"/>
      <c r="L210" s="102"/>
      <c r="M210" s="102"/>
      <c r="N210" s="101"/>
      <c r="O210" s="101"/>
      <c r="P210" s="102"/>
      <c r="Q210" s="102"/>
      <c r="R210" s="102"/>
      <c r="S210" s="101"/>
      <c r="T210" s="101"/>
      <c r="U210" s="102"/>
      <c r="V210" s="102"/>
      <c r="W210" s="102"/>
      <c r="X210" s="101"/>
      <c r="Y210" s="101"/>
      <c r="Z210" s="226"/>
      <c r="AA210" s="226"/>
      <c r="AB210" s="226"/>
      <c r="AC210" s="225"/>
      <c r="AD210" s="225"/>
      <c r="AE210" s="226"/>
      <c r="AF210" s="226"/>
      <c r="AG210" s="226"/>
      <c r="AH210" s="225"/>
      <c r="AI210" s="225"/>
      <c r="AJ210" s="226"/>
      <c r="AK210" s="226"/>
      <c r="AL210" s="226"/>
      <c r="AM210" s="225"/>
      <c r="AN210" s="225"/>
      <c r="AO210" s="226"/>
      <c r="AP210" s="226"/>
      <c r="AQ210" s="226"/>
    </row>
    <row r="211" spans="2:43" s="224" customFormat="1" ht="108" customHeight="1">
      <c r="B211" s="516" t="s">
        <v>252</v>
      </c>
      <c r="C211" s="517"/>
      <c r="D211" s="65"/>
      <c r="E211" s="158"/>
      <c r="F211" s="101"/>
      <c r="G211" s="203"/>
      <c r="H211" s="101"/>
      <c r="I211" s="101"/>
      <c r="J211" s="101"/>
      <c r="K211" s="102"/>
      <c r="L211" s="102"/>
      <c r="M211" s="102"/>
      <c r="N211" s="101"/>
      <c r="O211" s="101"/>
      <c r="P211" s="102"/>
      <c r="Q211" s="102"/>
      <c r="R211" s="102"/>
      <c r="S211" s="101"/>
      <c r="T211" s="101"/>
      <c r="U211" s="102"/>
      <c r="V211" s="102"/>
      <c r="W211" s="102"/>
      <c r="X211" s="101"/>
      <c r="Y211" s="101"/>
      <c r="Z211" s="226"/>
      <c r="AA211" s="226"/>
      <c r="AB211" s="226"/>
      <c r="AC211" s="225"/>
      <c r="AD211" s="225"/>
      <c r="AE211" s="226"/>
      <c r="AF211" s="226"/>
      <c r="AG211" s="226"/>
      <c r="AH211" s="225"/>
      <c r="AI211" s="225"/>
      <c r="AJ211" s="226"/>
      <c r="AK211" s="226"/>
      <c r="AL211" s="226"/>
      <c r="AM211" s="225"/>
      <c r="AN211" s="225"/>
      <c r="AO211" s="226"/>
      <c r="AP211" s="226"/>
      <c r="AQ211" s="226"/>
    </row>
    <row r="212" spans="2:43" s="224" customFormat="1" ht="48" customHeight="1">
      <c r="B212" s="542" t="s">
        <v>223</v>
      </c>
      <c r="C212" s="517"/>
      <c r="D212" s="65"/>
      <c r="E212" s="158"/>
      <c r="F212" s="101"/>
      <c r="G212" s="203"/>
      <c r="H212" s="101"/>
      <c r="I212" s="101"/>
      <c r="J212" s="101"/>
      <c r="K212" s="102"/>
      <c r="L212" s="102"/>
      <c r="M212" s="102"/>
      <c r="N212" s="101"/>
      <c r="O212" s="101"/>
      <c r="P212" s="102"/>
      <c r="Q212" s="102"/>
      <c r="R212" s="102"/>
      <c r="S212" s="101"/>
      <c r="T212" s="101"/>
      <c r="U212" s="102"/>
      <c r="V212" s="102"/>
      <c r="W212" s="102"/>
      <c r="X212" s="101"/>
      <c r="Y212" s="101"/>
      <c r="Z212" s="226"/>
      <c r="AA212" s="226"/>
      <c r="AB212" s="226"/>
      <c r="AC212" s="225"/>
      <c r="AD212" s="225"/>
      <c r="AE212" s="226"/>
      <c r="AF212" s="226"/>
      <c r="AG212" s="226"/>
      <c r="AH212" s="225"/>
      <c r="AI212" s="225"/>
      <c r="AJ212" s="226"/>
      <c r="AK212" s="226"/>
      <c r="AL212" s="226"/>
      <c r="AM212" s="225"/>
      <c r="AN212" s="225"/>
      <c r="AO212" s="226"/>
      <c r="AP212" s="226"/>
      <c r="AQ212" s="226"/>
    </row>
    <row r="213" spans="2:43" s="224" customFormat="1" ht="200.4" customHeight="1">
      <c r="B213" s="518" t="s">
        <v>240</v>
      </c>
      <c r="C213" s="519"/>
      <c r="D213" s="65"/>
      <c r="E213" s="158"/>
      <c r="F213" s="101"/>
      <c r="G213" s="203"/>
      <c r="H213" s="101"/>
      <c r="I213" s="101"/>
      <c r="J213" s="101"/>
      <c r="K213" s="102"/>
      <c r="L213" s="102"/>
      <c r="M213" s="102"/>
      <c r="N213" s="101"/>
      <c r="O213" s="101"/>
      <c r="P213" s="102"/>
      <c r="Q213" s="102"/>
      <c r="R213" s="102"/>
      <c r="S213" s="101"/>
      <c r="T213" s="101"/>
      <c r="U213" s="102"/>
      <c r="V213" s="102"/>
      <c r="W213" s="102"/>
      <c r="X213" s="101"/>
      <c r="Y213" s="101"/>
      <c r="Z213" s="226"/>
      <c r="AA213" s="226"/>
      <c r="AB213" s="226"/>
      <c r="AC213" s="225"/>
      <c r="AD213" s="225"/>
      <c r="AE213" s="226"/>
      <c r="AF213" s="226"/>
      <c r="AG213" s="226"/>
      <c r="AH213" s="225"/>
      <c r="AI213" s="225"/>
      <c r="AJ213" s="226"/>
      <c r="AK213" s="226"/>
      <c r="AL213" s="226"/>
      <c r="AM213" s="225"/>
      <c r="AN213" s="225"/>
      <c r="AO213" s="226"/>
      <c r="AP213" s="226"/>
      <c r="AQ213" s="226"/>
    </row>
    <row r="214" spans="2:43" ht="7.5" customHeight="1">
      <c r="B214" s="42"/>
      <c r="C214" s="1"/>
    </row>
    <row r="215" spans="2:43" ht="15.6">
      <c r="B215" s="502" t="s">
        <v>29</v>
      </c>
      <c r="C215" s="503"/>
    </row>
    <row r="216" spans="2:43" outlineLevel="1">
      <c r="B216" s="23" t="s">
        <v>38</v>
      </c>
      <c r="C216" s="66"/>
    </row>
    <row r="217" spans="2:43" outlineLevel="1">
      <c r="B217" s="9" t="s">
        <v>30</v>
      </c>
      <c r="C217" s="115">
        <f>'Share Price History'!Q3</f>
        <v>141.94</v>
      </c>
    </row>
    <row r="218" spans="2:43" outlineLevel="1">
      <c r="B218" s="9" t="s">
        <v>31</v>
      </c>
      <c r="C218" s="30">
        <f>Q31</f>
        <v>440.06299999999999</v>
      </c>
      <c r="D218" s="34"/>
    </row>
    <row r="219" spans="2:43" outlineLevel="1">
      <c r="B219" s="62" t="s">
        <v>32</v>
      </c>
      <c r="C219" s="13">
        <f>C218*C217</f>
        <v>62462.542219999996</v>
      </c>
      <c r="D219" s="34"/>
    </row>
    <row r="220" spans="2:43" outlineLevel="1">
      <c r="B220" s="14" t="s">
        <v>68</v>
      </c>
      <c r="C220" s="235">
        <f>'Share Price History'!Q27</f>
        <v>0.9674164693756776</v>
      </c>
      <c r="D220" s="34"/>
    </row>
    <row r="221" spans="2:43" outlineLevel="1">
      <c r="B221" s="14" t="s">
        <v>203</v>
      </c>
      <c r="C221" s="74">
        <f>'ERP Calculation'!C40</f>
        <v>0.45324122496475416</v>
      </c>
      <c r="D221" s="34"/>
    </row>
    <row r="222" spans="2:43" outlineLevel="1">
      <c r="B222" s="14" t="s">
        <v>311</v>
      </c>
      <c r="C222" s="237">
        <f>'ERP Calculation'!E36/100</f>
        <v>0.12574530967265646</v>
      </c>
      <c r="D222" s="34"/>
    </row>
    <row r="223" spans="2:43" outlineLevel="1">
      <c r="B223" s="62" t="s">
        <v>33</v>
      </c>
      <c r="C223" s="76">
        <f>C221*C222</f>
        <v>5.6992958189607167E-2</v>
      </c>
      <c r="D223" s="34"/>
    </row>
    <row r="224" spans="2:43" outlineLevel="1">
      <c r="B224" s="14" t="s">
        <v>69</v>
      </c>
      <c r="C224" s="236">
        <f>AVERAGE('Risk-Free Rate'!C407:C409)/100</f>
        <v>1.9520999999999997E-2</v>
      </c>
      <c r="D224" s="34"/>
    </row>
    <row r="225" spans="2:4" outlineLevel="1">
      <c r="B225" s="62" t="s">
        <v>34</v>
      </c>
      <c r="C225" s="76">
        <f>C224+(C220*C223)</f>
        <v>7.4656926391065373E-2</v>
      </c>
      <c r="D225" s="34"/>
    </row>
    <row r="226" spans="2:4" outlineLevel="1">
      <c r="B226" s="14" t="s">
        <v>35</v>
      </c>
      <c r="C226" s="75">
        <f>C219/(C219+Q119)</f>
        <v>0.9488912227570635</v>
      </c>
      <c r="D226" s="34"/>
    </row>
    <row r="227" spans="2:4" outlineLevel="1">
      <c r="B227" s="14" t="s">
        <v>36</v>
      </c>
      <c r="C227" s="75">
        <f>-R80</f>
        <v>5.7275744973100833E-2</v>
      </c>
      <c r="D227" s="34"/>
    </row>
    <row r="228" spans="2:4" outlineLevel="1">
      <c r="B228" s="14" t="s">
        <v>0</v>
      </c>
      <c r="C228" s="113">
        <f>R82</f>
        <v>0.28340505245540215</v>
      </c>
      <c r="D228" s="34"/>
    </row>
    <row r="229" spans="2:4" outlineLevel="1">
      <c r="B229" s="14" t="s">
        <v>37</v>
      </c>
      <c r="C229" s="75">
        <f>C227*(1-C228)</f>
        <v>4.1043509464576952E-2</v>
      </c>
      <c r="D229" s="34"/>
    </row>
    <row r="230" spans="2:4" outlineLevel="1">
      <c r="B230" s="62" t="s">
        <v>70</v>
      </c>
      <c r="C230" s="76">
        <f>(C226*C225)+((1-C226)*C229)</f>
        <v>7.2938985752995525E-2</v>
      </c>
      <c r="D230" s="34"/>
    </row>
    <row r="231" spans="2:4" ht="7.5" customHeight="1" outlineLevel="1">
      <c r="B231" s="9"/>
      <c r="C231" s="66"/>
      <c r="D231" s="34"/>
    </row>
    <row r="232" spans="2:4" outlineLevel="1">
      <c r="B232" s="23" t="s">
        <v>204</v>
      </c>
      <c r="C232" s="66"/>
      <c r="D232" s="34"/>
    </row>
    <row r="233" spans="2:4" outlineLevel="1">
      <c r="B233" s="9" t="s">
        <v>71</v>
      </c>
      <c r="C233" s="236">
        <v>0.04</v>
      </c>
      <c r="D233" s="34"/>
    </row>
    <row r="234" spans="2:4" outlineLevel="1">
      <c r="B234" s="9" t="s">
        <v>73</v>
      </c>
      <c r="C234" s="236">
        <v>0.03</v>
      </c>
      <c r="D234" s="34"/>
    </row>
    <row r="235" spans="2:4" outlineLevel="1">
      <c r="B235" s="9" t="s">
        <v>115</v>
      </c>
      <c r="C235" s="236">
        <v>0.02</v>
      </c>
      <c r="D235" s="34"/>
    </row>
    <row r="236" spans="2:4" outlineLevel="1">
      <c r="B236" s="9"/>
      <c r="C236" s="33"/>
      <c r="D236" s="34"/>
    </row>
    <row r="237" spans="2:4" outlineLevel="1">
      <c r="B237" s="23" t="s">
        <v>75</v>
      </c>
      <c r="C237" s="66"/>
      <c r="D237" s="34"/>
    </row>
    <row r="238" spans="2:4" outlineLevel="1">
      <c r="B238" s="9" t="s">
        <v>76</v>
      </c>
      <c r="C238" s="96">
        <f>((((AG162*(1+C234))-(C235*AG12*(1+C233))+(C229*AG119)))/(C230-C233))/(1+$C$230)^5</f>
        <v>38590.950643393451</v>
      </c>
      <c r="D238" s="34"/>
    </row>
    <row r="239" spans="2:4" outlineLevel="1">
      <c r="B239" s="9" t="s">
        <v>72</v>
      </c>
      <c r="C239" s="30">
        <f>W187+AB187+AG187+AL187+AQ187</f>
        <v>4677.2772396442815</v>
      </c>
      <c r="D239" s="34"/>
    </row>
    <row r="240" spans="2:4" outlineLevel="1">
      <c r="B240" s="9" t="s">
        <v>210</v>
      </c>
      <c r="C240" s="74">
        <f>C208</f>
        <v>-3.7052626555743156</v>
      </c>
      <c r="D240" s="34"/>
    </row>
    <row r="241" spans="2:43" outlineLevel="1">
      <c r="B241" s="62" t="s">
        <v>208</v>
      </c>
      <c r="C241" s="260">
        <f>(C238+C239)/C218+C240</f>
        <v>94.617540859008216</v>
      </c>
      <c r="D241" s="34"/>
    </row>
    <row r="242" spans="2:43" s="224" customFormat="1" ht="137.4" customHeight="1" outlineLevel="1">
      <c r="B242" s="508" t="s">
        <v>251</v>
      </c>
      <c r="C242" s="509"/>
      <c r="D242" s="229"/>
      <c r="E242" s="225"/>
      <c r="F242" s="225"/>
      <c r="G242" s="225"/>
      <c r="H242" s="225"/>
      <c r="I242" s="225"/>
      <c r="J242" s="225"/>
      <c r="K242" s="226"/>
      <c r="L242" s="226"/>
      <c r="M242" s="226"/>
      <c r="N242" s="225"/>
      <c r="O242" s="225"/>
      <c r="P242" s="226"/>
      <c r="Q242" s="226"/>
      <c r="R242" s="226"/>
      <c r="S242" s="225"/>
      <c r="T242" s="225"/>
      <c r="U242" s="226"/>
      <c r="V242" s="226"/>
      <c r="W242" s="226"/>
      <c r="X242" s="225"/>
      <c r="Y242" s="225"/>
      <c r="Z242" s="226"/>
      <c r="AA242" s="226"/>
      <c r="AB242" s="226"/>
      <c r="AC242" s="225"/>
      <c r="AD242" s="225"/>
      <c r="AE242" s="226"/>
      <c r="AF242" s="226"/>
      <c r="AG242" s="226"/>
      <c r="AH242" s="225"/>
      <c r="AI242" s="225"/>
      <c r="AJ242" s="226"/>
      <c r="AK242" s="226"/>
      <c r="AL242" s="226"/>
      <c r="AM242" s="225"/>
      <c r="AN242" s="225"/>
      <c r="AO242" s="226"/>
      <c r="AP242" s="226"/>
      <c r="AQ242" s="226"/>
    </row>
    <row r="243" spans="2:43" ht="76.2" customHeight="1" outlineLevel="1">
      <c r="B243" s="512" t="s">
        <v>201</v>
      </c>
      <c r="C243" s="513"/>
      <c r="D243" s="34"/>
    </row>
    <row r="244" spans="2:43" ht="91.5" customHeight="1" outlineLevel="1">
      <c r="B244" s="514" t="s">
        <v>205</v>
      </c>
      <c r="C244" s="515"/>
      <c r="D244" s="34"/>
    </row>
    <row r="245" spans="2:43" ht="58.95" customHeight="1" outlineLevel="1">
      <c r="B245" s="492" t="s">
        <v>206</v>
      </c>
      <c r="C245" s="493"/>
      <c r="D245" s="34"/>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2:43">
      <c r="C246" s="28"/>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2:43">
      <c r="C247" s="6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2:43">
      <c r="C248" s="67"/>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51" spans="2:43">
      <c r="C251" s="261" t="s">
        <v>234</v>
      </c>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sheetData>
  <dataConsolidate/>
  <mergeCells count="127">
    <mergeCell ref="B41:C41"/>
    <mergeCell ref="B2:C2"/>
    <mergeCell ref="B33:C33"/>
    <mergeCell ref="B46:C46"/>
    <mergeCell ref="B39:C39"/>
    <mergeCell ref="B212:C212"/>
    <mergeCell ref="B40:C40"/>
    <mergeCell ref="B81:C81"/>
    <mergeCell ref="B77:C77"/>
    <mergeCell ref="B53:C53"/>
    <mergeCell ref="B56:C56"/>
    <mergeCell ref="B57:C57"/>
    <mergeCell ref="B64:C64"/>
    <mergeCell ref="B67:C67"/>
    <mergeCell ref="B68:C68"/>
    <mergeCell ref="B75:C75"/>
    <mergeCell ref="B42:C42"/>
    <mergeCell ref="B150:C150"/>
    <mergeCell ref="B35:C35"/>
    <mergeCell ref="B45:C45"/>
    <mergeCell ref="B101:C101"/>
    <mergeCell ref="B99:C99"/>
    <mergeCell ref="B3:C3"/>
    <mergeCell ref="B4:C4"/>
    <mergeCell ref="B5:C5"/>
    <mergeCell ref="B10:C10"/>
    <mergeCell ref="B11:C11"/>
    <mergeCell ref="B32:C32"/>
    <mergeCell ref="B30:C30"/>
    <mergeCell ref="B26:C26"/>
    <mergeCell ref="B12:C12"/>
    <mergeCell ref="B15:C15"/>
    <mergeCell ref="B25:C25"/>
    <mergeCell ref="B24:C24"/>
    <mergeCell ref="B19:C19"/>
    <mergeCell ref="B23:C23"/>
    <mergeCell ref="B21:C21"/>
    <mergeCell ref="B28:C28"/>
    <mergeCell ref="B27:C27"/>
    <mergeCell ref="B20:C20"/>
    <mergeCell ref="B22:C22"/>
    <mergeCell ref="B31:C31"/>
    <mergeCell ref="B29:C29"/>
    <mergeCell ref="B141:C141"/>
    <mergeCell ref="B143:C143"/>
    <mergeCell ref="B144:C144"/>
    <mergeCell ref="B145:C145"/>
    <mergeCell ref="B151:C151"/>
    <mergeCell ref="B132:C132"/>
    <mergeCell ref="B131:C131"/>
    <mergeCell ref="B130:C130"/>
    <mergeCell ref="B142:C142"/>
    <mergeCell ref="B148:C148"/>
    <mergeCell ref="B135:C135"/>
    <mergeCell ref="B134:C134"/>
    <mergeCell ref="B133:C133"/>
    <mergeCell ref="B78:C78"/>
    <mergeCell ref="B126:C126"/>
    <mergeCell ref="B125:C125"/>
    <mergeCell ref="B124:C124"/>
    <mergeCell ref="B123:C123"/>
    <mergeCell ref="B114:C114"/>
    <mergeCell ref="B79:C79"/>
    <mergeCell ref="B110:C110"/>
    <mergeCell ref="B109:C109"/>
    <mergeCell ref="B111:C111"/>
    <mergeCell ref="B106:C106"/>
    <mergeCell ref="B104:C104"/>
    <mergeCell ref="B98:C98"/>
    <mergeCell ref="B80:C80"/>
    <mergeCell ref="B128:C128"/>
    <mergeCell ref="B127:C127"/>
    <mergeCell ref="B112:C112"/>
    <mergeCell ref="B108:C108"/>
    <mergeCell ref="B117:C117"/>
    <mergeCell ref="B103:C103"/>
    <mergeCell ref="B102:C102"/>
    <mergeCell ref="B100:C100"/>
    <mergeCell ref="B95:C95"/>
    <mergeCell ref="B121:C121"/>
    <mergeCell ref="B120:C120"/>
    <mergeCell ref="B118:C118"/>
    <mergeCell ref="B96:C96"/>
    <mergeCell ref="B242:C242"/>
    <mergeCell ref="B157:C157"/>
    <mergeCell ref="B156:C156"/>
    <mergeCell ref="B243:C243"/>
    <mergeCell ref="B244:C244"/>
    <mergeCell ref="B163:C163"/>
    <mergeCell ref="B175:C175"/>
    <mergeCell ref="B174:C174"/>
    <mergeCell ref="B173:C173"/>
    <mergeCell ref="B172:C172"/>
    <mergeCell ref="B171:C171"/>
    <mergeCell ref="B170:C170"/>
    <mergeCell ref="B169:C169"/>
    <mergeCell ref="B166:C166"/>
    <mergeCell ref="B168:C168"/>
    <mergeCell ref="B167:C167"/>
    <mergeCell ref="B164:C164"/>
    <mergeCell ref="B211:C211"/>
    <mergeCell ref="B213:C213"/>
    <mergeCell ref="B201:C201"/>
    <mergeCell ref="B76:C76"/>
    <mergeCell ref="B155:C155"/>
    <mergeCell ref="B162:C162"/>
    <mergeCell ref="B161:C161"/>
    <mergeCell ref="B159:C159"/>
    <mergeCell ref="B158:C158"/>
    <mergeCell ref="B122:C122"/>
    <mergeCell ref="B245:C245"/>
    <mergeCell ref="B179:C179"/>
    <mergeCell ref="B177:C177"/>
    <mergeCell ref="B196:C196"/>
    <mergeCell ref="B194:C194"/>
    <mergeCell ref="B193:C193"/>
    <mergeCell ref="B192:C192"/>
    <mergeCell ref="B191:C191"/>
    <mergeCell ref="B190:C190"/>
    <mergeCell ref="B187:C187"/>
    <mergeCell ref="B182:C182"/>
    <mergeCell ref="B181:C181"/>
    <mergeCell ref="B180:C180"/>
    <mergeCell ref="B203:C203"/>
    <mergeCell ref="B215:C215"/>
    <mergeCell ref="B185:C185"/>
    <mergeCell ref="B188:C188"/>
  </mergeCells>
  <pageMargins left="0.7" right="0.7" top="0.75" bottom="0.75" header="0.3" footer="0.3"/>
  <pageSetup scale="40" orientation="landscape" r:id="rId1"/>
  <headerFooter>
    <oddFooter>&amp;CGutenberg Research LLC prohibits the redistribution of this document in whole or part without the written permission. 
© Gutenberg Research LLC 2016.</oddFooter>
  </headerFooter>
  <rowBreaks count="2" manualBreakCount="2">
    <brk id="96" max="16383" man="1"/>
    <brk id="20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859"/>
  <sheetViews>
    <sheetView showGridLines="0" zoomScale="80" zoomScaleNormal="80" workbookViewId="0">
      <selection activeCell="B196" sqref="B196:C196"/>
    </sheetView>
  </sheetViews>
  <sheetFormatPr defaultColWidth="9.109375" defaultRowHeight="14.4"/>
  <cols>
    <col min="1" max="1" width="11.5546875" style="224" bestFit="1" customWidth="1"/>
    <col min="2" max="2" width="11.44140625" style="224" customWidth="1"/>
    <col min="3" max="3" width="38.44140625" style="224" bestFit="1" customWidth="1"/>
    <col min="4" max="4" width="8.6640625" style="224" customWidth="1"/>
    <col min="5" max="5" width="12.6640625" style="224" customWidth="1"/>
    <col min="6" max="6" width="9.109375" style="224"/>
    <col min="7" max="7" width="8.44140625" style="224" customWidth="1"/>
    <col min="8" max="8" width="9.109375" style="224"/>
    <col min="9" max="9" width="11.5546875" style="224" bestFit="1" customWidth="1"/>
    <col min="10" max="10" width="9.109375" style="224"/>
    <col min="11" max="11" width="8.44140625" style="224" customWidth="1"/>
    <col min="12" max="12" width="9.109375" style="224"/>
    <col min="13" max="13" width="18.88671875" style="224" bestFit="1" customWidth="1"/>
    <col min="14" max="21" width="9.109375" style="224"/>
    <col min="22" max="22" width="11.5546875" style="224" bestFit="1" customWidth="1"/>
    <col min="23" max="24" width="9.109375" style="224"/>
    <col min="25" max="25" width="16.6640625" style="224" bestFit="1" customWidth="1"/>
    <col min="26" max="16384" width="9.109375" style="224"/>
  </cols>
  <sheetData>
    <row r="1" spans="1:22">
      <c r="A1" s="224" t="e">
        <f ca="1">_xll.Thomson.Reuters.AFOSpreadsheetFormulas.DSGRID("@NFLX,S&amp;PCOMP(RI)"," ","Base Date","","D","RowHeader=true;ColHeader=true;DispSeriesDescription=false;YearlyTSFormat=false;QuarterlyTSFormat=false","")</f>
        <v>#NAME?</v>
      </c>
      <c r="B1" s="346" t="s">
        <v>272</v>
      </c>
      <c r="C1" s="346" t="s">
        <v>273</v>
      </c>
      <c r="D1" s="346"/>
      <c r="E1" s="347" t="s">
        <v>273</v>
      </c>
      <c r="F1" s="348" t="s">
        <v>272</v>
      </c>
      <c r="G1" s="349" t="s">
        <v>275</v>
      </c>
      <c r="I1" s="347" t="s">
        <v>274</v>
      </c>
      <c r="J1" s="348" t="s">
        <v>272</v>
      </c>
      <c r="K1" s="349" t="s">
        <v>275</v>
      </c>
      <c r="M1" s="428" t="s">
        <v>313</v>
      </c>
      <c r="P1" s="83" t="s">
        <v>276</v>
      </c>
    </row>
    <row r="2" spans="1:22">
      <c r="A2" s="350">
        <v>37399</v>
      </c>
      <c r="B2" s="346">
        <v>1.1963999999999999</v>
      </c>
      <c r="C2" s="346">
        <v>1555.82</v>
      </c>
      <c r="D2" s="346"/>
      <c r="E2" s="351">
        <f>A2</f>
        <v>37399</v>
      </c>
      <c r="F2" s="322">
        <v>0</v>
      </c>
      <c r="G2" s="352">
        <v>0</v>
      </c>
      <c r="I2" s="351">
        <f>E2</f>
        <v>37399</v>
      </c>
      <c r="J2" s="322">
        <v>0</v>
      </c>
      <c r="K2" s="352">
        <v>0</v>
      </c>
      <c r="P2" s="224" t="e">
        <f ca="1">_xll.Thomson.Reuters.AFOSpreadsheetFormulas.DSGRID("@NFLX"," ","Latest Value","","","RowHeader=true;ColHeader=true;DispSeriesDescription=true;DispDatatypeDescription=true","")</f>
        <v>#NAME?</v>
      </c>
      <c r="Q2" s="224" t="s">
        <v>277</v>
      </c>
    </row>
    <row r="3" spans="1:22">
      <c r="A3" s="350">
        <v>37400</v>
      </c>
      <c r="B3" s="346">
        <v>1.21</v>
      </c>
      <c r="C3" s="346">
        <v>1537.02</v>
      </c>
      <c r="D3" s="346"/>
      <c r="E3" s="351">
        <f t="shared" ref="E3:E66" si="0">A3</f>
        <v>37400</v>
      </c>
      <c r="F3" s="353">
        <f t="shared" ref="F3:F66" si="1">((B3/B2)-1)*100</f>
        <v>1.136743564025422</v>
      </c>
      <c r="G3" s="354">
        <f t="shared" ref="G3:G66" si="2">((C3/C2)-1)*100</f>
        <v>-1.2083660063503476</v>
      </c>
      <c r="I3" s="351">
        <f t="shared" ref="I3:I66" si="3">E3</f>
        <v>37400</v>
      </c>
      <c r="J3" s="353">
        <f t="array" ref="J3">(PRODUCT(1+$F$2:F3/100)-1)*100</f>
        <v>1.136743564025422</v>
      </c>
      <c r="K3" s="354">
        <f t="array" ref="K3">(PRODUCT(1+$G$2:G3/100)-1)*100</f>
        <v>-1.2083660063503476</v>
      </c>
      <c r="P3" s="224" t="s">
        <v>278</v>
      </c>
      <c r="Q3" s="224">
        <v>141.94</v>
      </c>
      <c r="S3" s="224" t="e">
        <f ca="1">"Share Price as at "&amp;TEXT(MAX(A:A),"dd/mm/yyyy")</f>
        <v>#NAME?</v>
      </c>
      <c r="V3" s="350"/>
    </row>
    <row r="4" spans="1:22">
      <c r="A4" s="350">
        <v>37403</v>
      </c>
      <c r="B4" s="346">
        <v>1.21</v>
      </c>
      <c r="C4" s="346">
        <v>1537.02</v>
      </c>
      <c r="D4" s="346"/>
      <c r="E4" s="351">
        <f t="shared" si="0"/>
        <v>37403</v>
      </c>
      <c r="F4" s="353">
        <f t="shared" si="1"/>
        <v>0</v>
      </c>
      <c r="G4" s="354">
        <f t="shared" si="2"/>
        <v>0</v>
      </c>
      <c r="I4" s="351">
        <f t="shared" si="3"/>
        <v>37403</v>
      </c>
      <c r="J4" s="353">
        <f t="array" ref="J4">(PRODUCT(1+$F$2:F4/100)-1)*100</f>
        <v>1.136743564025422</v>
      </c>
      <c r="K4" s="354">
        <f t="array" ref="K4">(PRODUCT(1+$G$2:G4/100)-1)*100</f>
        <v>-1.2083660063503476</v>
      </c>
    </row>
    <row r="5" spans="1:22">
      <c r="A5" s="350">
        <v>37404</v>
      </c>
      <c r="B5" s="346">
        <v>1.1571</v>
      </c>
      <c r="C5" s="346">
        <v>1523.89</v>
      </c>
      <c r="D5" s="346"/>
      <c r="E5" s="351">
        <f t="shared" si="0"/>
        <v>37404</v>
      </c>
      <c r="F5" s="353">
        <f t="shared" si="1"/>
        <v>-4.3719008264462733</v>
      </c>
      <c r="G5" s="354">
        <f t="shared" si="2"/>
        <v>-0.85425043265539014</v>
      </c>
      <c r="I5" s="351">
        <f t="shared" si="3"/>
        <v>37404</v>
      </c>
      <c r="J5" s="353">
        <f t="array" ref="J5">(PRODUCT(1+$F$2:F5/100)-1)*100</f>
        <v>-3.2848545636910531</v>
      </c>
      <c r="K5" s="354">
        <f t="array" ref="K5">(PRODUCT(1+$G$2:G5/100)-1)*100</f>
        <v>-2.0522939671684282</v>
      </c>
    </row>
    <row r="6" spans="1:22">
      <c r="A6" s="350">
        <v>37405</v>
      </c>
      <c r="B6" s="346">
        <v>1.1035999999999999</v>
      </c>
      <c r="C6" s="346">
        <v>1514.33</v>
      </c>
      <c r="D6" s="346"/>
      <c r="E6" s="351">
        <f t="shared" si="0"/>
        <v>37405</v>
      </c>
      <c r="F6" s="353">
        <f t="shared" si="1"/>
        <v>-4.6236280356062647</v>
      </c>
      <c r="G6" s="354">
        <f t="shared" si="2"/>
        <v>-0.62734186850758045</v>
      </c>
      <c r="I6" s="351">
        <f t="shared" si="3"/>
        <v>37405</v>
      </c>
      <c r="J6" s="353">
        <f t="array" ref="J6">(PRODUCT(1+$F$2:F6/100)-1)*100</f>
        <v>-7.7566031427616089</v>
      </c>
      <c r="K6" s="354">
        <f t="array" ref="K6">(PRODUCT(1+$G$2:G6/100)-1)*100</f>
        <v>-2.6667609363551059</v>
      </c>
    </row>
    <row r="7" spans="1:22">
      <c r="A7" s="350">
        <v>37406</v>
      </c>
      <c r="B7" s="346">
        <v>1.0713999999999999</v>
      </c>
      <c r="C7" s="346">
        <v>1510.25</v>
      </c>
      <c r="D7" s="346"/>
      <c r="E7" s="351">
        <f t="shared" si="0"/>
        <v>37406</v>
      </c>
      <c r="F7" s="353">
        <f t="shared" si="1"/>
        <v>-2.9177238129757144</v>
      </c>
      <c r="G7" s="354">
        <f t="shared" si="2"/>
        <v>-0.26942608282209957</v>
      </c>
      <c r="I7" s="351">
        <f t="shared" si="3"/>
        <v>37406</v>
      </c>
      <c r="J7" s="353">
        <f t="array" ref="J7">(PRODUCT(1+$F$2:F7/100)-1)*100</f>
        <v>-10.448010698762944</v>
      </c>
      <c r="K7" s="354">
        <f t="array" ref="K7">(PRODUCT(1+$G$2:G7/100)-1)*100</f>
        <v>-2.9290020696481567</v>
      </c>
    </row>
    <row r="8" spans="1:22">
      <c r="A8" s="350">
        <v>37407</v>
      </c>
      <c r="B8" s="346">
        <v>1.0764</v>
      </c>
      <c r="C8" s="346">
        <v>1513.77</v>
      </c>
      <c r="D8" s="346"/>
      <c r="E8" s="351">
        <f t="shared" si="0"/>
        <v>37407</v>
      </c>
      <c r="F8" s="353">
        <f t="shared" si="1"/>
        <v>0.46667911144298024</v>
      </c>
      <c r="G8" s="354">
        <f t="shared" si="2"/>
        <v>0.23307399437180187</v>
      </c>
      <c r="I8" s="351">
        <f t="shared" si="3"/>
        <v>37407</v>
      </c>
      <c r="J8" s="353">
        <f t="array" ref="J8">(PRODUCT(1+$F$2:F8/100)-1)*100</f>
        <v>-10.030090270812419</v>
      </c>
      <c r="K8" s="354">
        <f t="array" ref="K8">(PRODUCT(1+$G$2:G8/100)-1)*100</f>
        <v>-2.7027548173953142</v>
      </c>
    </row>
    <row r="9" spans="1:22">
      <c r="A9" s="350">
        <v>37410</v>
      </c>
      <c r="B9" s="346">
        <v>1.1286</v>
      </c>
      <c r="C9" s="346">
        <v>1476.26</v>
      </c>
      <c r="D9" s="346"/>
      <c r="E9" s="351">
        <f t="shared" si="0"/>
        <v>37410</v>
      </c>
      <c r="F9" s="353">
        <f t="shared" si="1"/>
        <v>4.8494983277592052</v>
      </c>
      <c r="G9" s="354">
        <f t="shared" si="2"/>
        <v>-2.4779193668787225</v>
      </c>
      <c r="I9" s="351">
        <f t="shared" si="3"/>
        <v>37410</v>
      </c>
      <c r="J9" s="353">
        <f t="array" ref="J9">(PRODUCT(1+$F$2:F9/100)-1)*100</f>
        <v>-5.6670010030089983</v>
      </c>
      <c r="K9" s="354">
        <f t="array" ref="K9">(PRODUCT(1+$G$2:G9/100)-1)*100</f>
        <v>-5.1137020992145459</v>
      </c>
    </row>
    <row r="10" spans="1:22">
      <c r="A10" s="350">
        <v>37411</v>
      </c>
      <c r="B10" s="346">
        <v>1.1178999999999999</v>
      </c>
      <c r="C10" s="346">
        <v>1476.28</v>
      </c>
      <c r="D10" s="346"/>
      <c r="E10" s="351">
        <f t="shared" si="0"/>
        <v>37411</v>
      </c>
      <c r="F10" s="353">
        <f t="shared" si="1"/>
        <v>-0.94807726386675339</v>
      </c>
      <c r="G10" s="354">
        <f t="shared" si="2"/>
        <v>1.3547749041498136E-3</v>
      </c>
      <c r="I10" s="351">
        <f t="shared" si="3"/>
        <v>37411</v>
      </c>
      <c r="J10" s="353">
        <f t="array" ref="J10">(PRODUCT(1+$F$2:F10/100)-1)*100</f>
        <v>-6.5613507188231228</v>
      </c>
      <c r="K10" s="354">
        <f t="array" ref="K10">(PRODUCT(1+$G$2:G10/100)-1)*100</f>
        <v>-5.1124166034631102</v>
      </c>
    </row>
    <row r="11" spans="1:22">
      <c r="A11" s="350">
        <v>37412</v>
      </c>
      <c r="B11" s="346">
        <v>1.1471</v>
      </c>
      <c r="C11" s="346">
        <v>1489.88</v>
      </c>
      <c r="D11" s="346"/>
      <c r="E11" s="351">
        <f t="shared" si="0"/>
        <v>37412</v>
      </c>
      <c r="F11" s="353">
        <f t="shared" si="1"/>
        <v>2.6120404329546654</v>
      </c>
      <c r="G11" s="354">
        <f t="shared" si="2"/>
        <v>0.92123445416858463</v>
      </c>
      <c r="I11" s="351">
        <f t="shared" si="3"/>
        <v>37412</v>
      </c>
      <c r="J11" s="353">
        <f t="array" ref="J11">(PRODUCT(1+$F$2:F11/100)-1)*100</f>
        <v>-4.1206954195920797</v>
      </c>
      <c r="K11" s="354">
        <f t="array" ref="K11">(PRODUCT(1+$G$2:G11/100)-1)*100</f>
        <v>-4.2382794924862637</v>
      </c>
    </row>
    <row r="12" spans="1:22">
      <c r="A12" s="350">
        <v>37413</v>
      </c>
      <c r="B12" s="346">
        <v>1.1820999999999999</v>
      </c>
      <c r="C12" s="346">
        <v>1460.5</v>
      </c>
      <c r="D12" s="346"/>
      <c r="E12" s="351">
        <f t="shared" si="0"/>
        <v>37413</v>
      </c>
      <c r="F12" s="353">
        <f t="shared" si="1"/>
        <v>3.0511725220120134</v>
      </c>
      <c r="G12" s="354">
        <f t="shared" si="2"/>
        <v>-1.9719708969849981</v>
      </c>
      <c r="I12" s="351">
        <f t="shared" si="3"/>
        <v>37413</v>
      </c>
      <c r="J12" s="353">
        <f t="array" ref="J12">(PRODUCT(1+$F$2:F12/100)-1)*100</f>
        <v>-1.1952524239384643</v>
      </c>
      <c r="K12" s="354">
        <f t="array" ref="K12">(PRODUCT(1+$G$2:G12/100)-1)*100</f>
        <v>-6.1266727513465513</v>
      </c>
    </row>
    <row r="13" spans="1:22">
      <c r="A13" s="350">
        <v>37414</v>
      </c>
      <c r="B13" s="346">
        <v>1.1186</v>
      </c>
      <c r="C13" s="346">
        <v>1458.21</v>
      </c>
      <c r="D13" s="346"/>
      <c r="E13" s="351">
        <f t="shared" si="0"/>
        <v>37414</v>
      </c>
      <c r="F13" s="353">
        <f t="shared" si="1"/>
        <v>-5.3717959563488566</v>
      </c>
      <c r="G13" s="354">
        <f t="shared" si="2"/>
        <v>-0.15679561793905394</v>
      </c>
      <c r="I13" s="351">
        <f t="shared" si="3"/>
        <v>37414</v>
      </c>
      <c r="J13" s="353">
        <f t="array" ref="J13">(PRODUCT(1+$F$2:F13/100)-1)*100</f>
        <v>-6.5028418589100356</v>
      </c>
      <c r="K13" s="354">
        <f t="array" ref="K13">(PRODUCT(1+$G$2:G13/100)-1)*100</f>
        <v>-6.2738620148860225</v>
      </c>
    </row>
    <row r="14" spans="1:22">
      <c r="A14" s="350">
        <v>37417</v>
      </c>
      <c r="B14" s="346">
        <v>1.1565000000000001</v>
      </c>
      <c r="C14" s="346">
        <v>1462.78</v>
      </c>
      <c r="D14" s="346"/>
      <c r="E14" s="351">
        <f t="shared" si="0"/>
        <v>37417</v>
      </c>
      <c r="F14" s="353">
        <f t="shared" si="1"/>
        <v>3.3881637761487671</v>
      </c>
      <c r="G14" s="354">
        <f t="shared" si="2"/>
        <v>0.31339793308233777</v>
      </c>
      <c r="I14" s="351">
        <f t="shared" si="3"/>
        <v>37417</v>
      </c>
      <c r="J14" s="353">
        <f t="array" ref="J14">(PRODUCT(1+$F$2:F14/100)-1)*100</f>
        <v>-3.3350050150451005</v>
      </c>
      <c r="K14" s="354">
        <f t="array" ref="K14">(PRODUCT(1+$G$2:G14/100)-1)*100</f>
        <v>-5.9801262356827696</v>
      </c>
    </row>
    <row r="15" spans="1:22">
      <c r="A15" s="350">
        <v>37418</v>
      </c>
      <c r="B15" s="346">
        <v>1.1536</v>
      </c>
      <c r="C15" s="346">
        <v>1438.47</v>
      </c>
      <c r="D15" s="346"/>
      <c r="E15" s="351">
        <f t="shared" si="0"/>
        <v>37418</v>
      </c>
      <c r="F15" s="353">
        <f t="shared" si="1"/>
        <v>-0.25075659316905474</v>
      </c>
      <c r="G15" s="354">
        <f t="shared" si="2"/>
        <v>-1.661904045721152</v>
      </c>
      <c r="I15" s="351">
        <f t="shared" si="3"/>
        <v>37418</v>
      </c>
      <c r="J15" s="353">
        <f t="array" ref="J15">(PRODUCT(1+$F$2:F15/100)-1)*100</f>
        <v>-3.5773988632564091</v>
      </c>
      <c r="K15" s="354">
        <f t="array" ref="K15">(PRODUCT(1+$G$2:G15/100)-1)*100</f>
        <v>-7.5426463215538808</v>
      </c>
    </row>
    <row r="16" spans="1:22">
      <c r="A16" s="350">
        <v>37419</v>
      </c>
      <c r="B16" s="346">
        <v>1.0929</v>
      </c>
      <c r="C16" s="346">
        <v>1448.16</v>
      </c>
      <c r="D16" s="346"/>
      <c r="E16" s="351">
        <f t="shared" si="0"/>
        <v>37419</v>
      </c>
      <c r="F16" s="353">
        <f t="shared" si="1"/>
        <v>-5.2617891816920892</v>
      </c>
      <c r="G16" s="354">
        <f t="shared" si="2"/>
        <v>0.67363240109283851</v>
      </c>
      <c r="I16" s="351">
        <f t="shared" si="3"/>
        <v>37419</v>
      </c>
      <c r="J16" s="353">
        <f t="array" ref="J16">(PRODUCT(1+$F$2:F16/100)-1)*100</f>
        <v>-8.6509528585756996</v>
      </c>
      <c r="K16" s="354">
        <f t="array" ref="K16">(PRODUCT(1+$G$2:G16/100)-1)*100</f>
        <v>-6.9198236299828686</v>
      </c>
    </row>
    <row r="17" spans="1:17">
      <c r="A17" s="350">
        <v>37420</v>
      </c>
      <c r="B17" s="346">
        <v>1.0829</v>
      </c>
      <c r="C17" s="346">
        <v>1433.01</v>
      </c>
      <c r="D17" s="346"/>
      <c r="E17" s="351">
        <f t="shared" si="0"/>
        <v>37420</v>
      </c>
      <c r="F17" s="353">
        <f t="shared" si="1"/>
        <v>-0.91499679751121388</v>
      </c>
      <c r="G17" s="354">
        <f t="shared" si="2"/>
        <v>-1.0461551209811182</v>
      </c>
      <c r="I17" s="351">
        <f t="shared" si="3"/>
        <v>37420</v>
      </c>
      <c r="J17" s="353">
        <f t="array" ref="J17">(PRODUCT(1+$F$2:F17/100)-1)*100</f>
        <v>-9.4867937144767378</v>
      </c>
      <c r="K17" s="354">
        <f t="array" ref="K17">(PRODUCT(1+$G$2:G17/100)-1)*100</f>
        <v>-7.8935866616960615</v>
      </c>
    </row>
    <row r="18" spans="1:17">
      <c r="A18" s="350">
        <v>37421</v>
      </c>
      <c r="B18" s="346">
        <v>0.98640000000000005</v>
      </c>
      <c r="C18" s="346">
        <v>1429.78</v>
      </c>
      <c r="D18" s="346"/>
      <c r="E18" s="351">
        <f t="shared" si="0"/>
        <v>37421</v>
      </c>
      <c r="F18" s="353">
        <f t="shared" si="1"/>
        <v>-8.911256810416468</v>
      </c>
      <c r="G18" s="354">
        <f t="shared" si="2"/>
        <v>-0.22539968318434633</v>
      </c>
      <c r="I18" s="351">
        <f t="shared" si="3"/>
        <v>37421</v>
      </c>
      <c r="J18" s="353">
        <f t="array" ref="J18">(PRODUCT(1+$F$2:F18/100)-1)*100</f>
        <v>-17.552657973921736</v>
      </c>
      <c r="K18" s="354">
        <f t="array" ref="K18">(PRODUCT(1+$G$2:G18/100)-1)*100</f>
        <v>-8.1011942255530656</v>
      </c>
    </row>
    <row r="19" spans="1:17">
      <c r="A19" s="350">
        <v>37424</v>
      </c>
      <c r="B19" s="346">
        <v>0.92210000000000003</v>
      </c>
      <c r="C19" s="346">
        <v>1470.84</v>
      </c>
      <c r="D19" s="346"/>
      <c r="E19" s="351">
        <f t="shared" si="0"/>
        <v>37424</v>
      </c>
      <c r="F19" s="353">
        <f t="shared" si="1"/>
        <v>-6.5186536901865377</v>
      </c>
      <c r="G19" s="354">
        <f t="shared" si="2"/>
        <v>2.8717704821720869</v>
      </c>
      <c r="I19" s="351">
        <f t="shared" si="3"/>
        <v>37424</v>
      </c>
      <c r="J19" s="353">
        <f t="array" ref="J19">(PRODUCT(1+$F$2:F19/100)-1)*100</f>
        <v>-22.927114677365402</v>
      </c>
      <c r="K19" s="354">
        <f t="array" ref="K19">(PRODUCT(1+$G$2:G19/100)-1)*100</f>
        <v>-5.4620714478538446</v>
      </c>
    </row>
    <row r="20" spans="1:17">
      <c r="A20" s="350">
        <v>37425</v>
      </c>
      <c r="B20" s="346">
        <v>0.91069999999999995</v>
      </c>
      <c r="C20" s="346">
        <v>1472.25</v>
      </c>
      <c r="D20" s="346"/>
      <c r="E20" s="351">
        <f t="shared" si="0"/>
        <v>37425</v>
      </c>
      <c r="F20" s="353">
        <f t="shared" si="1"/>
        <v>-1.2363084264179647</v>
      </c>
      <c r="G20" s="354">
        <f t="shared" si="2"/>
        <v>9.5863588153721757E-2</v>
      </c>
      <c r="I20" s="351">
        <f t="shared" si="3"/>
        <v>37425</v>
      </c>
      <c r="J20" s="353">
        <f t="array" ref="J20">(PRODUCT(1+$F$2:F20/100)-1)*100</f>
        <v>-23.87997325309259</v>
      </c>
      <c r="K20" s="354">
        <f t="array" ref="K20">(PRODUCT(1+$G$2:G20/100)-1)*100</f>
        <v>-5.3714439973775558</v>
      </c>
    </row>
    <row r="21" spans="1:17">
      <c r="A21" s="350">
        <v>37426</v>
      </c>
      <c r="B21" s="346">
        <v>0.95140000000000002</v>
      </c>
      <c r="C21" s="346">
        <v>1447.98</v>
      </c>
      <c r="D21" s="346"/>
      <c r="E21" s="351">
        <f t="shared" si="0"/>
        <v>37426</v>
      </c>
      <c r="F21" s="353">
        <f t="shared" si="1"/>
        <v>4.4690897112111605</v>
      </c>
      <c r="G21" s="354">
        <f t="shared" si="2"/>
        <v>-1.6484971981660657</v>
      </c>
      <c r="I21" s="351">
        <f t="shared" si="3"/>
        <v>37426</v>
      </c>
      <c r="J21" s="353">
        <f t="array" ref="J21">(PRODUCT(1+$F$2:F21/100)-1)*100</f>
        <v>-20.478100969575365</v>
      </c>
      <c r="K21" s="354">
        <f t="array" ref="K21">(PRODUCT(1+$G$2:G21/100)-1)*100</f>
        <v>-6.9313930917457967</v>
      </c>
    </row>
    <row r="22" spans="1:17">
      <c r="A22" s="350">
        <v>37427</v>
      </c>
      <c r="B22" s="346">
        <v>0.95709999999999995</v>
      </c>
      <c r="C22" s="346">
        <v>1428.55</v>
      </c>
      <c r="D22" s="346"/>
      <c r="E22" s="351">
        <f t="shared" si="0"/>
        <v>37427</v>
      </c>
      <c r="F22" s="353">
        <f t="shared" si="1"/>
        <v>0.5991170906033183</v>
      </c>
      <c r="G22" s="354">
        <f t="shared" si="2"/>
        <v>-1.3418693628365119</v>
      </c>
      <c r="I22" s="351">
        <f t="shared" si="3"/>
        <v>37427</v>
      </c>
      <c r="J22" s="353">
        <f t="array" ref="J22">(PRODUCT(1+$F$2:F22/100)-1)*100</f>
        <v>-20.001671681711773</v>
      </c>
      <c r="K22" s="354">
        <f t="array" ref="K22">(PRODUCT(1+$G$2:G22/100)-1)*100</f>
        <v>-8.1802522142664031</v>
      </c>
    </row>
    <row r="23" spans="1:17">
      <c r="A23" s="350">
        <v>37428</v>
      </c>
      <c r="B23" s="346">
        <v>0.97929999999999995</v>
      </c>
      <c r="C23" s="346">
        <v>1404.21</v>
      </c>
      <c r="D23" s="346"/>
      <c r="E23" s="351">
        <f t="shared" si="0"/>
        <v>37428</v>
      </c>
      <c r="F23" s="353">
        <f t="shared" si="1"/>
        <v>2.3195068435900135</v>
      </c>
      <c r="G23" s="354">
        <f t="shared" si="2"/>
        <v>-1.7038255573833538</v>
      </c>
      <c r="I23" s="351">
        <f t="shared" si="3"/>
        <v>37428</v>
      </c>
      <c r="J23" s="353">
        <f t="array" ref="J23">(PRODUCT(1+$F$2:F23/100)-1)*100</f>
        <v>-18.146104981611465</v>
      </c>
      <c r="K23" s="354">
        <f t="array" ref="K23">(PRODUCT(1+$G$2:G23/100)-1)*100</f>
        <v>-9.7447005437646723</v>
      </c>
    </row>
    <row r="24" spans="1:17">
      <c r="A24" s="350">
        <v>37431</v>
      </c>
      <c r="B24" s="346">
        <v>0.97860000000000003</v>
      </c>
      <c r="C24" s="346">
        <v>1409.3</v>
      </c>
      <c r="D24" s="346"/>
      <c r="E24" s="351">
        <f t="shared" si="0"/>
        <v>37431</v>
      </c>
      <c r="F24" s="353">
        <f t="shared" si="1"/>
        <v>-7.1479628305926024E-2</v>
      </c>
      <c r="G24" s="354">
        <f t="shared" si="2"/>
        <v>0.36248139523289424</v>
      </c>
      <c r="I24" s="351">
        <f t="shared" si="3"/>
        <v>37431</v>
      </c>
      <c r="J24" s="353">
        <f t="array" ref="J24">(PRODUCT(1+$F$2:F24/100)-1)*100</f>
        <v>-18.20461384152453</v>
      </c>
      <c r="K24" s="354">
        <f t="array" ref="K24">(PRODUCT(1+$G$2:G24/100)-1)*100</f>
        <v>-9.4175418750240816</v>
      </c>
    </row>
    <row r="25" spans="1:17">
      <c r="A25" s="350">
        <v>37432</v>
      </c>
      <c r="B25" s="346">
        <v>0.96430000000000005</v>
      </c>
      <c r="C25" s="346">
        <v>1385.77</v>
      </c>
      <c r="D25" s="346"/>
      <c r="E25" s="351">
        <f t="shared" si="0"/>
        <v>37432</v>
      </c>
      <c r="F25" s="353">
        <f t="shared" si="1"/>
        <v>-1.4612712037604725</v>
      </c>
      <c r="G25" s="354">
        <f t="shared" si="2"/>
        <v>-1.6696232172000225</v>
      </c>
      <c r="I25" s="351">
        <f t="shared" si="3"/>
        <v>37432</v>
      </c>
      <c r="J25" s="353">
        <f t="array" ref="J25">(PRODUCT(1+$F$2:F25/100)-1)*100</f>
        <v>-19.399866265463018</v>
      </c>
      <c r="K25" s="354">
        <f t="array" ref="K25">(PRODUCT(1+$G$2:G25/100)-1)*100</f>
        <v>-10.929927626589164</v>
      </c>
    </row>
    <row r="26" spans="1:17">
      <c r="A26" s="350">
        <v>37433</v>
      </c>
      <c r="B26" s="346">
        <v>0.98860000000000003</v>
      </c>
      <c r="C26" s="346">
        <v>1382.78</v>
      </c>
      <c r="D26" s="346"/>
      <c r="E26" s="351">
        <f t="shared" si="0"/>
        <v>37433</v>
      </c>
      <c r="F26" s="353">
        <f t="shared" si="1"/>
        <v>2.5199626672197439</v>
      </c>
      <c r="G26" s="354">
        <f t="shared" si="2"/>
        <v>-0.21576452080792619</v>
      </c>
      <c r="I26" s="351">
        <f t="shared" si="3"/>
        <v>37433</v>
      </c>
      <c r="J26" s="353">
        <f t="array" ref="J26">(PRODUCT(1+$F$2:F26/100)-1)*100</f>
        <v>-17.368772985623494</v>
      </c>
      <c r="K26" s="354">
        <f t="array" ref="K26">(PRODUCT(1+$G$2:G26/100)-1)*100</f>
        <v>-11.122109241428923</v>
      </c>
    </row>
    <row r="27" spans="1:17">
      <c r="A27" s="350">
        <v>37434</v>
      </c>
      <c r="B27" s="346">
        <v>0.94359999999999999</v>
      </c>
      <c r="C27" s="346">
        <v>1407.11</v>
      </c>
      <c r="D27" s="346"/>
      <c r="E27" s="351">
        <f t="shared" si="0"/>
        <v>37434</v>
      </c>
      <c r="F27" s="353">
        <f t="shared" si="1"/>
        <v>-4.5518915638276365</v>
      </c>
      <c r="G27" s="354">
        <f t="shared" si="2"/>
        <v>1.7594989803150218</v>
      </c>
      <c r="I27" s="351">
        <f t="shared" si="3"/>
        <v>37434</v>
      </c>
      <c r="J27" s="353">
        <f t="array" ref="J27">(PRODUCT(1+$F$2:F27/100)-1)*100</f>
        <v>-21.130056837178156</v>
      </c>
      <c r="K27" s="354">
        <f t="array" ref="K27">(PRODUCT(1+$G$2:G27/100)-1)*100</f>
        <v>-9.5583036598063664</v>
      </c>
      <c r="P27" s="347" t="s">
        <v>279</v>
      </c>
      <c r="Q27" s="355">
        <f>SLOPE(F3:F3855,G3:G3855)</f>
        <v>0.9674164693756776</v>
      </c>
    </row>
    <row r="28" spans="1:17">
      <c r="A28" s="350">
        <v>37435</v>
      </c>
      <c r="B28" s="346">
        <v>0.99929999999999997</v>
      </c>
      <c r="C28" s="346">
        <v>1405.94</v>
      </c>
      <c r="D28" s="346"/>
      <c r="E28" s="351">
        <f t="shared" si="0"/>
        <v>37435</v>
      </c>
      <c r="F28" s="353">
        <f t="shared" si="1"/>
        <v>5.9029249682068574</v>
      </c>
      <c r="G28" s="354">
        <f t="shared" si="2"/>
        <v>-8.3149149675565415E-2</v>
      </c>
      <c r="I28" s="351">
        <f t="shared" si="3"/>
        <v>37435</v>
      </c>
      <c r="J28" s="353">
        <f t="array" ref="J28">(PRODUCT(1+$F$2:F28/100)-1)*100</f>
        <v>-16.474423269809392</v>
      </c>
      <c r="K28" s="354">
        <f t="array" ref="K28">(PRODUCT(1+$G$2:G28/100)-1)*100</f>
        <v>-9.6335051612653988</v>
      </c>
      <c r="P28" s="347" t="s">
        <v>280</v>
      </c>
      <c r="Q28" s="356">
        <f>CORREL(F3:F3855,G3:G3855)^(2)</f>
        <v>9.4315739471215493E-2</v>
      </c>
    </row>
    <row r="29" spans="1:17">
      <c r="A29" s="350">
        <v>37438</v>
      </c>
      <c r="B29" s="346">
        <v>1.0279</v>
      </c>
      <c r="C29" s="346">
        <v>1375.88</v>
      </c>
      <c r="D29" s="346"/>
      <c r="E29" s="351">
        <f t="shared" si="0"/>
        <v>37438</v>
      </c>
      <c r="F29" s="353">
        <f t="shared" si="1"/>
        <v>2.8620034023816743</v>
      </c>
      <c r="G29" s="354">
        <f t="shared" si="2"/>
        <v>-2.138071325945623</v>
      </c>
      <c r="I29" s="351">
        <f t="shared" si="3"/>
        <v>37438</v>
      </c>
      <c r="J29" s="353">
        <f t="array" ref="J29">(PRODUCT(1+$F$2:F29/100)-1)*100</f>
        <v>-14.083918421932417</v>
      </c>
      <c r="K29" s="354">
        <f t="array" ref="K29">(PRODUCT(1+$G$2:G29/100)-1)*100</f>
        <v>-11.565605275674518</v>
      </c>
    </row>
    <row r="30" spans="1:17">
      <c r="A30" s="350">
        <v>37439</v>
      </c>
      <c r="B30" s="346">
        <v>1.1729000000000001</v>
      </c>
      <c r="C30" s="346">
        <v>1346.96</v>
      </c>
      <c r="D30" s="346"/>
      <c r="E30" s="351">
        <f t="shared" si="0"/>
        <v>37439</v>
      </c>
      <c r="F30" s="353">
        <f t="shared" si="1"/>
        <v>14.106430586632946</v>
      </c>
      <c r="G30" s="354">
        <f t="shared" si="2"/>
        <v>-2.1019274936767807</v>
      </c>
      <c r="I30" s="351">
        <f t="shared" si="3"/>
        <v>37439</v>
      </c>
      <c r="J30" s="353">
        <f t="array" ref="J30">(PRODUCT(1+$F$2:F30/100)-1)*100</f>
        <v>-1.964226011367376</v>
      </c>
      <c r="K30" s="354">
        <f t="array" ref="K30">(PRODUCT(1+$G$2:G30/100)-1)*100</f>
        <v>-13.424432132251763</v>
      </c>
      <c r="P30" s="224" t="s">
        <v>318</v>
      </c>
    </row>
    <row r="31" spans="1:17">
      <c r="A31" s="350">
        <v>37440</v>
      </c>
      <c r="B31" s="346">
        <v>1.2142999999999999</v>
      </c>
      <c r="C31" s="346">
        <v>1355.4</v>
      </c>
      <c r="D31" s="346"/>
      <c r="E31" s="351">
        <f t="shared" si="0"/>
        <v>37440</v>
      </c>
      <c r="F31" s="353">
        <f t="shared" si="1"/>
        <v>3.5297126779776589</v>
      </c>
      <c r="G31" s="354">
        <f t="shared" si="2"/>
        <v>0.62659618696918606</v>
      </c>
      <c r="I31" s="351">
        <f t="shared" si="3"/>
        <v>37440</v>
      </c>
      <c r="J31" s="353">
        <f t="array" ref="J31">(PRODUCT(1+$F$2:F31/100)-1)*100</f>
        <v>1.4961551320629152</v>
      </c>
      <c r="K31" s="354">
        <f t="array" ref="K31">(PRODUCT(1+$G$2:G31/100)-1)*100</f>
        <v>-12.881952925145534</v>
      </c>
    </row>
    <row r="32" spans="1:17">
      <c r="A32" s="350">
        <v>37441</v>
      </c>
      <c r="B32" s="346">
        <v>1.2142999999999999</v>
      </c>
      <c r="C32" s="346">
        <v>1355.4</v>
      </c>
      <c r="D32" s="346"/>
      <c r="E32" s="351">
        <f t="shared" si="0"/>
        <v>37441</v>
      </c>
      <c r="F32" s="353">
        <f t="shared" si="1"/>
        <v>0</v>
      </c>
      <c r="G32" s="354">
        <f t="shared" si="2"/>
        <v>0</v>
      </c>
      <c r="I32" s="351">
        <f t="shared" si="3"/>
        <v>37441</v>
      </c>
      <c r="J32" s="353">
        <f t="array" ref="J32">(PRODUCT(1+$F$2:F32/100)-1)*100</f>
        <v>1.4961551320629152</v>
      </c>
      <c r="K32" s="354">
        <f t="array" ref="K32">(PRODUCT(1+$G$2:G32/100)-1)*100</f>
        <v>-12.881952925145534</v>
      </c>
    </row>
    <row r="33" spans="1:11">
      <c r="A33" s="350">
        <v>37442</v>
      </c>
      <c r="B33" s="346">
        <v>1.2764</v>
      </c>
      <c r="C33" s="346">
        <v>1405.2</v>
      </c>
      <c r="D33" s="346"/>
      <c r="E33" s="351">
        <f t="shared" si="0"/>
        <v>37442</v>
      </c>
      <c r="F33" s="353">
        <f t="shared" si="1"/>
        <v>5.1140574816766815</v>
      </c>
      <c r="G33" s="354">
        <f t="shared" si="2"/>
        <v>3.6741921204072492</v>
      </c>
      <c r="I33" s="351">
        <f t="shared" si="3"/>
        <v>37442</v>
      </c>
      <c r="J33" s="353">
        <f t="array" ref="J33">(PRODUCT(1+$F$2:F33/100)-1)*100</f>
        <v>6.6867268472083463</v>
      </c>
      <c r="K33" s="354">
        <f t="array" ref="K33">(PRODUCT(1+$G$2:G33/100)-1)*100</f>
        <v>-9.6810685040685573</v>
      </c>
    </row>
    <row r="34" spans="1:11">
      <c r="A34" s="350">
        <v>37445</v>
      </c>
      <c r="B34" s="346">
        <v>1.1757</v>
      </c>
      <c r="C34" s="346">
        <v>1388.44</v>
      </c>
      <c r="D34" s="346"/>
      <c r="E34" s="351">
        <f t="shared" si="0"/>
        <v>37445</v>
      </c>
      <c r="F34" s="353">
        <f t="shared" si="1"/>
        <v>-7.889376371043566</v>
      </c>
      <c r="G34" s="354">
        <f t="shared" si="2"/>
        <v>-1.1927127810987703</v>
      </c>
      <c r="I34" s="351">
        <f t="shared" si="3"/>
        <v>37445</v>
      </c>
      <c r="J34" s="353">
        <f t="array" ref="J34">(PRODUCT(1+$F$2:F34/100)-1)*100</f>
        <v>-1.7301905717151067</v>
      </c>
      <c r="K34" s="354">
        <f t="array" ref="K34">(PRODUCT(1+$G$2:G34/100)-1)*100</f>
        <v>-10.758313943772379</v>
      </c>
    </row>
    <row r="35" spans="1:11">
      <c r="A35" s="350">
        <v>37446</v>
      </c>
      <c r="B35" s="346">
        <v>1.1607000000000001</v>
      </c>
      <c r="C35" s="346">
        <v>1354.23</v>
      </c>
      <c r="D35" s="346"/>
      <c r="E35" s="351">
        <f t="shared" si="0"/>
        <v>37446</v>
      </c>
      <c r="F35" s="353">
        <f t="shared" si="1"/>
        <v>-1.2758356723653885</v>
      </c>
      <c r="G35" s="354">
        <f t="shared" si="2"/>
        <v>-2.4639163377603635</v>
      </c>
      <c r="I35" s="351">
        <f t="shared" si="3"/>
        <v>37446</v>
      </c>
      <c r="J35" s="353">
        <f t="array" ref="J35">(PRODUCT(1+$F$2:F35/100)-1)*100</f>
        <v>-2.9839518555666467</v>
      </c>
      <c r="K35" s="354">
        <f t="array" ref="K35">(PRODUCT(1+$G$2:G35/100)-1)*100</f>
        <v>-12.957154426604589</v>
      </c>
    </row>
    <row r="36" spans="1:11">
      <c r="A36" s="350">
        <v>37447</v>
      </c>
      <c r="B36" s="346">
        <v>1.1636</v>
      </c>
      <c r="C36" s="346">
        <v>1308.3</v>
      </c>
      <c r="D36" s="346"/>
      <c r="E36" s="351">
        <f t="shared" si="0"/>
        <v>37447</v>
      </c>
      <c r="F36" s="353">
        <f t="shared" si="1"/>
        <v>0.24984922891357897</v>
      </c>
      <c r="G36" s="354">
        <f t="shared" si="2"/>
        <v>-3.3915952238541491</v>
      </c>
      <c r="I36" s="351">
        <f t="shared" si="3"/>
        <v>37447</v>
      </c>
      <c r="J36" s="353">
        <f t="array" ref="J36">(PRODUCT(1+$F$2:F36/100)-1)*100</f>
        <v>-2.7415580073553492</v>
      </c>
      <c r="K36" s="354">
        <f t="array" ref="K36">(PRODUCT(1+$G$2:G36/100)-1)*100</f>
        <v>-15.909295419778612</v>
      </c>
    </row>
    <row r="37" spans="1:11">
      <c r="A37" s="350">
        <v>37448</v>
      </c>
      <c r="B37" s="346">
        <v>1.2693000000000001</v>
      </c>
      <c r="C37" s="346">
        <v>1318.18</v>
      </c>
      <c r="D37" s="346"/>
      <c r="E37" s="351">
        <f t="shared" si="0"/>
        <v>37448</v>
      </c>
      <c r="F37" s="353">
        <f t="shared" si="1"/>
        <v>9.0838776211756631</v>
      </c>
      <c r="G37" s="354">
        <f t="shared" si="2"/>
        <v>0.75517847588475462</v>
      </c>
      <c r="I37" s="351">
        <f t="shared" si="3"/>
        <v>37448</v>
      </c>
      <c r="J37" s="353">
        <f t="array" ref="J37">(PRODUCT(1+$F$2:F37/100)-1)*100</f>
        <v>6.0932798395186172</v>
      </c>
      <c r="K37" s="354">
        <f t="array" ref="K37">(PRODUCT(1+$G$2:G37/100)-1)*100</f>
        <v>-15.27426051856895</v>
      </c>
    </row>
    <row r="38" spans="1:11">
      <c r="A38" s="350">
        <v>37449</v>
      </c>
      <c r="B38" s="346">
        <v>1.2079</v>
      </c>
      <c r="C38" s="346">
        <v>1309.68</v>
      </c>
      <c r="D38" s="346"/>
      <c r="E38" s="351">
        <f t="shared" si="0"/>
        <v>37449</v>
      </c>
      <c r="F38" s="353">
        <f t="shared" si="1"/>
        <v>-4.8373119041991703</v>
      </c>
      <c r="G38" s="354">
        <f t="shared" si="2"/>
        <v>-0.64482847562548073</v>
      </c>
      <c r="I38" s="351">
        <f t="shared" si="3"/>
        <v>37449</v>
      </c>
      <c r="J38" s="353">
        <f t="array" ref="J38">(PRODUCT(1+$F$2:F38/100)-1)*100</f>
        <v>0.96121698428623947</v>
      </c>
      <c r="K38" s="354">
        <f t="array" ref="K38">(PRODUCT(1+$G$2:G38/100)-1)*100</f>
        <v>-15.820596212929471</v>
      </c>
    </row>
    <row r="39" spans="1:11">
      <c r="A39" s="350">
        <v>37452</v>
      </c>
      <c r="B39" s="346">
        <v>1.1429</v>
      </c>
      <c r="C39" s="346">
        <v>1304.76</v>
      </c>
      <c r="D39" s="346"/>
      <c r="E39" s="351">
        <f t="shared" si="0"/>
        <v>37452</v>
      </c>
      <c r="F39" s="353">
        <f t="shared" si="1"/>
        <v>-5.3812401688881462</v>
      </c>
      <c r="G39" s="354">
        <f t="shared" si="2"/>
        <v>-0.3756642844053526</v>
      </c>
      <c r="I39" s="351">
        <f t="shared" si="3"/>
        <v>37452</v>
      </c>
      <c r="J39" s="353">
        <f t="array" ref="J39">(PRODUCT(1+$F$2:F39/100)-1)*100</f>
        <v>-4.4717485790704892</v>
      </c>
      <c r="K39" s="354">
        <f t="array" ref="K39">(PRODUCT(1+$G$2:G39/100)-1)*100</f>
        <v>-16.136828167782859</v>
      </c>
    </row>
    <row r="40" spans="1:11">
      <c r="A40" s="350">
        <v>37453</v>
      </c>
      <c r="B40" s="346">
        <v>1.1264000000000001</v>
      </c>
      <c r="C40" s="346">
        <v>1280.78</v>
      </c>
      <c r="D40" s="346"/>
      <c r="E40" s="351">
        <f t="shared" si="0"/>
        <v>37453</v>
      </c>
      <c r="F40" s="353">
        <f t="shared" si="1"/>
        <v>-1.443695861405192</v>
      </c>
      <c r="G40" s="354">
        <f t="shared" si="2"/>
        <v>-1.837885894723934</v>
      </c>
      <c r="I40" s="351">
        <f t="shared" si="3"/>
        <v>37453</v>
      </c>
      <c r="J40" s="353">
        <f t="array" ref="J40">(PRODUCT(1+$F$2:F40/100)-1)*100</f>
        <v>-5.850885991307198</v>
      </c>
      <c r="K40" s="354">
        <f t="array" ref="K40">(PRODUCT(1+$G$2:G40/100)-1)*100</f>
        <v>-17.678137573755272</v>
      </c>
    </row>
    <row r="41" spans="1:11">
      <c r="A41" s="350">
        <v>37454</v>
      </c>
      <c r="B41" s="346">
        <v>1.0892999999999999</v>
      </c>
      <c r="C41" s="346">
        <v>1287.98</v>
      </c>
      <c r="D41" s="346"/>
      <c r="E41" s="351">
        <f t="shared" si="0"/>
        <v>37454</v>
      </c>
      <c r="F41" s="353">
        <f t="shared" si="1"/>
        <v>-3.2936789772727404</v>
      </c>
      <c r="G41" s="354">
        <f t="shared" si="2"/>
        <v>0.5621574353128489</v>
      </c>
      <c r="I41" s="351">
        <f t="shared" si="3"/>
        <v>37454</v>
      </c>
      <c r="J41" s="353">
        <f t="array" ref="J41">(PRODUCT(1+$F$2:F41/100)-1)*100</f>
        <v>-8.9518555667000612</v>
      </c>
      <c r="K41" s="354">
        <f t="array" ref="K41">(PRODUCT(1+$G$2:G41/100)-1)*100</f>
        <v>-17.215359103238125</v>
      </c>
    </row>
    <row r="42" spans="1:11">
      <c r="A42" s="350">
        <v>37455</v>
      </c>
      <c r="B42" s="346">
        <v>1.1493</v>
      </c>
      <c r="C42" s="346">
        <v>1253.21</v>
      </c>
      <c r="D42" s="346"/>
      <c r="E42" s="351">
        <f t="shared" si="0"/>
        <v>37455</v>
      </c>
      <c r="F42" s="353">
        <f t="shared" si="1"/>
        <v>5.5081244836133303</v>
      </c>
      <c r="G42" s="354">
        <f t="shared" si="2"/>
        <v>-2.6995760803739222</v>
      </c>
      <c r="I42" s="351">
        <f t="shared" si="3"/>
        <v>37455</v>
      </c>
      <c r="J42" s="353">
        <f t="array" ref="J42">(PRODUCT(1+$F$2:F42/100)-1)*100</f>
        <v>-3.9368104312938357</v>
      </c>
      <c r="K42" s="354">
        <f t="array" ref="K42">(PRODUCT(1+$G$2:G42/100)-1)*100</f>
        <v>-19.450193467110555</v>
      </c>
    </row>
    <row r="43" spans="1:11">
      <c r="A43" s="350">
        <v>37456</v>
      </c>
      <c r="B43" s="346">
        <v>1.1599999999999999</v>
      </c>
      <c r="C43" s="346">
        <v>1205.1600000000001</v>
      </c>
      <c r="D43" s="346"/>
      <c r="E43" s="351">
        <f t="shared" si="0"/>
        <v>37456</v>
      </c>
      <c r="F43" s="353">
        <f t="shared" si="1"/>
        <v>0.93100147916123088</v>
      </c>
      <c r="G43" s="354">
        <f t="shared" si="2"/>
        <v>-3.8341538928032826</v>
      </c>
      <c r="I43" s="351">
        <f t="shared" si="3"/>
        <v>37456</v>
      </c>
      <c r="J43" s="353">
        <f t="array" ref="J43">(PRODUCT(1+$F$2:F43/100)-1)*100</f>
        <v>-3.0424607154797223</v>
      </c>
      <c r="K43" s="354">
        <f t="array" ref="K43">(PRODUCT(1+$G$2:G43/100)-1)*100</f>
        <v>-22.538597009936844</v>
      </c>
    </row>
    <row r="44" spans="1:11">
      <c r="A44" s="350">
        <v>37459</v>
      </c>
      <c r="B44" s="346">
        <v>1.1707000000000001</v>
      </c>
      <c r="C44" s="346">
        <v>1165.48</v>
      </c>
      <c r="D44" s="346"/>
      <c r="E44" s="351">
        <f t="shared" si="0"/>
        <v>37459</v>
      </c>
      <c r="F44" s="353">
        <f t="shared" si="1"/>
        <v>0.92241379310347149</v>
      </c>
      <c r="G44" s="354">
        <f t="shared" si="2"/>
        <v>-3.2925088784891643</v>
      </c>
      <c r="I44" s="351">
        <f t="shared" si="3"/>
        <v>37459</v>
      </c>
      <c r="J44" s="353">
        <f t="array" ref="J44">(PRODUCT(1+$F$2:F44/100)-1)*100</f>
        <v>-2.1481109996655867</v>
      </c>
      <c r="K44" s="354">
        <f t="array" ref="K44">(PRODUCT(1+$G$2:G44/100)-1)*100</f>
        <v>-25.089020580786947</v>
      </c>
    </row>
    <row r="45" spans="1:11">
      <c r="A45" s="350">
        <v>37460</v>
      </c>
      <c r="B45" s="346">
        <v>1.1464000000000001</v>
      </c>
      <c r="C45" s="346">
        <v>1133.99</v>
      </c>
      <c r="D45" s="346"/>
      <c r="E45" s="351">
        <f t="shared" si="0"/>
        <v>37460</v>
      </c>
      <c r="F45" s="353">
        <f t="shared" si="1"/>
        <v>-2.0756812163662763</v>
      </c>
      <c r="G45" s="354">
        <f t="shared" si="2"/>
        <v>-2.7018910663417661</v>
      </c>
      <c r="I45" s="351">
        <f t="shared" si="3"/>
        <v>37460</v>
      </c>
      <c r="J45" s="353">
        <f t="array" ref="J45">(PRODUCT(1+$F$2:F45/100)-1)*100</f>
        <v>-4.179204279505111</v>
      </c>
      <c r="K45" s="354">
        <f t="array" ref="K45">(PRODUCT(1+$G$2:G45/100)-1)*100</f>
        <v>-27.11303364142378</v>
      </c>
    </row>
    <row r="46" spans="1:11">
      <c r="A46" s="350">
        <v>37461</v>
      </c>
      <c r="B46" s="346">
        <v>1.1143000000000001</v>
      </c>
      <c r="C46" s="346">
        <v>1199.01</v>
      </c>
      <c r="D46" s="346"/>
      <c r="E46" s="351">
        <f t="shared" si="0"/>
        <v>37461</v>
      </c>
      <c r="F46" s="353">
        <f t="shared" si="1"/>
        <v>-2.8000697836706223</v>
      </c>
      <c r="G46" s="354">
        <f t="shared" si="2"/>
        <v>5.7337366290707958</v>
      </c>
      <c r="I46" s="351">
        <f t="shared" si="3"/>
        <v>37461</v>
      </c>
      <c r="J46" s="353">
        <f t="array" ref="J46">(PRODUCT(1+$F$2:F46/100)-1)*100</f>
        <v>-6.86225342694744</v>
      </c>
      <c r="K46" s="354">
        <f t="array" ref="K46">(PRODUCT(1+$G$2:G46/100)-1)*100</f>
        <v>-22.933886953503592</v>
      </c>
    </row>
    <row r="47" spans="1:11">
      <c r="A47" s="350">
        <v>37462</v>
      </c>
      <c r="B47" s="346">
        <v>1.0364</v>
      </c>
      <c r="C47" s="346">
        <v>1192.28</v>
      </c>
      <c r="D47" s="346"/>
      <c r="E47" s="351">
        <f t="shared" si="0"/>
        <v>37462</v>
      </c>
      <c r="F47" s="353">
        <f t="shared" si="1"/>
        <v>-6.9909360136408587</v>
      </c>
      <c r="G47" s="354">
        <f t="shared" si="2"/>
        <v>-0.56129640286569638</v>
      </c>
      <c r="I47" s="351">
        <f t="shared" si="3"/>
        <v>37462</v>
      </c>
      <c r="J47" s="353">
        <f t="array" ref="J47">(PRODUCT(1+$F$2:F47/100)-1)*100</f>
        <v>-13.373453694416526</v>
      </c>
      <c r="K47" s="354">
        <f t="array" ref="K47">(PRODUCT(1+$G$2:G47/100)-1)*100</f>
        <v>-23.366456273861992</v>
      </c>
    </row>
    <row r="48" spans="1:11">
      <c r="A48" s="350">
        <v>37463</v>
      </c>
      <c r="B48" s="346">
        <v>0.87139999999999995</v>
      </c>
      <c r="C48" s="346">
        <v>1212.4100000000001</v>
      </c>
      <c r="D48" s="346"/>
      <c r="E48" s="351">
        <f t="shared" si="0"/>
        <v>37463</v>
      </c>
      <c r="F48" s="353">
        <f t="shared" si="1"/>
        <v>-15.920494017753761</v>
      </c>
      <c r="G48" s="354">
        <f t="shared" si="2"/>
        <v>1.6883617942094142</v>
      </c>
      <c r="I48" s="351">
        <f t="shared" si="3"/>
        <v>37463</v>
      </c>
      <c r="J48" s="353">
        <f t="array" ref="J48">(PRODUCT(1+$F$2:F48/100)-1)*100</f>
        <v>-27.164827816783632</v>
      </c>
      <c r="K48" s="354">
        <f t="array" ref="K48">(PRODUCT(1+$G$2:G48/100)-1)*100</f>
        <v>-22.072604800041105</v>
      </c>
    </row>
    <row r="49" spans="1:11">
      <c r="A49" s="350">
        <v>37466</v>
      </c>
      <c r="B49" s="346">
        <v>0.87639999999999996</v>
      </c>
      <c r="C49" s="346">
        <v>1278.0999999999999</v>
      </c>
      <c r="D49" s="346"/>
      <c r="E49" s="351">
        <f t="shared" si="0"/>
        <v>37466</v>
      </c>
      <c r="F49" s="353">
        <f t="shared" si="1"/>
        <v>0.57378930456737365</v>
      </c>
      <c r="G49" s="354">
        <f t="shared" si="2"/>
        <v>5.418134129543617</v>
      </c>
      <c r="I49" s="351">
        <f t="shared" si="3"/>
        <v>37466</v>
      </c>
      <c r="J49" s="353">
        <f t="array" ref="J49">(PRODUCT(1+$F$2:F49/100)-1)*100</f>
        <v>-26.746907388833108</v>
      </c>
      <c r="K49" s="354">
        <f t="array" ref="K49">(PRODUCT(1+$G$2:G49/100)-1)*100</f>
        <v>-17.8503940044478</v>
      </c>
    </row>
    <row r="50" spans="1:11">
      <c r="A50" s="350">
        <v>37467</v>
      </c>
      <c r="B50" s="346">
        <v>0.91439999999999999</v>
      </c>
      <c r="C50" s="346">
        <v>1283.6199999999999</v>
      </c>
      <c r="D50" s="346"/>
      <c r="E50" s="351">
        <f t="shared" si="0"/>
        <v>37467</v>
      </c>
      <c r="F50" s="353">
        <f t="shared" si="1"/>
        <v>4.3359196713829373</v>
      </c>
      <c r="G50" s="354">
        <f t="shared" si="2"/>
        <v>0.43189108833423528</v>
      </c>
      <c r="I50" s="351">
        <f t="shared" si="3"/>
        <v>37467</v>
      </c>
      <c r="J50" s="353">
        <f t="array" ref="J50">(PRODUCT(1+$F$2:F50/100)-1)*100</f>
        <v>-23.570712136409167</v>
      </c>
      <c r="K50" s="354">
        <f t="array" ref="K50">(PRODUCT(1+$G$2:G50/100)-1)*100</f>
        <v>-17.495597177051327</v>
      </c>
    </row>
    <row r="51" spans="1:11">
      <c r="A51" s="350">
        <v>37468</v>
      </c>
      <c r="B51" s="346">
        <v>0.9536</v>
      </c>
      <c r="C51" s="346">
        <v>1296.3399999999999</v>
      </c>
      <c r="D51" s="346"/>
      <c r="E51" s="351">
        <f t="shared" si="0"/>
        <v>37468</v>
      </c>
      <c r="F51" s="353">
        <f t="shared" si="1"/>
        <v>4.2869641294838168</v>
      </c>
      <c r="G51" s="354">
        <f t="shared" si="2"/>
        <v>0.99094747666754746</v>
      </c>
      <c r="I51" s="351">
        <f t="shared" si="3"/>
        <v>37468</v>
      </c>
      <c r="J51" s="353">
        <f t="array" ref="J51">(PRODUCT(1+$F$2:F51/100)-1)*100</f>
        <v>-20.294215981277098</v>
      </c>
      <c r="K51" s="354">
        <f t="array" ref="K51">(PRODUCT(1+$G$2:G51/100)-1)*100</f>
        <v>-16.678021879137685</v>
      </c>
    </row>
    <row r="52" spans="1:11">
      <c r="A52" s="350">
        <v>37469</v>
      </c>
      <c r="B52" s="346">
        <v>0.89139999999999997</v>
      </c>
      <c r="C52" s="346">
        <v>1258.22</v>
      </c>
      <c r="D52" s="346"/>
      <c r="E52" s="351">
        <f t="shared" si="0"/>
        <v>37469</v>
      </c>
      <c r="F52" s="353">
        <f t="shared" si="1"/>
        <v>-6.5226510067114107</v>
      </c>
      <c r="G52" s="354">
        <f t="shared" si="2"/>
        <v>-2.9405865745097626</v>
      </c>
      <c r="I52" s="351">
        <f t="shared" si="3"/>
        <v>37469</v>
      </c>
      <c r="J52" s="353">
        <f t="array" ref="J52">(PRODUCT(1+$F$2:F52/100)-1)*100</f>
        <v>-25.493146104981545</v>
      </c>
      <c r="K52" s="354">
        <f t="array" ref="K52">(PRODUCT(1+$G$2:G52/100)-1)*100</f>
        <v>-19.128176781375728</v>
      </c>
    </row>
    <row r="53" spans="1:11">
      <c r="A53" s="350">
        <v>37470</v>
      </c>
      <c r="B53" s="346">
        <v>0.77790000000000004</v>
      </c>
      <c r="C53" s="346">
        <v>1229.19</v>
      </c>
      <c r="D53" s="346"/>
      <c r="E53" s="351">
        <f t="shared" si="0"/>
        <v>37470</v>
      </c>
      <c r="F53" s="353">
        <f t="shared" si="1"/>
        <v>-12.732779896791557</v>
      </c>
      <c r="G53" s="354">
        <f t="shared" si="2"/>
        <v>-2.3072276708365758</v>
      </c>
      <c r="I53" s="351">
        <f t="shared" si="3"/>
        <v>37470</v>
      </c>
      <c r="J53" s="353">
        <f t="array" ref="J53">(PRODUCT(1+$F$2:F53/100)-1)*100</f>
        <v>-34.979939819458316</v>
      </c>
      <c r="K53" s="354">
        <f t="array" ref="K53">(PRODUCT(1+$G$2:G53/100)-1)*100</f>
        <v>-20.994073864585861</v>
      </c>
    </row>
    <row r="54" spans="1:11">
      <c r="A54" s="350">
        <v>37473</v>
      </c>
      <c r="B54" s="346">
        <v>0.77500000000000002</v>
      </c>
      <c r="C54" s="346">
        <v>1187.07</v>
      </c>
      <c r="D54" s="346"/>
      <c r="E54" s="351">
        <f t="shared" si="0"/>
        <v>37473</v>
      </c>
      <c r="F54" s="353">
        <f t="shared" si="1"/>
        <v>-0.37279856022625069</v>
      </c>
      <c r="G54" s="354">
        <f t="shared" si="2"/>
        <v>-3.4266468161960439</v>
      </c>
      <c r="I54" s="351">
        <f t="shared" si="3"/>
        <v>37473</v>
      </c>
      <c r="J54" s="353">
        <f t="array" ref="J54">(PRODUCT(1+$F$2:F54/100)-1)*100</f>
        <v>-35.222333667669616</v>
      </c>
      <c r="K54" s="354">
        <f t="array" ref="K54">(PRODUCT(1+$G$2:G54/100)-1)*100</f>
        <v>-23.701327917111225</v>
      </c>
    </row>
    <row r="55" spans="1:11">
      <c r="A55" s="350">
        <v>37474</v>
      </c>
      <c r="B55" s="346">
        <v>0.76070000000000004</v>
      </c>
      <c r="C55" s="346">
        <v>1222.5899999999999</v>
      </c>
      <c r="D55" s="346"/>
      <c r="E55" s="351">
        <f t="shared" si="0"/>
        <v>37474</v>
      </c>
      <c r="F55" s="353">
        <f t="shared" si="1"/>
        <v>-1.8451612903225834</v>
      </c>
      <c r="G55" s="354">
        <f t="shared" si="2"/>
        <v>2.9922414010968179</v>
      </c>
      <c r="I55" s="351">
        <f t="shared" si="3"/>
        <v>37474</v>
      </c>
      <c r="J55" s="353">
        <f t="array" ref="J55">(PRODUCT(1+$F$2:F55/100)-1)*100</f>
        <v>-36.417586091608101</v>
      </c>
      <c r="K55" s="354">
        <f t="array" ref="K55">(PRODUCT(1+$G$2:G55/100)-1)*100</f>
        <v>-21.418287462559928</v>
      </c>
    </row>
    <row r="56" spans="1:11">
      <c r="A56" s="350">
        <v>37475</v>
      </c>
      <c r="B56" s="346">
        <v>0.79359999999999997</v>
      </c>
      <c r="C56" s="346">
        <v>1247.28</v>
      </c>
      <c r="D56" s="346"/>
      <c r="E56" s="351">
        <f t="shared" si="0"/>
        <v>37475</v>
      </c>
      <c r="F56" s="353">
        <f t="shared" si="1"/>
        <v>4.3249638490863607</v>
      </c>
      <c r="G56" s="354">
        <f t="shared" si="2"/>
        <v>2.0194832282286024</v>
      </c>
      <c r="I56" s="351">
        <f t="shared" si="3"/>
        <v>37475</v>
      </c>
      <c r="J56" s="353">
        <f t="array" ref="J56">(PRODUCT(1+$F$2:F56/100)-1)*100</f>
        <v>-33.667669675693688</v>
      </c>
      <c r="K56" s="354">
        <f t="array" ref="K56">(PRODUCT(1+$G$2:G56/100)-1)*100</f>
        <v>-19.831342957411515</v>
      </c>
    </row>
    <row r="57" spans="1:11">
      <c r="A57" s="350">
        <v>37476</v>
      </c>
      <c r="B57" s="346">
        <v>0.7964</v>
      </c>
      <c r="C57" s="346">
        <v>1288.1199999999999</v>
      </c>
      <c r="D57" s="346"/>
      <c r="E57" s="351">
        <f t="shared" si="0"/>
        <v>37476</v>
      </c>
      <c r="F57" s="353">
        <f t="shared" si="1"/>
        <v>0.35282258064517347</v>
      </c>
      <c r="G57" s="354">
        <f t="shared" si="2"/>
        <v>3.2743249310499545</v>
      </c>
      <c r="I57" s="351">
        <f t="shared" si="3"/>
        <v>37476</v>
      </c>
      <c r="J57" s="353">
        <f t="array" ref="J57">(PRODUCT(1+$F$2:F57/100)-1)*100</f>
        <v>-33.433634236041385</v>
      </c>
      <c r="K57" s="354">
        <f t="array" ref="K57">(PRODUCT(1+$G$2:G57/100)-1)*100</f>
        <v>-17.2063606329781</v>
      </c>
    </row>
    <row r="58" spans="1:11">
      <c r="A58" s="350">
        <v>37477</v>
      </c>
      <c r="B58" s="346">
        <v>0.78710000000000002</v>
      </c>
      <c r="C58" s="346">
        <v>1292.94</v>
      </c>
      <c r="D58" s="346"/>
      <c r="E58" s="351">
        <f t="shared" si="0"/>
        <v>37477</v>
      </c>
      <c r="F58" s="353">
        <f t="shared" si="1"/>
        <v>-1.1677548970366658</v>
      </c>
      <c r="G58" s="354">
        <f t="shared" si="2"/>
        <v>0.374188740179493</v>
      </c>
      <c r="I58" s="351">
        <f t="shared" si="3"/>
        <v>37477</v>
      </c>
      <c r="J58" s="353">
        <f t="array" ref="J58">(PRODUCT(1+$F$2:F58/100)-1)*100</f>
        <v>-34.210966232029349</v>
      </c>
      <c r="K58" s="354">
        <f t="array" ref="K58">(PRODUCT(1+$G$2:G58/100)-1)*100</f>
        <v>-16.896556156881893</v>
      </c>
    </row>
    <row r="59" spans="1:11">
      <c r="A59" s="350">
        <v>37480</v>
      </c>
      <c r="B59" s="346">
        <v>0.7571</v>
      </c>
      <c r="C59" s="346">
        <v>1286.0899999999999</v>
      </c>
      <c r="D59" s="346"/>
      <c r="E59" s="351">
        <f t="shared" si="0"/>
        <v>37480</v>
      </c>
      <c r="F59" s="353">
        <f t="shared" si="1"/>
        <v>-3.8114597890992252</v>
      </c>
      <c r="G59" s="354">
        <f t="shared" si="2"/>
        <v>-0.52980030009127654</v>
      </c>
      <c r="I59" s="351">
        <f t="shared" si="3"/>
        <v>37480</v>
      </c>
      <c r="J59" s="353">
        <f t="array" ref="J59">(PRODUCT(1+$F$2:F59/100)-1)*100</f>
        <v>-36.718488799732462</v>
      </c>
      <c r="K59" s="354">
        <f t="array" ref="K59">(PRODUCT(1+$G$2:G59/100)-1)*100</f>
        <v>-17.336838451748914</v>
      </c>
    </row>
    <row r="60" spans="1:11">
      <c r="A60" s="350">
        <v>37481</v>
      </c>
      <c r="B60" s="346">
        <v>0.77290000000000003</v>
      </c>
      <c r="C60" s="346">
        <v>1258.3599999999999</v>
      </c>
      <c r="D60" s="346"/>
      <c r="E60" s="351">
        <f t="shared" si="0"/>
        <v>37481</v>
      </c>
      <c r="F60" s="353">
        <f t="shared" si="1"/>
        <v>2.0869105798441367</v>
      </c>
      <c r="G60" s="354">
        <f t="shared" si="2"/>
        <v>-2.1561477035044185</v>
      </c>
      <c r="I60" s="351">
        <f t="shared" si="3"/>
        <v>37481</v>
      </c>
      <c r="J60" s="353">
        <f t="array" ref="J60">(PRODUCT(1+$F$2:F60/100)-1)*100</f>
        <v>-35.397860247408829</v>
      </c>
      <c r="K60" s="354">
        <f t="array" ref="K60">(PRODUCT(1+$G$2:G60/100)-1)*100</f>
        <v>-19.119178311115682</v>
      </c>
    </row>
    <row r="61" spans="1:11">
      <c r="A61" s="350">
        <v>37482</v>
      </c>
      <c r="B61" s="346">
        <v>0.83360000000000001</v>
      </c>
      <c r="C61" s="346">
        <v>1309.04</v>
      </c>
      <c r="D61" s="346"/>
      <c r="E61" s="351">
        <f t="shared" si="0"/>
        <v>37482</v>
      </c>
      <c r="F61" s="353">
        <f t="shared" si="1"/>
        <v>7.8535386207788882</v>
      </c>
      <c r="G61" s="354">
        <f t="shared" si="2"/>
        <v>4.0274643186369641</v>
      </c>
      <c r="I61" s="351">
        <f t="shared" si="3"/>
        <v>37482</v>
      </c>
      <c r="J61" s="353">
        <f t="array" ref="J61">(PRODUCT(1+$F$2:F61/100)-1)*100</f>
        <v>-30.324306252089528</v>
      </c>
      <c r="K61" s="354">
        <f t="array" ref="K61">(PRODUCT(1+$G$2:G61/100)-1)*100</f>
        <v>-15.861732076975477</v>
      </c>
    </row>
    <row r="62" spans="1:11">
      <c r="A62" s="350">
        <v>37483</v>
      </c>
      <c r="B62" s="346">
        <v>0.88290000000000002</v>
      </c>
      <c r="C62" s="346">
        <v>1324.32</v>
      </c>
      <c r="D62" s="346"/>
      <c r="E62" s="351">
        <f t="shared" si="0"/>
        <v>37483</v>
      </c>
      <c r="F62" s="353">
        <f t="shared" si="1"/>
        <v>5.9141074856046139</v>
      </c>
      <c r="G62" s="354">
        <f t="shared" si="2"/>
        <v>1.1672676159628415</v>
      </c>
      <c r="I62" s="351">
        <f t="shared" si="3"/>
        <v>37483</v>
      </c>
      <c r="J62" s="353">
        <f t="array" ref="J62">(PRODUCT(1+$F$2:F62/100)-1)*100</f>
        <v>-26.203610832497404</v>
      </c>
      <c r="K62" s="354">
        <f t="array" ref="K62">(PRODUCT(1+$G$2:G62/100)-1)*100</f>
        <v>-14.87961332287796</v>
      </c>
    </row>
    <row r="63" spans="1:11">
      <c r="A63" s="350">
        <v>37484</v>
      </c>
      <c r="B63" s="346">
        <v>0.91290000000000004</v>
      </c>
      <c r="C63" s="346">
        <v>1322.36</v>
      </c>
      <c r="D63" s="346"/>
      <c r="E63" s="351">
        <f t="shared" si="0"/>
        <v>37484</v>
      </c>
      <c r="F63" s="353">
        <f t="shared" si="1"/>
        <v>3.3978933061501904</v>
      </c>
      <c r="G63" s="354">
        <f t="shared" si="2"/>
        <v>-0.14800048326688575</v>
      </c>
      <c r="I63" s="351">
        <f t="shared" si="3"/>
        <v>37484</v>
      </c>
      <c r="J63" s="353">
        <f t="array" ref="J63">(PRODUCT(1+$F$2:F63/100)-1)*100</f>
        <v>-23.696088264794291</v>
      </c>
      <c r="K63" s="354">
        <f t="array" ref="K63">(PRODUCT(1+$G$2:G63/100)-1)*100</f>
        <v>-15.005591906518745</v>
      </c>
    </row>
    <row r="64" spans="1:11">
      <c r="A64" s="350">
        <v>37487</v>
      </c>
      <c r="B64" s="346">
        <v>0.98209999999999997</v>
      </c>
      <c r="C64" s="346">
        <v>1353.63</v>
      </c>
      <c r="D64" s="346"/>
      <c r="E64" s="351">
        <f t="shared" si="0"/>
        <v>37487</v>
      </c>
      <c r="F64" s="353">
        <f t="shared" si="1"/>
        <v>7.5802387994303722</v>
      </c>
      <c r="G64" s="354">
        <f t="shared" si="2"/>
        <v>2.3647115762727378</v>
      </c>
      <c r="I64" s="351">
        <f t="shared" si="3"/>
        <v>37487</v>
      </c>
      <c r="J64" s="353">
        <f t="array" ref="J64">(PRODUCT(1+$F$2:F64/100)-1)*100</f>
        <v>-17.91206954195912</v>
      </c>
      <c r="K64" s="354">
        <f t="array" ref="K64">(PRODUCT(1+$G$2:G64/100)-1)*100</f>
        <v>-12.995719299147702</v>
      </c>
    </row>
    <row r="65" spans="1:11">
      <c r="A65" s="350">
        <v>37488</v>
      </c>
      <c r="B65" s="346">
        <v>0.94640000000000002</v>
      </c>
      <c r="C65" s="346">
        <v>1334.7</v>
      </c>
      <c r="D65" s="346"/>
      <c r="E65" s="351">
        <f t="shared" si="0"/>
        <v>37488</v>
      </c>
      <c r="F65" s="353">
        <f t="shared" si="1"/>
        <v>-3.6350677120456143</v>
      </c>
      <c r="G65" s="354">
        <f t="shared" si="2"/>
        <v>-1.3984619135214205</v>
      </c>
      <c r="I65" s="351">
        <f t="shared" si="3"/>
        <v>37488</v>
      </c>
      <c r="J65" s="353">
        <f t="array" ref="J65">(PRODUCT(1+$F$2:F65/100)-1)*100</f>
        <v>-20.896021397525821</v>
      </c>
      <c r="K65" s="354">
        <f t="array" ref="K65">(PRODUCT(1+$G$2:G65/100)-1)*100</f>
        <v>-14.212441027882383</v>
      </c>
    </row>
    <row r="66" spans="1:11">
      <c r="A66" s="350">
        <v>37489</v>
      </c>
      <c r="B66" s="346">
        <v>0.96860000000000002</v>
      </c>
      <c r="C66" s="346">
        <v>1351.82</v>
      </c>
      <c r="D66" s="346"/>
      <c r="E66" s="351">
        <f t="shared" si="0"/>
        <v>37489</v>
      </c>
      <c r="F66" s="353">
        <f t="shared" si="1"/>
        <v>2.3457311918850365</v>
      </c>
      <c r="G66" s="354">
        <f t="shared" si="2"/>
        <v>1.2826852476211847</v>
      </c>
      <c r="I66" s="351">
        <f t="shared" si="3"/>
        <v>37489</v>
      </c>
      <c r="J66" s="353">
        <f t="array" ref="J66">(PRODUCT(1+$F$2:F66/100)-1)*100</f>
        <v>-19.040454697425524</v>
      </c>
      <c r="K66" s="354">
        <f t="array" ref="K66">(PRODUCT(1+$G$2:G66/100)-1)*100</f>
        <v>-13.112056664652705</v>
      </c>
    </row>
    <row r="67" spans="1:11">
      <c r="A67" s="350">
        <v>37490</v>
      </c>
      <c r="B67" s="346">
        <v>0.98360000000000003</v>
      </c>
      <c r="C67" s="346">
        <v>1370.85</v>
      </c>
      <c r="D67" s="346"/>
      <c r="E67" s="351">
        <f t="shared" ref="E67:E130" si="4">A67</f>
        <v>37490</v>
      </c>
      <c r="F67" s="353">
        <f t="shared" ref="F67:F130" si="5">((B67/B66)-1)*100</f>
        <v>1.5486268841627071</v>
      </c>
      <c r="G67" s="354">
        <f t="shared" ref="G67:G130" si="6">((C67/C66)-1)*100</f>
        <v>1.407731798612244</v>
      </c>
      <c r="I67" s="351">
        <f t="shared" ref="I67:I130" si="7">E67</f>
        <v>37490</v>
      </c>
      <c r="J67" s="353">
        <f t="array" ref="J67">(PRODUCT(1+$F$2:F67/100)-1)*100</f>
        <v>-17.786693413573971</v>
      </c>
      <c r="K67" s="354">
        <f t="array" ref="K67">(PRODUCT(1+$G$2:G67/100)-1)*100</f>
        <v>-11.888907457160835</v>
      </c>
    </row>
    <row r="68" spans="1:11">
      <c r="A68" s="350">
        <v>37491</v>
      </c>
      <c r="B68" s="346">
        <v>0.99360000000000004</v>
      </c>
      <c r="C68" s="346">
        <v>1339.79</v>
      </c>
      <c r="D68" s="346"/>
      <c r="E68" s="351">
        <f t="shared" si="4"/>
        <v>37491</v>
      </c>
      <c r="F68" s="353">
        <f t="shared" si="5"/>
        <v>1.0166734444896353</v>
      </c>
      <c r="G68" s="354">
        <f t="shared" si="6"/>
        <v>-2.2657475289054152</v>
      </c>
      <c r="I68" s="351">
        <f t="shared" si="7"/>
        <v>37491</v>
      </c>
      <c r="J68" s="353">
        <f t="array" ref="J68">(PRODUCT(1+$F$2:F68/100)-1)*100</f>
        <v>-16.950852557672935</v>
      </c>
      <c r="K68" s="354">
        <f t="array" ref="K68">(PRODUCT(1+$G$2:G68/100)-1)*100</f>
        <v>-13.885282359141781</v>
      </c>
    </row>
    <row r="69" spans="1:11">
      <c r="A69" s="350">
        <v>37494</v>
      </c>
      <c r="B69" s="346">
        <v>0.96789999999999998</v>
      </c>
      <c r="C69" s="346">
        <v>1349.88</v>
      </c>
      <c r="D69" s="346"/>
      <c r="E69" s="351">
        <f t="shared" si="4"/>
        <v>37494</v>
      </c>
      <c r="F69" s="353">
        <f t="shared" si="5"/>
        <v>-2.5865539452496034</v>
      </c>
      <c r="G69" s="354">
        <f t="shared" si="6"/>
        <v>0.75310309824674349</v>
      </c>
      <c r="I69" s="351">
        <f t="shared" si="7"/>
        <v>37494</v>
      </c>
      <c r="J69" s="353">
        <f t="array" ref="J69">(PRODUCT(1+$F$2:F69/100)-1)*100</f>
        <v>-19.09896355733861</v>
      </c>
      <c r="K69" s="354">
        <f t="array" ref="K69">(PRODUCT(1+$G$2:G69/100)-1)*100</f>
        <v>-13.236749752542043</v>
      </c>
    </row>
    <row r="70" spans="1:11">
      <c r="A70" s="350">
        <v>37495</v>
      </c>
      <c r="B70" s="346">
        <v>0.87360000000000004</v>
      </c>
      <c r="C70" s="346">
        <v>1331.2</v>
      </c>
      <c r="D70" s="346"/>
      <c r="E70" s="351">
        <f t="shared" si="4"/>
        <v>37495</v>
      </c>
      <c r="F70" s="353">
        <f t="shared" si="5"/>
        <v>-9.742742018803586</v>
      </c>
      <c r="G70" s="354">
        <f t="shared" si="6"/>
        <v>-1.3838267105224178</v>
      </c>
      <c r="I70" s="351">
        <f t="shared" si="7"/>
        <v>37495</v>
      </c>
      <c r="J70" s="353">
        <f t="array" ref="J70">(PRODUCT(1+$F$2:F70/100)-1)*100</f>
        <v>-26.980942828485389</v>
      </c>
      <c r="K70" s="354">
        <f t="array" ref="K70">(PRODUCT(1+$G$2:G70/100)-1)*100</f>
        <v>-14.43740278438378</v>
      </c>
    </row>
    <row r="71" spans="1:11">
      <c r="A71" s="350">
        <v>37496</v>
      </c>
      <c r="B71" s="346">
        <v>0.86429999999999996</v>
      </c>
      <c r="C71" s="346">
        <v>1307.28</v>
      </c>
      <c r="D71" s="346"/>
      <c r="E71" s="351">
        <f t="shared" si="4"/>
        <v>37496</v>
      </c>
      <c r="F71" s="353">
        <f t="shared" si="5"/>
        <v>-1.0645604395604469</v>
      </c>
      <c r="G71" s="354">
        <f t="shared" si="6"/>
        <v>-1.7968750000000089</v>
      </c>
      <c r="I71" s="351">
        <f t="shared" si="7"/>
        <v>37496</v>
      </c>
      <c r="J71" s="353">
        <f t="array" ref="J71">(PRODUCT(1+$F$2:F71/100)-1)*100</f>
        <v>-27.758274824473361</v>
      </c>
      <c r="K71" s="354">
        <f t="array" ref="K71">(PRODUCT(1+$G$2:G71/100)-1)*100</f>
        <v>-15.974855703101888</v>
      </c>
    </row>
    <row r="72" spans="1:11">
      <c r="A72" s="350">
        <v>37497</v>
      </c>
      <c r="B72" s="346">
        <v>0.90359999999999996</v>
      </c>
      <c r="C72" s="346">
        <v>1307.28</v>
      </c>
      <c r="D72" s="346"/>
      <c r="E72" s="351">
        <f t="shared" si="4"/>
        <v>37497</v>
      </c>
      <c r="F72" s="353">
        <f t="shared" si="5"/>
        <v>4.5470322804581853</v>
      </c>
      <c r="G72" s="354">
        <f t="shared" si="6"/>
        <v>0</v>
      </c>
      <c r="I72" s="351">
        <f t="shared" si="7"/>
        <v>37497</v>
      </c>
      <c r="J72" s="353">
        <f t="array" ref="J72">(PRODUCT(1+$F$2:F72/100)-1)*100</f>
        <v>-24.473420260782277</v>
      </c>
      <c r="K72" s="354">
        <f t="array" ref="K72">(PRODUCT(1+$G$2:G72/100)-1)*100</f>
        <v>-15.974855703101888</v>
      </c>
    </row>
    <row r="73" spans="1:11">
      <c r="A73" s="350">
        <v>37498</v>
      </c>
      <c r="B73" s="346">
        <v>0.93640000000000001</v>
      </c>
      <c r="C73" s="346">
        <v>1304.8599999999999</v>
      </c>
      <c r="D73" s="346"/>
      <c r="E73" s="351">
        <f t="shared" si="4"/>
        <v>37498</v>
      </c>
      <c r="F73" s="353">
        <f t="shared" si="5"/>
        <v>3.6299247454625982</v>
      </c>
      <c r="G73" s="354">
        <f t="shared" si="6"/>
        <v>-0.18511718989046022</v>
      </c>
      <c r="I73" s="351">
        <f t="shared" si="7"/>
        <v>37498</v>
      </c>
      <c r="J73" s="353">
        <f t="array" ref="J73">(PRODUCT(1+$F$2:F73/100)-1)*100</f>
        <v>-21.731862253426868</v>
      </c>
      <c r="K73" s="354">
        <f t="array" ref="K73">(PRODUCT(1+$G$2:G73/100)-1)*100</f>
        <v>-16.130400689025702</v>
      </c>
    </row>
    <row r="74" spans="1:11">
      <c r="A74" s="350">
        <v>37501</v>
      </c>
      <c r="B74" s="346">
        <v>0.93640000000000001</v>
      </c>
      <c r="C74" s="346">
        <v>1304.8599999999999</v>
      </c>
      <c r="D74" s="346"/>
      <c r="E74" s="351">
        <f t="shared" si="4"/>
        <v>37501</v>
      </c>
      <c r="F74" s="353">
        <f t="shared" si="5"/>
        <v>0</v>
      </c>
      <c r="G74" s="354">
        <f t="shared" si="6"/>
        <v>0</v>
      </c>
      <c r="I74" s="351">
        <f t="shared" si="7"/>
        <v>37501</v>
      </c>
      <c r="J74" s="353">
        <f t="array" ref="J74">(PRODUCT(1+$F$2:F74/100)-1)*100</f>
        <v>-21.731862253426868</v>
      </c>
      <c r="K74" s="354">
        <f t="array" ref="K74">(PRODUCT(1+$G$2:G74/100)-1)*100</f>
        <v>-16.130400689025702</v>
      </c>
    </row>
    <row r="75" spans="1:11">
      <c r="A75" s="350">
        <v>37502</v>
      </c>
      <c r="B75" s="346">
        <v>0.92559999999999998</v>
      </c>
      <c r="C75" s="346">
        <v>1250.68</v>
      </c>
      <c r="D75" s="346"/>
      <c r="E75" s="351">
        <f t="shared" si="4"/>
        <v>37502</v>
      </c>
      <c r="F75" s="353">
        <f t="shared" si="5"/>
        <v>-1.1533532678342673</v>
      </c>
      <c r="G75" s="354">
        <f t="shared" si="6"/>
        <v>-4.1521695814110249</v>
      </c>
      <c r="I75" s="351">
        <f t="shared" si="7"/>
        <v>37502</v>
      </c>
      <c r="J75" s="353">
        <f t="array" ref="J75">(PRODUCT(1+$F$2:F75/100)-1)*100</f>
        <v>-22.634570377799999</v>
      </c>
      <c r="K75" s="354">
        <f t="array" ref="K75">(PRODUCT(1+$G$2:G75/100)-1)*100</f>
        <v>-19.612808679667292</v>
      </c>
    </row>
    <row r="76" spans="1:11">
      <c r="A76" s="350">
        <v>37503</v>
      </c>
      <c r="B76" s="346">
        <v>0.92859999999999998</v>
      </c>
      <c r="C76" s="346">
        <v>1273.03</v>
      </c>
      <c r="D76" s="346"/>
      <c r="E76" s="351">
        <f t="shared" si="4"/>
        <v>37503</v>
      </c>
      <c r="F76" s="353">
        <f t="shared" si="5"/>
        <v>0.3241140881590221</v>
      </c>
      <c r="G76" s="354">
        <f t="shared" si="6"/>
        <v>1.7870278568458575</v>
      </c>
      <c r="I76" s="351">
        <f t="shared" si="7"/>
        <v>37503</v>
      </c>
      <c r="J76" s="353">
        <f t="array" ref="J76">(PRODUCT(1+$F$2:F76/100)-1)*100</f>
        <v>-22.383818121029698</v>
      </c>
      <c r="K76" s="354">
        <f t="array" ref="K76">(PRODUCT(1+$G$2:G76/100)-1)*100</f>
        <v>-18.176267177436966</v>
      </c>
    </row>
    <row r="77" spans="1:11">
      <c r="A77" s="350">
        <v>37504</v>
      </c>
      <c r="B77" s="346">
        <v>0.91790000000000005</v>
      </c>
      <c r="C77" s="346">
        <v>1252.77</v>
      </c>
      <c r="D77" s="346"/>
      <c r="E77" s="351">
        <f t="shared" si="4"/>
        <v>37504</v>
      </c>
      <c r="F77" s="353">
        <f t="shared" si="5"/>
        <v>-1.1522722377772965</v>
      </c>
      <c r="G77" s="354">
        <f t="shared" si="6"/>
        <v>-1.5914785983048296</v>
      </c>
      <c r="I77" s="351">
        <f t="shared" si="7"/>
        <v>37504</v>
      </c>
      <c r="J77" s="353">
        <f t="array" ref="J77">(PRODUCT(1+$F$2:F77/100)-1)*100</f>
        <v>-23.278167836843799</v>
      </c>
      <c r="K77" s="354">
        <f t="array" ref="K77">(PRODUCT(1+$G$2:G77/100)-1)*100</f>
        <v>-19.478474373642186</v>
      </c>
    </row>
    <row r="78" spans="1:11">
      <c r="A78" s="350">
        <v>37505</v>
      </c>
      <c r="B78" s="346">
        <v>0.9143</v>
      </c>
      <c r="C78" s="346">
        <v>1273.8800000000001</v>
      </c>
      <c r="D78" s="346"/>
      <c r="E78" s="351">
        <f t="shared" si="4"/>
        <v>37505</v>
      </c>
      <c r="F78" s="353">
        <f t="shared" si="5"/>
        <v>-0.39219958601155458</v>
      </c>
      <c r="G78" s="354">
        <f t="shared" si="6"/>
        <v>1.6850658939789431</v>
      </c>
      <c r="I78" s="351">
        <f t="shared" si="7"/>
        <v>37505</v>
      </c>
      <c r="J78" s="353">
        <f t="array" ref="J78">(PRODUCT(1+$F$2:F78/100)-1)*100</f>
        <v>-23.579070544968172</v>
      </c>
      <c r="K78" s="354">
        <f t="array" ref="K78">(PRODUCT(1+$G$2:G78/100)-1)*100</f>
        <v>-18.12163360800092</v>
      </c>
    </row>
    <row r="79" spans="1:11">
      <c r="A79" s="350">
        <v>37508</v>
      </c>
      <c r="B79" s="346">
        <v>0.90139999999999998</v>
      </c>
      <c r="C79" s="346">
        <v>1286.79</v>
      </c>
      <c r="D79" s="346"/>
      <c r="E79" s="351">
        <f t="shared" si="4"/>
        <v>37508</v>
      </c>
      <c r="F79" s="353">
        <f t="shared" si="5"/>
        <v>-1.4109154544460267</v>
      </c>
      <c r="G79" s="354">
        <f t="shared" si="6"/>
        <v>1.0134392564448591</v>
      </c>
      <c r="I79" s="351">
        <f t="shared" si="7"/>
        <v>37508</v>
      </c>
      <c r="J79" s="353">
        <f t="array" ref="J79">(PRODUCT(1+$F$2:F79/100)-1)*100</f>
        <v>-24.657305249080508</v>
      </c>
      <c r="K79" s="354">
        <f t="array" ref="K79">(PRODUCT(1+$G$2:G79/100)-1)*100</f>
        <v>-17.291846100448648</v>
      </c>
    </row>
    <row r="80" spans="1:11">
      <c r="A80" s="350">
        <v>37509</v>
      </c>
      <c r="B80" s="346">
        <v>0.94499999999999995</v>
      </c>
      <c r="C80" s="346">
        <v>1296.23</v>
      </c>
      <c r="D80" s="346"/>
      <c r="E80" s="351">
        <f t="shared" si="4"/>
        <v>37509</v>
      </c>
      <c r="F80" s="353">
        <f t="shared" si="5"/>
        <v>4.8369203461282373</v>
      </c>
      <c r="G80" s="354">
        <f t="shared" si="6"/>
        <v>0.73360843649701302</v>
      </c>
      <c r="I80" s="351">
        <f t="shared" si="7"/>
        <v>37509</v>
      </c>
      <c r="J80" s="353">
        <f t="array" ref="J80">(PRODUCT(1+$F$2:F80/100)-1)*100</f>
        <v>-21.013039117351994</v>
      </c>
      <c r="K80" s="354">
        <f t="array" ref="K80">(PRODUCT(1+$G$2:G80/100)-1)*100</f>
        <v>-16.685092105770604</v>
      </c>
    </row>
    <row r="81" spans="1:11">
      <c r="A81" s="350">
        <v>37510</v>
      </c>
      <c r="B81" s="346">
        <v>0.96140000000000003</v>
      </c>
      <c r="C81" s="346">
        <v>1296.25</v>
      </c>
      <c r="D81" s="346"/>
      <c r="E81" s="351">
        <f t="shared" si="4"/>
        <v>37510</v>
      </c>
      <c r="F81" s="353">
        <f t="shared" si="5"/>
        <v>1.7354497354497456</v>
      </c>
      <c r="G81" s="354">
        <f t="shared" si="6"/>
        <v>1.5429360530117009E-3</v>
      </c>
      <c r="I81" s="351">
        <f t="shared" si="7"/>
        <v>37510</v>
      </c>
      <c r="J81" s="353">
        <f t="array" ref="J81">(PRODUCT(1+$F$2:F81/100)-1)*100</f>
        <v>-19.642260113674283</v>
      </c>
      <c r="K81" s="354">
        <f t="array" ref="K81">(PRODUCT(1+$G$2:G81/100)-1)*100</f>
        <v>-16.683806610019168</v>
      </c>
    </row>
    <row r="82" spans="1:11">
      <c r="A82" s="350">
        <v>37511</v>
      </c>
      <c r="B82" s="346">
        <v>0.92510000000000003</v>
      </c>
      <c r="C82" s="346">
        <v>1264.42</v>
      </c>
      <c r="D82" s="346"/>
      <c r="E82" s="351">
        <f t="shared" si="4"/>
        <v>37511</v>
      </c>
      <c r="F82" s="353">
        <f t="shared" si="5"/>
        <v>-3.775743707093826</v>
      </c>
      <c r="G82" s="354">
        <f t="shared" si="6"/>
        <v>-2.4555448408871694</v>
      </c>
      <c r="I82" s="351">
        <f t="shared" si="7"/>
        <v>37511</v>
      </c>
      <c r="J82" s="353">
        <f t="array" ref="J82">(PRODUCT(1+$F$2:F82/100)-1)*100</f>
        <v>-22.676362420595055</v>
      </c>
      <c r="K82" s="354">
        <f t="array" ref="K82">(PRODUCT(1+$G$2:G82/100)-1)*100</f>
        <v>-18.729673098430421</v>
      </c>
    </row>
    <row r="83" spans="1:11">
      <c r="A83" s="350">
        <v>37512</v>
      </c>
      <c r="B83" s="346">
        <v>0.87860000000000005</v>
      </c>
      <c r="C83" s="346">
        <v>1268.57</v>
      </c>
      <c r="D83" s="346"/>
      <c r="E83" s="351">
        <f t="shared" si="4"/>
        <v>37512</v>
      </c>
      <c r="F83" s="353">
        <f t="shared" si="5"/>
        <v>-5.026483623392064</v>
      </c>
      <c r="G83" s="354">
        <f t="shared" si="6"/>
        <v>0.32821372645164271</v>
      </c>
      <c r="I83" s="351">
        <f t="shared" si="7"/>
        <v>37512</v>
      </c>
      <c r="J83" s="353">
        <f t="array" ref="J83">(PRODUCT(1+$F$2:F83/100)-1)*100</f>
        <v>-26.563022400534877</v>
      </c>
      <c r="K83" s="354">
        <f t="array" ref="K83">(PRODUCT(1+$G$2:G83/100)-1)*100</f>
        <v>-18.462932730007353</v>
      </c>
    </row>
    <row r="84" spans="1:11">
      <c r="A84" s="350">
        <v>37515</v>
      </c>
      <c r="B84" s="346">
        <v>0.85860000000000003</v>
      </c>
      <c r="C84" s="346">
        <v>1270.45</v>
      </c>
      <c r="D84" s="346"/>
      <c r="E84" s="351">
        <f t="shared" si="4"/>
        <v>37515</v>
      </c>
      <c r="F84" s="353">
        <f t="shared" si="5"/>
        <v>-2.2763487366264545</v>
      </c>
      <c r="G84" s="354">
        <f t="shared" si="6"/>
        <v>0.14819836508825901</v>
      </c>
      <c r="I84" s="351">
        <f t="shared" si="7"/>
        <v>37515</v>
      </c>
      <c r="J84" s="353">
        <f t="array" ref="J84">(PRODUCT(1+$F$2:F84/100)-1)*100</f>
        <v>-28.234704112336949</v>
      </c>
      <c r="K84" s="354">
        <f t="array" ref="K84">(PRODUCT(1+$G$2:G84/100)-1)*100</f>
        <v>-18.342096129372308</v>
      </c>
    </row>
    <row r="85" spans="1:11">
      <c r="A85" s="350">
        <v>37516</v>
      </c>
      <c r="B85" s="346">
        <v>0.83</v>
      </c>
      <c r="C85" s="346">
        <v>1245.3900000000001</v>
      </c>
      <c r="D85" s="346"/>
      <c r="E85" s="351">
        <f t="shared" si="4"/>
        <v>37516</v>
      </c>
      <c r="F85" s="353">
        <f t="shared" si="5"/>
        <v>-3.3310039599347863</v>
      </c>
      <c r="G85" s="354">
        <f t="shared" si="6"/>
        <v>-1.9725294187099007</v>
      </c>
      <c r="I85" s="351">
        <f t="shared" si="7"/>
        <v>37516</v>
      </c>
      <c r="J85" s="353">
        <f t="array" ref="J85">(PRODUCT(1+$F$2:F85/100)-1)*100</f>
        <v>-30.625208960213925</v>
      </c>
      <c r="K85" s="354">
        <f t="array" ref="K85">(PRODUCT(1+$G$2:G85/100)-1)*100</f>
        <v>-19.95282230592229</v>
      </c>
    </row>
    <row r="86" spans="1:11">
      <c r="A86" s="350">
        <v>37517</v>
      </c>
      <c r="B86" s="346">
        <v>0.78790000000000004</v>
      </c>
      <c r="C86" s="346">
        <v>1239.7</v>
      </c>
      <c r="D86" s="346"/>
      <c r="E86" s="351">
        <f t="shared" si="4"/>
        <v>37517</v>
      </c>
      <c r="F86" s="353">
        <f t="shared" si="5"/>
        <v>-5.0722891566264972</v>
      </c>
      <c r="G86" s="354">
        <f t="shared" si="6"/>
        <v>-0.45688499184994846</v>
      </c>
      <c r="I86" s="351">
        <f t="shared" si="7"/>
        <v>37517</v>
      </c>
      <c r="J86" s="353">
        <f t="array" ref="J86">(PRODUCT(1+$F$2:F86/100)-1)*100</f>
        <v>-34.144098963557276</v>
      </c>
      <c r="K86" s="354">
        <f t="array" ref="K86">(PRODUCT(1+$G$2:G86/100)-1)*100</f>
        <v>-20.318545847205993</v>
      </c>
    </row>
    <row r="87" spans="1:11">
      <c r="A87" s="350">
        <v>37518</v>
      </c>
      <c r="B87" s="346">
        <v>0.72430000000000005</v>
      </c>
      <c r="C87" s="346">
        <v>1202.46</v>
      </c>
      <c r="D87" s="346"/>
      <c r="E87" s="351">
        <f t="shared" si="4"/>
        <v>37518</v>
      </c>
      <c r="F87" s="353">
        <f t="shared" si="5"/>
        <v>-8.0720903667978128</v>
      </c>
      <c r="G87" s="354">
        <f t="shared" si="6"/>
        <v>-3.0039525691699653</v>
      </c>
      <c r="I87" s="351">
        <f t="shared" si="7"/>
        <v>37518</v>
      </c>
      <c r="J87" s="353">
        <f t="array" ref="J87">(PRODUCT(1+$F$2:F87/100)-1)*100</f>
        <v>-39.46004680708787</v>
      </c>
      <c r="K87" s="354">
        <f t="array" ref="K87">(PRODUCT(1+$G$2:G87/100)-1)*100</f>
        <v>-22.712138936380832</v>
      </c>
    </row>
    <row r="88" spans="1:11">
      <c r="A88" s="350">
        <v>37519</v>
      </c>
      <c r="B88" s="346">
        <v>0.70850000000000002</v>
      </c>
      <c r="C88" s="346">
        <v>1205.42</v>
      </c>
      <c r="D88" s="346"/>
      <c r="E88" s="351">
        <f t="shared" si="4"/>
        <v>37519</v>
      </c>
      <c r="F88" s="353">
        <f t="shared" si="5"/>
        <v>-2.1814165401076946</v>
      </c>
      <c r="G88" s="354">
        <f t="shared" si="6"/>
        <v>0.24616203449594476</v>
      </c>
      <c r="I88" s="351">
        <f t="shared" si="7"/>
        <v>37519</v>
      </c>
      <c r="J88" s="353">
        <f t="array" ref="J88">(PRODUCT(1+$F$2:F88/100)-1)*100</f>
        <v>-40.780675359411511</v>
      </c>
      <c r="K88" s="354">
        <f t="array" ref="K88">(PRODUCT(1+$G$2:G88/100)-1)*100</f>
        <v>-22.521885565168233</v>
      </c>
    </row>
    <row r="89" spans="1:11">
      <c r="A89" s="350">
        <v>37522</v>
      </c>
      <c r="B89" s="346">
        <v>0.71150000000000002</v>
      </c>
      <c r="C89" s="346">
        <v>1188.76</v>
      </c>
      <c r="D89" s="346"/>
      <c r="E89" s="351">
        <f t="shared" si="4"/>
        <v>37522</v>
      </c>
      <c r="F89" s="353">
        <f t="shared" si="5"/>
        <v>0.42342978122795749</v>
      </c>
      <c r="G89" s="354">
        <f t="shared" si="6"/>
        <v>-1.3820908894825124</v>
      </c>
      <c r="I89" s="351">
        <f t="shared" si="7"/>
        <v>37522</v>
      </c>
      <c r="J89" s="353">
        <f t="array" ref="J89">(PRODUCT(1+$F$2:F89/100)-1)*100</f>
        <v>-40.529923102641199</v>
      </c>
      <c r="K89" s="354">
        <f t="array" ref="K89">(PRODUCT(1+$G$2:G89/100)-1)*100</f>
        <v>-23.592703526114878</v>
      </c>
    </row>
    <row r="90" spans="1:11">
      <c r="A90" s="350">
        <v>37523</v>
      </c>
      <c r="B90" s="346">
        <v>0.71789999999999998</v>
      </c>
      <c r="C90" s="346">
        <v>1168.22</v>
      </c>
      <c r="D90" s="346"/>
      <c r="E90" s="351">
        <f t="shared" si="4"/>
        <v>37523</v>
      </c>
      <c r="F90" s="353">
        <f t="shared" si="5"/>
        <v>0.89950808151790795</v>
      </c>
      <c r="G90" s="354">
        <f t="shared" si="6"/>
        <v>-1.7278508698139183</v>
      </c>
      <c r="I90" s="351">
        <f t="shared" si="7"/>
        <v>37523</v>
      </c>
      <c r="J90" s="353">
        <f t="array" ref="J90">(PRODUCT(1+$F$2:F90/100)-1)*100</f>
        <v>-39.994984954864542</v>
      </c>
      <c r="K90" s="354">
        <f t="array" ref="K90">(PRODUCT(1+$G$2:G90/100)-1)*100</f>
        <v>-24.912907662840201</v>
      </c>
    </row>
    <row r="91" spans="1:11">
      <c r="A91" s="350">
        <v>37524</v>
      </c>
      <c r="B91" s="346">
        <v>0.73209999999999997</v>
      </c>
      <c r="C91" s="346">
        <v>1197.56</v>
      </c>
      <c r="D91" s="346"/>
      <c r="E91" s="351">
        <f t="shared" si="4"/>
        <v>37524</v>
      </c>
      <c r="F91" s="353">
        <f t="shared" si="5"/>
        <v>1.9779913636996715</v>
      </c>
      <c r="G91" s="354">
        <f t="shared" si="6"/>
        <v>2.5115132423687347</v>
      </c>
      <c r="I91" s="351">
        <f t="shared" si="7"/>
        <v>37524</v>
      </c>
      <c r="J91" s="353">
        <f t="array" ref="J91">(PRODUCT(1+$F$2:F91/100)-1)*100</f>
        <v>-38.808090939485076</v>
      </c>
      <c r="K91" s="354">
        <f t="array" ref="K91">(PRODUCT(1+$G$2:G91/100)-1)*100</f>
        <v>-23.027085395482793</v>
      </c>
    </row>
    <row r="92" spans="1:11">
      <c r="A92" s="350">
        <v>37525</v>
      </c>
      <c r="B92" s="346">
        <v>0.78339999999999999</v>
      </c>
      <c r="C92" s="346">
        <v>1219.5999999999999</v>
      </c>
      <c r="D92" s="346"/>
      <c r="E92" s="351">
        <f t="shared" si="4"/>
        <v>37525</v>
      </c>
      <c r="F92" s="353">
        <f t="shared" si="5"/>
        <v>7.0072394481628164</v>
      </c>
      <c r="G92" s="354">
        <f t="shared" si="6"/>
        <v>1.8404088312902855</v>
      </c>
      <c r="I92" s="351">
        <f t="shared" si="7"/>
        <v>37525</v>
      </c>
      <c r="J92" s="353">
        <f t="array" ref="J92">(PRODUCT(1+$F$2:F92/100)-1)*100</f>
        <v>-34.520227348712751</v>
      </c>
      <c r="K92" s="354">
        <f t="array" ref="K92">(PRODUCT(1+$G$2:G92/100)-1)*100</f>
        <v>-21.610469077399731</v>
      </c>
    </row>
    <row r="93" spans="1:11">
      <c r="A93" s="350">
        <v>37526</v>
      </c>
      <c r="B93" s="346">
        <v>0.72</v>
      </c>
      <c r="C93" s="346">
        <v>1180.28</v>
      </c>
      <c r="D93" s="346"/>
      <c r="E93" s="351">
        <f t="shared" si="4"/>
        <v>37526</v>
      </c>
      <c r="F93" s="353">
        <f t="shared" si="5"/>
        <v>-8.092928261424559</v>
      </c>
      <c r="G93" s="354">
        <f t="shared" si="6"/>
        <v>-3.2240078714332543</v>
      </c>
      <c r="I93" s="351">
        <f t="shared" si="7"/>
        <v>37526</v>
      </c>
      <c r="J93" s="353">
        <f t="array" ref="J93">(PRODUCT(1+$F$2:F93/100)-1)*100</f>
        <v>-39.819458375125329</v>
      </c>
      <c r="K93" s="354">
        <f t="array" ref="K93">(PRODUCT(1+$G$2:G93/100)-1)*100</f>
        <v>-24.137753724723964</v>
      </c>
    </row>
    <row r="94" spans="1:11">
      <c r="A94" s="350">
        <v>37529</v>
      </c>
      <c r="B94" s="346">
        <v>0.69289999999999996</v>
      </c>
      <c r="C94" s="346">
        <v>1163.04</v>
      </c>
      <c r="D94" s="346"/>
      <c r="E94" s="351">
        <f t="shared" si="4"/>
        <v>37529</v>
      </c>
      <c r="F94" s="353">
        <f t="shared" si="5"/>
        <v>-3.7638888888888888</v>
      </c>
      <c r="G94" s="354">
        <f t="shared" si="6"/>
        <v>-1.4606703494086104</v>
      </c>
      <c r="I94" s="351">
        <f t="shared" si="7"/>
        <v>37529</v>
      </c>
      <c r="J94" s="353">
        <f t="array" ref="J94">(PRODUCT(1+$F$2:F94/100)-1)*100</f>
        <v>-42.084587094617142</v>
      </c>
      <c r="K94" s="354">
        <f t="array" ref="K94">(PRODUCT(1+$G$2:G94/100)-1)*100</f>
        <v>-25.245851062462254</v>
      </c>
    </row>
    <row r="95" spans="1:11">
      <c r="A95" s="350">
        <v>37530</v>
      </c>
      <c r="B95" s="346">
        <v>0.67859999999999998</v>
      </c>
      <c r="C95" s="346">
        <v>1209.5899999999999</v>
      </c>
      <c r="D95" s="346"/>
      <c r="E95" s="351">
        <f t="shared" si="4"/>
        <v>37530</v>
      </c>
      <c r="F95" s="353">
        <f t="shared" si="5"/>
        <v>-2.0637898686679201</v>
      </c>
      <c r="G95" s="354">
        <f t="shared" si="6"/>
        <v>4.002441876461682</v>
      </c>
      <c r="I95" s="351">
        <f t="shared" si="7"/>
        <v>37530</v>
      </c>
      <c r="J95" s="353">
        <f t="array" ref="J95">(PRODUCT(1+$F$2:F95/100)-1)*100</f>
        <v>-43.279839518555633</v>
      </c>
      <c r="K95" s="354">
        <f t="array" ref="K95">(PRODUCT(1+$G$2:G95/100)-1)*100</f>
        <v>-22.253859700993704</v>
      </c>
    </row>
    <row r="96" spans="1:11">
      <c r="A96" s="350">
        <v>37531</v>
      </c>
      <c r="B96" s="346">
        <v>0.5786</v>
      </c>
      <c r="C96" s="346">
        <v>1181.32</v>
      </c>
      <c r="D96" s="346"/>
      <c r="E96" s="351">
        <f t="shared" si="4"/>
        <v>37531</v>
      </c>
      <c r="F96" s="353">
        <f t="shared" si="5"/>
        <v>-14.736221632773351</v>
      </c>
      <c r="G96" s="354">
        <f t="shared" si="6"/>
        <v>-2.3371555651088394</v>
      </c>
      <c r="I96" s="351">
        <f t="shared" si="7"/>
        <v>37531</v>
      </c>
      <c r="J96" s="353">
        <f t="array" ref="J96">(PRODUCT(1+$F$2:F96/100)-1)*100</f>
        <v>-51.638248077565997</v>
      </c>
      <c r="K96" s="354">
        <f t="array" ref="K96">(PRODUCT(1+$G$2:G96/100)-1)*100</f>
        <v>-24.070907945649257</v>
      </c>
    </row>
    <row r="97" spans="1:11">
      <c r="A97" s="350">
        <v>37532</v>
      </c>
      <c r="B97" s="346">
        <v>0.51790000000000003</v>
      </c>
      <c r="C97" s="346">
        <v>1168.57</v>
      </c>
      <c r="D97" s="346"/>
      <c r="E97" s="351">
        <f t="shared" si="4"/>
        <v>37532</v>
      </c>
      <c r="F97" s="353">
        <f t="shared" si="5"/>
        <v>-10.49083995852056</v>
      </c>
      <c r="G97" s="354">
        <f t="shared" si="6"/>
        <v>-1.0793011207801406</v>
      </c>
      <c r="I97" s="351">
        <f t="shared" si="7"/>
        <v>37532</v>
      </c>
      <c r="J97" s="353">
        <f t="array" ref="J97">(PRODUCT(1+$F$2:F97/100)-1)*100</f>
        <v>-56.711802072885284</v>
      </c>
      <c r="K97" s="354">
        <f t="array" ref="K97">(PRODUCT(1+$G$2:G97/100)-1)*100</f>
        <v>-24.890411487190043</v>
      </c>
    </row>
    <row r="98" spans="1:11">
      <c r="A98" s="350">
        <v>37533</v>
      </c>
      <c r="B98" s="346">
        <v>0.46879999999999999</v>
      </c>
      <c r="C98" s="346">
        <v>1142.3599999999999</v>
      </c>
      <c r="D98" s="346"/>
      <c r="E98" s="351">
        <f t="shared" si="4"/>
        <v>37533</v>
      </c>
      <c r="F98" s="353">
        <f t="shared" si="5"/>
        <v>-9.4805947094033662</v>
      </c>
      <c r="G98" s="354">
        <f t="shared" si="6"/>
        <v>-2.2429122773988786</v>
      </c>
      <c r="I98" s="351">
        <f t="shared" si="7"/>
        <v>37533</v>
      </c>
      <c r="J98" s="353">
        <f t="array" ref="J98">(PRODUCT(1+$F$2:F98/100)-1)*100</f>
        <v>-60.815780675359377</v>
      </c>
      <c r="K98" s="354">
        <f t="array" ref="K98">(PRODUCT(1+$G$2:G98/100)-1)*100</f>
        <v>-26.575053669447634</v>
      </c>
    </row>
    <row r="99" spans="1:11">
      <c r="A99" s="350">
        <v>37536</v>
      </c>
      <c r="B99" s="346">
        <v>0.41210000000000002</v>
      </c>
      <c r="C99" s="346">
        <v>1120.52</v>
      </c>
      <c r="D99" s="346"/>
      <c r="E99" s="351">
        <f t="shared" si="4"/>
        <v>37536</v>
      </c>
      <c r="F99" s="353">
        <f t="shared" si="5"/>
        <v>-12.094709897610912</v>
      </c>
      <c r="G99" s="354">
        <f t="shared" si="6"/>
        <v>-1.9118316467663377</v>
      </c>
      <c r="I99" s="351">
        <f t="shared" si="7"/>
        <v>37536</v>
      </c>
      <c r="J99" s="353">
        <f t="array" ref="J99">(PRODUCT(1+$F$2:F99/100)-1)*100</f>
        <v>-65.554998328318263</v>
      </c>
      <c r="K99" s="354">
        <f t="array" ref="K99">(PRODUCT(1+$G$2:G99/100)-1)*100</f>
        <v>-27.978815030016335</v>
      </c>
    </row>
    <row r="100" spans="1:11">
      <c r="A100" s="350">
        <v>37537</v>
      </c>
      <c r="B100" s="346">
        <v>0.40500000000000003</v>
      </c>
      <c r="C100" s="346">
        <v>1139.9000000000001</v>
      </c>
      <c r="D100" s="346"/>
      <c r="E100" s="351">
        <f t="shared" si="4"/>
        <v>37537</v>
      </c>
      <c r="F100" s="353">
        <f t="shared" si="5"/>
        <v>-1.7228827954379966</v>
      </c>
      <c r="G100" s="354">
        <f t="shared" si="6"/>
        <v>1.7295541355799138</v>
      </c>
      <c r="I100" s="351">
        <f t="shared" si="7"/>
        <v>37537</v>
      </c>
      <c r="J100" s="353">
        <f t="array" ref="J100">(PRODUCT(1+$F$2:F100/100)-1)*100</f>
        <v>-66.148445336007995</v>
      </c>
      <c r="K100" s="354">
        <f t="array" ref="K100">(PRODUCT(1+$G$2:G100/100)-1)*100</f>
        <v>-26.733169646874323</v>
      </c>
    </row>
    <row r="101" spans="1:11">
      <c r="A101" s="350">
        <v>37538</v>
      </c>
      <c r="B101" s="346">
        <v>0.37290000000000001</v>
      </c>
      <c r="C101" s="346">
        <v>1108.9100000000001</v>
      </c>
      <c r="D101" s="346"/>
      <c r="E101" s="351">
        <f t="shared" si="4"/>
        <v>37538</v>
      </c>
      <c r="F101" s="353">
        <f t="shared" si="5"/>
        <v>-7.9259259259259256</v>
      </c>
      <c r="G101" s="354">
        <f t="shared" si="6"/>
        <v>-2.7186595315378592</v>
      </c>
      <c r="I101" s="351">
        <f t="shared" si="7"/>
        <v>37538</v>
      </c>
      <c r="J101" s="353">
        <f t="array" ref="J101">(PRODUCT(1+$F$2:F101/100)-1)*100</f>
        <v>-68.831494483450314</v>
      </c>
      <c r="K101" s="354">
        <f t="array" ref="K101">(PRODUCT(1+$G$2:G101/100)-1)*100</f>
        <v>-28.72504531372525</v>
      </c>
    </row>
    <row r="102" spans="1:11">
      <c r="A102" s="350">
        <v>37539</v>
      </c>
      <c r="B102" s="346">
        <v>0.50639999999999996</v>
      </c>
      <c r="C102" s="346">
        <v>1147.8</v>
      </c>
      <c r="D102" s="346"/>
      <c r="E102" s="351">
        <f t="shared" si="4"/>
        <v>37539</v>
      </c>
      <c r="F102" s="353">
        <f t="shared" si="5"/>
        <v>35.800482703137561</v>
      </c>
      <c r="G102" s="354">
        <f t="shared" si="6"/>
        <v>3.5070474610202629</v>
      </c>
      <c r="I102" s="351">
        <f t="shared" si="7"/>
        <v>37539</v>
      </c>
      <c r="J102" s="353">
        <f t="array" ref="J102">(PRODUCT(1+$F$2:F102/100)-1)*100</f>
        <v>-57.67301905717148</v>
      </c>
      <c r="K102" s="354">
        <f t="array" ref="K102">(PRODUCT(1+$G$2:G102/100)-1)*100</f>
        <v>-26.22539882505691</v>
      </c>
    </row>
    <row r="103" spans="1:11">
      <c r="A103" s="350">
        <v>37540</v>
      </c>
      <c r="B103" s="346">
        <v>0.47070000000000001</v>
      </c>
      <c r="C103" s="346">
        <v>1192.6300000000001</v>
      </c>
      <c r="D103" s="346"/>
      <c r="E103" s="351">
        <f t="shared" si="4"/>
        <v>37540</v>
      </c>
      <c r="F103" s="353">
        <f t="shared" si="5"/>
        <v>-7.0497630331753491</v>
      </c>
      <c r="G103" s="354">
        <f t="shared" si="6"/>
        <v>3.905732706046372</v>
      </c>
      <c r="I103" s="351">
        <f t="shared" si="7"/>
        <v>37540</v>
      </c>
      <c r="J103" s="353">
        <f t="array" ref="J103">(PRODUCT(1+$F$2:F103/100)-1)*100</f>
        <v>-60.656970912738181</v>
      </c>
      <c r="K103" s="354">
        <f t="array" ref="K103">(PRODUCT(1+$G$2:G103/100)-1)*100</f>
        <v>-23.343960098211891</v>
      </c>
    </row>
    <row r="104" spans="1:11">
      <c r="A104" s="350">
        <v>37543</v>
      </c>
      <c r="B104" s="346">
        <v>0.5343</v>
      </c>
      <c r="C104" s="346">
        <v>1201.3699999999999</v>
      </c>
      <c r="D104" s="346"/>
      <c r="E104" s="351">
        <f t="shared" si="4"/>
        <v>37543</v>
      </c>
      <c r="F104" s="353">
        <f t="shared" si="5"/>
        <v>13.511790949649448</v>
      </c>
      <c r="G104" s="354">
        <f t="shared" si="6"/>
        <v>0.73283415644413985</v>
      </c>
      <c r="I104" s="351">
        <f t="shared" si="7"/>
        <v>37543</v>
      </c>
      <c r="J104" s="353">
        <f t="array" ref="J104">(PRODUCT(1+$F$2:F104/100)-1)*100</f>
        <v>-55.341023069207587</v>
      </c>
      <c r="K104" s="354">
        <f t="array" ref="K104">(PRODUCT(1+$G$2:G104/100)-1)*100</f>
        <v>-22.782198454834134</v>
      </c>
    </row>
    <row r="105" spans="1:11">
      <c r="A105" s="350">
        <v>37544</v>
      </c>
      <c r="B105" s="346">
        <v>0.55000000000000004</v>
      </c>
      <c r="C105" s="346">
        <v>1258.24</v>
      </c>
      <c r="D105" s="346"/>
      <c r="E105" s="351">
        <f t="shared" si="4"/>
        <v>37544</v>
      </c>
      <c r="F105" s="353">
        <f t="shared" si="5"/>
        <v>2.9384241063073357</v>
      </c>
      <c r="G105" s="354">
        <f t="shared" si="6"/>
        <v>4.7337622880544883</v>
      </c>
      <c r="I105" s="351">
        <f t="shared" si="7"/>
        <v>37544</v>
      </c>
      <c r="J105" s="353">
        <f t="array" ref="J105">(PRODUCT(1+$F$2:F105/100)-1)*100</f>
        <v>-54.028752925442959</v>
      </c>
      <c r="K105" s="354">
        <f t="array" ref="K105">(PRODUCT(1+$G$2:G105/100)-1)*100</f>
        <v>-19.126891285624314</v>
      </c>
    </row>
    <row r="106" spans="1:11">
      <c r="A106" s="350">
        <v>37545</v>
      </c>
      <c r="B106" s="346">
        <v>0.45929999999999999</v>
      </c>
      <c r="C106" s="346">
        <v>1228.01</v>
      </c>
      <c r="D106" s="346"/>
      <c r="E106" s="351">
        <f t="shared" si="4"/>
        <v>37545</v>
      </c>
      <c r="F106" s="353">
        <f t="shared" si="5"/>
        <v>-16.490909090909099</v>
      </c>
      <c r="G106" s="354">
        <f t="shared" si="6"/>
        <v>-2.4025623092573722</v>
      </c>
      <c r="I106" s="351">
        <f t="shared" si="7"/>
        <v>37545</v>
      </c>
      <c r="J106" s="353">
        <f t="array" ref="J106">(PRODUCT(1+$F$2:F106/100)-1)*100</f>
        <v>-61.609829488465365</v>
      </c>
      <c r="K106" s="354">
        <f t="array" ref="K106">(PRODUCT(1+$G$2:G106/100)-1)*100</f>
        <v>-21.06991811392065</v>
      </c>
    </row>
    <row r="107" spans="1:11">
      <c r="A107" s="350">
        <v>37546</v>
      </c>
      <c r="B107" s="346">
        <v>0.55000000000000004</v>
      </c>
      <c r="C107" s="346">
        <v>1255.42</v>
      </c>
      <c r="D107" s="346"/>
      <c r="E107" s="351">
        <f t="shared" si="4"/>
        <v>37546</v>
      </c>
      <c r="F107" s="353">
        <f t="shared" si="5"/>
        <v>19.747441759198804</v>
      </c>
      <c r="G107" s="354">
        <f t="shared" si="6"/>
        <v>2.2320665141163376</v>
      </c>
      <c r="I107" s="351">
        <f t="shared" si="7"/>
        <v>37546</v>
      </c>
      <c r="J107" s="353">
        <f t="array" ref="J107">(PRODUCT(1+$F$2:F107/100)-1)*100</f>
        <v>-54.028752925442944</v>
      </c>
      <c r="K107" s="354">
        <f t="array" ref="K107">(PRODUCT(1+$G$2:G107/100)-1)*100</f>
        <v>-19.30814618657687</v>
      </c>
    </row>
    <row r="108" spans="1:11">
      <c r="A108" s="350">
        <v>37547</v>
      </c>
      <c r="B108" s="346">
        <v>0.68289999999999995</v>
      </c>
      <c r="C108" s="346">
        <v>1262.8399999999999</v>
      </c>
      <c r="D108" s="346"/>
      <c r="E108" s="351">
        <f t="shared" si="4"/>
        <v>37547</v>
      </c>
      <c r="F108" s="353">
        <f t="shared" si="5"/>
        <v>24.163636363636343</v>
      </c>
      <c r="G108" s="354">
        <f t="shared" si="6"/>
        <v>0.59103726243008303</v>
      </c>
      <c r="I108" s="351">
        <f t="shared" si="7"/>
        <v>37547</v>
      </c>
      <c r="J108" s="353">
        <f t="array" ref="J108">(PRODUCT(1+$F$2:F108/100)-1)*100</f>
        <v>-42.920427950518167</v>
      </c>
      <c r="K108" s="354">
        <f t="array" ref="K108">(PRODUCT(1+$G$2:G108/100)-1)*100</f>
        <v>-18.831227262793927</v>
      </c>
    </row>
    <row r="109" spans="1:11">
      <c r="A109" s="350">
        <v>37550</v>
      </c>
      <c r="B109" s="346">
        <v>0.63639999999999997</v>
      </c>
      <c r="C109" s="346">
        <v>1284.73</v>
      </c>
      <c r="D109" s="346"/>
      <c r="E109" s="351">
        <f t="shared" si="4"/>
        <v>37550</v>
      </c>
      <c r="F109" s="353">
        <f t="shared" si="5"/>
        <v>-6.8091960755601093</v>
      </c>
      <c r="G109" s="354">
        <f t="shared" si="6"/>
        <v>1.7333945709670395</v>
      </c>
      <c r="I109" s="351">
        <f t="shared" si="7"/>
        <v>37550</v>
      </c>
      <c r="J109" s="353">
        <f t="array" ref="J109">(PRODUCT(1+$F$2:F109/100)-1)*100</f>
        <v>-46.807087930457989</v>
      </c>
      <c r="K109" s="354">
        <f t="array" ref="K109">(PRODUCT(1+$G$2:G109/100)-1)*100</f>
        <v>-17.424252162846621</v>
      </c>
    </row>
    <row r="110" spans="1:11">
      <c r="A110" s="350">
        <v>37551</v>
      </c>
      <c r="B110" s="346">
        <v>0.62560000000000004</v>
      </c>
      <c r="C110" s="346">
        <v>1271.08</v>
      </c>
      <c r="D110" s="346"/>
      <c r="E110" s="351">
        <f t="shared" si="4"/>
        <v>37551</v>
      </c>
      <c r="F110" s="353">
        <f t="shared" si="5"/>
        <v>-1.6970458830923851</v>
      </c>
      <c r="G110" s="354">
        <f t="shared" si="6"/>
        <v>-1.0624800541748192</v>
      </c>
      <c r="I110" s="351">
        <f t="shared" si="7"/>
        <v>37551</v>
      </c>
      <c r="J110" s="353">
        <f t="array" ref="J110">(PRODUCT(1+$F$2:F110/100)-1)*100</f>
        <v>-47.709796054831109</v>
      </c>
      <c r="K110" s="354">
        <f t="array" ref="K110">(PRODUCT(1+$G$2:G110/100)-1)*100</f>
        <v>-18.301603013202072</v>
      </c>
    </row>
    <row r="111" spans="1:11">
      <c r="A111" s="350">
        <v>37552</v>
      </c>
      <c r="B111" s="346">
        <v>0.58930000000000005</v>
      </c>
      <c r="C111" s="346">
        <v>1279.6300000000001</v>
      </c>
      <c r="D111" s="346"/>
      <c r="E111" s="351">
        <f t="shared" si="4"/>
        <v>37552</v>
      </c>
      <c r="F111" s="353">
        <f t="shared" si="5"/>
        <v>-5.8024296675191822</v>
      </c>
      <c r="G111" s="354">
        <f t="shared" si="6"/>
        <v>0.67265632375619333</v>
      </c>
      <c r="I111" s="351">
        <f t="shared" si="7"/>
        <v>37552</v>
      </c>
      <c r="J111" s="353">
        <f t="array" ref="J111">(PRODUCT(1+$F$2:F111/100)-1)*100</f>
        <v>-50.743898361751882</v>
      </c>
      <c r="K111" s="354">
        <f t="array" ref="K111">(PRODUCT(1+$G$2:G111/100)-1)*100</f>
        <v>-17.752053579462935</v>
      </c>
    </row>
    <row r="112" spans="1:11">
      <c r="A112" s="350">
        <v>37553</v>
      </c>
      <c r="B112" s="346">
        <v>0.57930000000000004</v>
      </c>
      <c r="C112" s="346">
        <v>1260.17</v>
      </c>
      <c r="D112" s="346"/>
      <c r="E112" s="351">
        <f t="shared" si="4"/>
        <v>37553</v>
      </c>
      <c r="F112" s="353">
        <f t="shared" si="5"/>
        <v>-1.6969285593076533</v>
      </c>
      <c r="G112" s="354">
        <f t="shared" si="6"/>
        <v>-1.5207520924017115</v>
      </c>
      <c r="I112" s="351">
        <f t="shared" si="7"/>
        <v>37553</v>
      </c>
      <c r="J112" s="353">
        <f t="array" ref="J112">(PRODUCT(1+$F$2:F112/100)-1)*100</f>
        <v>-51.579739217652907</v>
      </c>
      <c r="K112" s="354">
        <f t="array" ref="K112">(PRODUCT(1+$G$2:G112/100)-1)*100</f>
        <v>-19.002840945610689</v>
      </c>
    </row>
    <row r="113" spans="1:11">
      <c r="A113" s="350">
        <v>37554</v>
      </c>
      <c r="B113" s="346">
        <v>0.64290000000000003</v>
      </c>
      <c r="C113" s="346">
        <v>1281.81</v>
      </c>
      <c r="D113" s="346"/>
      <c r="E113" s="351">
        <f t="shared" si="4"/>
        <v>37554</v>
      </c>
      <c r="F113" s="353">
        <f t="shared" si="5"/>
        <v>10.978767477990669</v>
      </c>
      <c r="G113" s="354">
        <f t="shared" si="6"/>
        <v>1.7172286278835269</v>
      </c>
      <c r="I113" s="351">
        <f t="shared" si="7"/>
        <v>37554</v>
      </c>
      <c r="J113" s="353">
        <f t="array" ref="J113">(PRODUCT(1+$F$2:F113/100)-1)*100</f>
        <v>-46.26379137412232</v>
      </c>
      <c r="K113" s="354">
        <f t="array" ref="K113">(PRODUCT(1+$G$2:G113/100)-1)*100</f>
        <v>-17.611934542556362</v>
      </c>
    </row>
    <row r="114" spans="1:11">
      <c r="A114" s="350">
        <v>37557</v>
      </c>
      <c r="B114" s="346">
        <v>0.68569999999999998</v>
      </c>
      <c r="C114" s="346">
        <v>1271.2</v>
      </c>
      <c r="D114" s="346"/>
      <c r="E114" s="351">
        <f t="shared" si="4"/>
        <v>37557</v>
      </c>
      <c r="F114" s="353">
        <f t="shared" si="5"/>
        <v>6.6573339555140665</v>
      </c>
      <c r="G114" s="354">
        <f t="shared" si="6"/>
        <v>-0.82773577987376168</v>
      </c>
      <c r="I114" s="351">
        <f t="shared" si="7"/>
        <v>37557</v>
      </c>
      <c r="J114" s="353">
        <f t="array" ref="J114">(PRODUCT(1+$F$2:F114/100)-1)*100</f>
        <v>-42.686392510865886</v>
      </c>
      <c r="K114" s="354">
        <f t="array" ref="K114">(PRODUCT(1+$G$2:G114/100)-1)*100</f>
        <v>-18.293890038693441</v>
      </c>
    </row>
    <row r="115" spans="1:11">
      <c r="A115" s="350">
        <v>37558</v>
      </c>
      <c r="B115" s="346">
        <v>0.65710000000000002</v>
      </c>
      <c r="C115" s="346">
        <v>1259.79</v>
      </c>
      <c r="D115" s="346"/>
      <c r="E115" s="351">
        <f t="shared" si="4"/>
        <v>37558</v>
      </c>
      <c r="F115" s="353">
        <f t="shared" si="5"/>
        <v>-4.1709202275047375</v>
      </c>
      <c r="G115" s="354">
        <f t="shared" si="6"/>
        <v>-0.89757709251101492</v>
      </c>
      <c r="I115" s="351">
        <f t="shared" si="7"/>
        <v>37558</v>
      </c>
      <c r="J115" s="353">
        <f t="array" ref="J115">(PRODUCT(1+$F$2:F115/100)-1)*100</f>
        <v>-45.076897358742855</v>
      </c>
      <c r="K115" s="354">
        <f t="array" ref="K115">(PRODUCT(1+$G$2:G115/100)-1)*100</f>
        <v>-19.027265364887992</v>
      </c>
    </row>
    <row r="116" spans="1:11">
      <c r="A116" s="350">
        <v>37559</v>
      </c>
      <c r="B116" s="346">
        <v>0.64139999999999997</v>
      </c>
      <c r="C116" s="346">
        <v>1272.25</v>
      </c>
      <c r="D116" s="346"/>
      <c r="E116" s="351">
        <f t="shared" si="4"/>
        <v>37559</v>
      </c>
      <c r="F116" s="353">
        <f t="shared" si="5"/>
        <v>-2.3892862577994278</v>
      </c>
      <c r="G116" s="354">
        <f t="shared" si="6"/>
        <v>0.98905373117741391</v>
      </c>
      <c r="I116" s="351">
        <f t="shared" si="7"/>
        <v>37559</v>
      </c>
      <c r="J116" s="353">
        <f t="array" ref="J116">(PRODUCT(1+$F$2:F116/100)-1)*100</f>
        <v>-46.389167502507476</v>
      </c>
      <c r="K116" s="354">
        <f t="array" ref="K116">(PRODUCT(1+$G$2:G116/100)-1)*100</f>
        <v>-18.226401511743028</v>
      </c>
    </row>
    <row r="117" spans="1:11">
      <c r="A117" s="350">
        <v>37560</v>
      </c>
      <c r="B117" s="346">
        <v>0.64080000000000004</v>
      </c>
      <c r="C117" s="346">
        <v>1265.4100000000001</v>
      </c>
      <c r="D117" s="346"/>
      <c r="E117" s="351">
        <f t="shared" si="4"/>
        <v>37560</v>
      </c>
      <c r="F117" s="353">
        <f t="shared" si="5"/>
        <v>-9.3545369504199893E-2</v>
      </c>
      <c r="G117" s="354">
        <f t="shared" si="6"/>
        <v>-0.53763018274709529</v>
      </c>
      <c r="I117" s="351">
        <f t="shared" si="7"/>
        <v>37560</v>
      </c>
      <c r="J117" s="353">
        <f t="array" ref="J117">(PRODUCT(1+$F$2:F117/100)-1)*100</f>
        <v>-46.439317953861533</v>
      </c>
      <c r="K117" s="354">
        <f t="array" ref="K117">(PRODUCT(1+$G$2:G117/100)-1)*100</f>
        <v>-18.666041058734319</v>
      </c>
    </row>
    <row r="118" spans="1:11">
      <c r="A118" s="350">
        <v>37561</v>
      </c>
      <c r="B118" s="346">
        <v>0.63859999999999995</v>
      </c>
      <c r="C118" s="346">
        <v>1287.1300000000001</v>
      </c>
      <c r="D118" s="346"/>
      <c r="E118" s="351">
        <f t="shared" si="4"/>
        <v>37561</v>
      </c>
      <c r="F118" s="353">
        <f t="shared" si="5"/>
        <v>-0.34332084893884396</v>
      </c>
      <c r="G118" s="354">
        <f t="shared" si="6"/>
        <v>1.7164397309962887</v>
      </c>
      <c r="I118" s="351">
        <f t="shared" si="7"/>
        <v>37561</v>
      </c>
      <c r="J118" s="353">
        <f t="array" ref="J118">(PRODUCT(1+$F$2:F118/100)-1)*100</f>
        <v>-46.623202942159772</v>
      </c>
      <c r="K118" s="354">
        <f t="array" ref="K118">(PRODUCT(1+$G$2:G118/100)-1)*100</f>
        <v>-17.269992672674228</v>
      </c>
    </row>
    <row r="119" spans="1:11">
      <c r="A119" s="350">
        <v>37564</v>
      </c>
      <c r="B119" s="346">
        <v>0.6714</v>
      </c>
      <c r="C119" s="346">
        <v>1297.69</v>
      </c>
      <c r="D119" s="346"/>
      <c r="E119" s="351">
        <f t="shared" si="4"/>
        <v>37564</v>
      </c>
      <c r="F119" s="353">
        <f t="shared" si="5"/>
        <v>5.1362355151894912</v>
      </c>
      <c r="G119" s="354">
        <f t="shared" si="6"/>
        <v>0.82042994880082709</v>
      </c>
      <c r="I119" s="351">
        <f t="shared" si="7"/>
        <v>37564</v>
      </c>
      <c r="J119" s="353">
        <f t="array" ref="J119">(PRODUCT(1+$F$2:F119/100)-1)*100</f>
        <v>-43.881644934804363</v>
      </c>
      <c r="K119" s="354">
        <f t="array" ref="K119">(PRODUCT(1+$G$2:G119/100)-1)*100</f>
        <v>-16.591250915915733</v>
      </c>
    </row>
    <row r="120" spans="1:11">
      <c r="A120" s="350">
        <v>37565</v>
      </c>
      <c r="B120" s="346">
        <v>0.65139999999999998</v>
      </c>
      <c r="C120" s="346">
        <v>1307.8</v>
      </c>
      <c r="D120" s="346"/>
      <c r="E120" s="351">
        <f t="shared" si="4"/>
        <v>37565</v>
      </c>
      <c r="F120" s="353">
        <f t="shared" si="5"/>
        <v>-2.9788501638367659</v>
      </c>
      <c r="G120" s="354">
        <f t="shared" si="6"/>
        <v>0.77907666700058886</v>
      </c>
      <c r="I120" s="351">
        <f t="shared" si="7"/>
        <v>37565</v>
      </c>
      <c r="J120" s="353">
        <f t="array" ref="J120">(PRODUCT(1+$F$2:F120/100)-1)*100</f>
        <v>-45.553326646606443</v>
      </c>
      <c r="K120" s="354">
        <f t="array" ref="K120">(PRODUCT(1+$G$2:G120/100)-1)*100</f>
        <v>-15.941432813564571</v>
      </c>
    </row>
    <row r="121" spans="1:11">
      <c r="A121" s="350">
        <v>37566</v>
      </c>
      <c r="B121" s="346">
        <v>0.62929999999999997</v>
      </c>
      <c r="C121" s="346">
        <v>1320.04</v>
      </c>
      <c r="D121" s="346"/>
      <c r="E121" s="351">
        <f t="shared" si="4"/>
        <v>37566</v>
      </c>
      <c r="F121" s="353">
        <f t="shared" si="5"/>
        <v>-3.3926926619588627</v>
      </c>
      <c r="G121" s="354">
        <f t="shared" si="6"/>
        <v>0.93592292399449217</v>
      </c>
      <c r="I121" s="351">
        <f t="shared" si="7"/>
        <v>37566</v>
      </c>
      <c r="J121" s="353">
        <f t="array" ref="J121">(PRODUCT(1+$F$2:F121/100)-1)*100</f>
        <v>-47.400534938147729</v>
      </c>
      <c r="K121" s="354">
        <f t="array" ref="K121">(PRODUCT(1+$G$2:G121/100)-1)*100</f>
        <v>-15.154709413685408</v>
      </c>
    </row>
    <row r="122" spans="1:11">
      <c r="A122" s="350">
        <v>37567</v>
      </c>
      <c r="B122" s="346">
        <v>0.59289999999999998</v>
      </c>
      <c r="C122" s="346">
        <v>1290.1500000000001</v>
      </c>
      <c r="D122" s="346"/>
      <c r="E122" s="351">
        <f t="shared" si="4"/>
        <v>37567</v>
      </c>
      <c r="F122" s="353">
        <f t="shared" si="5"/>
        <v>-5.7842046718576174</v>
      </c>
      <c r="G122" s="354">
        <f t="shared" si="6"/>
        <v>-2.264325323475036</v>
      </c>
      <c r="I122" s="351">
        <f t="shared" si="7"/>
        <v>37567</v>
      </c>
      <c r="J122" s="353">
        <f t="array" ref="J122">(PRODUCT(1+$F$2:F122/100)-1)*100</f>
        <v>-50.442995653627506</v>
      </c>
      <c r="K122" s="354">
        <f t="array" ref="K122">(PRODUCT(1+$G$2:G122/100)-1)*100</f>
        <v>-17.075882814207311</v>
      </c>
    </row>
    <row r="123" spans="1:11">
      <c r="A123" s="350">
        <v>37568</v>
      </c>
      <c r="B123" s="346">
        <v>0.61070000000000002</v>
      </c>
      <c r="C123" s="346">
        <v>1278.94</v>
      </c>
      <c r="D123" s="346"/>
      <c r="E123" s="351">
        <f t="shared" si="4"/>
        <v>37568</v>
      </c>
      <c r="F123" s="353">
        <f t="shared" si="5"/>
        <v>3.0021926125822329</v>
      </c>
      <c r="G123" s="354">
        <f t="shared" si="6"/>
        <v>-0.86889121419990722</v>
      </c>
      <c r="I123" s="351">
        <f t="shared" si="7"/>
        <v>37568</v>
      </c>
      <c r="J123" s="353">
        <f t="array" ref="J123">(PRODUCT(1+$F$2:F123/100)-1)*100</f>
        <v>-48.955198930123657</v>
      </c>
      <c r="K123" s="354">
        <f t="array" ref="K123">(PRODUCT(1+$G$2:G123/100)-1)*100</f>
        <v>-17.796403182887499</v>
      </c>
    </row>
    <row r="124" spans="1:11">
      <c r="A124" s="350">
        <v>37571</v>
      </c>
      <c r="B124" s="346">
        <v>0.60070000000000001</v>
      </c>
      <c r="C124" s="346">
        <v>1252.42</v>
      </c>
      <c r="D124" s="346"/>
      <c r="E124" s="351">
        <f t="shared" si="4"/>
        <v>37571</v>
      </c>
      <c r="F124" s="353">
        <f t="shared" si="5"/>
        <v>-1.6374652038644189</v>
      </c>
      <c r="G124" s="354">
        <f t="shared" si="6"/>
        <v>-2.0735921935352675</v>
      </c>
      <c r="I124" s="351">
        <f t="shared" si="7"/>
        <v>37571</v>
      </c>
      <c r="J124" s="353">
        <f t="array" ref="J124">(PRODUCT(1+$F$2:F124/100)-1)*100</f>
        <v>-49.79103978602469</v>
      </c>
      <c r="K124" s="354">
        <f t="array" ref="K124">(PRODUCT(1+$G$2:G124/100)-1)*100</f>
        <v>-19.500970549292351</v>
      </c>
    </row>
    <row r="125" spans="1:11">
      <c r="A125" s="350">
        <v>37572</v>
      </c>
      <c r="B125" s="346">
        <v>0.57789999999999997</v>
      </c>
      <c r="C125" s="346">
        <v>1262.1400000000001</v>
      </c>
      <c r="D125" s="346"/>
      <c r="E125" s="351">
        <f t="shared" si="4"/>
        <v>37572</v>
      </c>
      <c r="F125" s="353">
        <f t="shared" si="5"/>
        <v>-3.7955718328616661</v>
      </c>
      <c r="G125" s="354">
        <f t="shared" si="6"/>
        <v>0.77609747528784023</v>
      </c>
      <c r="I125" s="351">
        <f t="shared" si="7"/>
        <v>37572</v>
      </c>
      <c r="J125" s="353">
        <f t="array" ref="J125">(PRODUCT(1+$F$2:F125/100)-1)*100</f>
        <v>-51.696756937479059</v>
      </c>
      <c r="K125" s="354">
        <f t="array" ref="K125">(PRODUCT(1+$G$2:G125/100)-1)*100</f>
        <v>-18.876219614094193</v>
      </c>
    </row>
    <row r="126" spans="1:11">
      <c r="A126" s="350">
        <v>37573</v>
      </c>
      <c r="B126" s="346">
        <v>0.64139999999999997</v>
      </c>
      <c r="C126" s="346">
        <v>1261.97</v>
      </c>
      <c r="D126" s="346"/>
      <c r="E126" s="351">
        <f t="shared" si="4"/>
        <v>37573</v>
      </c>
      <c r="F126" s="353">
        <f t="shared" si="5"/>
        <v>10.988060218030803</v>
      </c>
      <c r="G126" s="354">
        <f t="shared" si="6"/>
        <v>-1.346918725340096E-2</v>
      </c>
      <c r="I126" s="351">
        <f t="shared" si="7"/>
        <v>37573</v>
      </c>
      <c r="J126" s="353">
        <f t="array" ref="J126">(PRODUCT(1+$F$2:F126/100)-1)*100</f>
        <v>-46.389167502507476</v>
      </c>
      <c r="K126" s="354">
        <f t="array" ref="K126">(PRODUCT(1+$G$2:G126/100)-1)*100</f>
        <v>-18.887146327981409</v>
      </c>
    </row>
    <row r="127" spans="1:11">
      <c r="A127" s="350">
        <v>37574</v>
      </c>
      <c r="B127" s="346">
        <v>0.61860000000000004</v>
      </c>
      <c r="C127" s="346">
        <v>1293.21</v>
      </c>
      <c r="D127" s="346"/>
      <c r="E127" s="351">
        <f t="shared" si="4"/>
        <v>37574</v>
      </c>
      <c r="F127" s="353">
        <f t="shared" si="5"/>
        <v>-3.5547240411599512</v>
      </c>
      <c r="G127" s="354">
        <f t="shared" si="6"/>
        <v>2.4754946631061037</v>
      </c>
      <c r="I127" s="351">
        <f t="shared" si="7"/>
        <v>37574</v>
      </c>
      <c r="J127" s="353">
        <f t="array" ref="J127">(PRODUCT(1+$F$2:F127/100)-1)*100</f>
        <v>-48.29488465396183</v>
      </c>
      <c r="K127" s="354">
        <f t="array" ref="K127">(PRODUCT(1+$G$2:G127/100)-1)*100</f>
        <v>-16.879201964237524</v>
      </c>
    </row>
    <row r="128" spans="1:11">
      <c r="A128" s="350">
        <v>37575</v>
      </c>
      <c r="B128" s="346">
        <v>0.65</v>
      </c>
      <c r="C128" s="346">
        <v>1301.28</v>
      </c>
      <c r="D128" s="346"/>
      <c r="E128" s="351">
        <f t="shared" si="4"/>
        <v>37575</v>
      </c>
      <c r="F128" s="353">
        <f t="shared" si="5"/>
        <v>5.0759780148722955</v>
      </c>
      <c r="G128" s="354">
        <f t="shared" si="6"/>
        <v>0.62402858004499961</v>
      </c>
      <c r="I128" s="351">
        <f t="shared" si="7"/>
        <v>37575</v>
      </c>
      <c r="J128" s="353">
        <f t="array" ref="J128">(PRODUCT(1+$F$2:F128/100)-1)*100</f>
        <v>-45.67034436643258</v>
      </c>
      <c r="K128" s="354">
        <f t="array" ref="K128">(PRODUCT(1+$G$2:G128/100)-1)*100</f>
        <v>-16.360504428532884</v>
      </c>
    </row>
    <row r="129" spans="1:11">
      <c r="A129" s="350">
        <v>37578</v>
      </c>
      <c r="B129" s="346">
        <v>0.77859999999999996</v>
      </c>
      <c r="C129" s="346">
        <v>1287.79</v>
      </c>
      <c r="D129" s="346"/>
      <c r="E129" s="351">
        <f t="shared" si="4"/>
        <v>37578</v>
      </c>
      <c r="F129" s="353">
        <f t="shared" si="5"/>
        <v>19.784615384615378</v>
      </c>
      <c r="G129" s="354">
        <f t="shared" si="6"/>
        <v>-1.0366715849010166</v>
      </c>
      <c r="I129" s="351">
        <f t="shared" si="7"/>
        <v>37578</v>
      </c>
      <c r="J129" s="353">
        <f t="array" ref="J129">(PRODUCT(1+$F$2:F129/100)-1)*100</f>
        <v>-34.921430959545241</v>
      </c>
      <c r="K129" s="354">
        <f t="array" ref="K129">(PRODUCT(1+$G$2:G129/100)-1)*100</f>
        <v>-17.227571312876833</v>
      </c>
    </row>
    <row r="130" spans="1:11">
      <c r="A130" s="350">
        <v>37579</v>
      </c>
      <c r="B130" s="346">
        <v>0.6643</v>
      </c>
      <c r="C130" s="346">
        <v>1282.6099999999999</v>
      </c>
      <c r="D130" s="346"/>
      <c r="E130" s="351">
        <f t="shared" si="4"/>
        <v>37579</v>
      </c>
      <c r="F130" s="353">
        <f t="shared" si="5"/>
        <v>-14.680195222193682</v>
      </c>
      <c r="G130" s="354">
        <f t="shared" si="6"/>
        <v>-0.40223949556993377</v>
      </c>
      <c r="I130" s="351">
        <f t="shared" si="7"/>
        <v>37579</v>
      </c>
      <c r="J130" s="353">
        <f t="array" ref="J130">(PRODUCT(1+$F$2:F130/100)-1)*100</f>
        <v>-44.475091942494096</v>
      </c>
      <c r="K130" s="354">
        <f t="array" ref="K130">(PRODUCT(1+$G$2:G130/100)-1)*100</f>
        <v>-17.560514712498897</v>
      </c>
    </row>
    <row r="131" spans="1:11">
      <c r="A131" s="350">
        <v>37580</v>
      </c>
      <c r="B131" s="346">
        <v>0.71709999999999996</v>
      </c>
      <c r="C131" s="346">
        <v>1307.6099999999999</v>
      </c>
      <c r="D131" s="346"/>
      <c r="E131" s="351">
        <f t="shared" ref="E131:E194" si="8">A131</f>
        <v>37580</v>
      </c>
      <c r="F131" s="353">
        <f t="shared" ref="F131:F194" si="9">((B131/B130)-1)*100</f>
        <v>7.9482161673942509</v>
      </c>
      <c r="G131" s="354">
        <f t="shared" ref="G131:G194" si="10">((C131/C130)-1)*100</f>
        <v>1.949150560185875</v>
      </c>
      <c r="I131" s="351">
        <f t="shared" ref="I131:I194" si="11">E131</f>
        <v>37580</v>
      </c>
      <c r="J131" s="353">
        <f t="array" ref="J131">(PRODUCT(1+$F$2:F131/100)-1)*100</f>
        <v>-40.061852223336615</v>
      </c>
      <c r="K131" s="354">
        <f t="array" ref="K131">(PRODUCT(1+$G$2:G131/100)-1)*100</f>
        <v>-15.953645023203222</v>
      </c>
    </row>
    <row r="132" spans="1:11">
      <c r="A132" s="350">
        <v>37581</v>
      </c>
      <c r="B132" s="346">
        <v>0.78569999999999995</v>
      </c>
      <c r="C132" s="346">
        <v>1335.75</v>
      </c>
      <c r="D132" s="346"/>
      <c r="E132" s="351">
        <f t="shared" si="8"/>
        <v>37581</v>
      </c>
      <c r="F132" s="353">
        <f t="shared" si="9"/>
        <v>9.5663087435504011</v>
      </c>
      <c r="G132" s="354">
        <f t="shared" si="10"/>
        <v>2.152017803473516</v>
      </c>
      <c r="I132" s="351">
        <f t="shared" si="11"/>
        <v>37581</v>
      </c>
      <c r="J132" s="353">
        <f t="array" ref="J132">(PRODUCT(1+$F$2:F132/100)-1)*100</f>
        <v>-34.327983951855501</v>
      </c>
      <c r="K132" s="354">
        <f t="array" ref="K132">(PRODUCT(1+$G$2:G132/100)-1)*100</f>
        <v>-14.144952500932007</v>
      </c>
    </row>
    <row r="133" spans="1:11">
      <c r="A133" s="350">
        <v>37582</v>
      </c>
      <c r="B133" s="346">
        <v>0.78639999999999999</v>
      </c>
      <c r="C133" s="346">
        <v>1331.17</v>
      </c>
      <c r="D133" s="346"/>
      <c r="E133" s="351">
        <f t="shared" si="8"/>
        <v>37582</v>
      </c>
      <c r="F133" s="353">
        <f t="shared" si="9"/>
        <v>8.9092528955081463E-2</v>
      </c>
      <c r="G133" s="354">
        <f t="shared" si="10"/>
        <v>-0.34287853265955182</v>
      </c>
      <c r="I133" s="351">
        <f t="shared" si="11"/>
        <v>37582</v>
      </c>
      <c r="J133" s="353">
        <f t="array" ref="J133">(PRODUCT(1+$F$2:F133/100)-1)*100</f>
        <v>-34.269475091942425</v>
      </c>
      <c r="K133" s="354">
        <f t="array" ref="K133">(PRODUCT(1+$G$2:G133/100)-1)*100</f>
        <v>-14.439331028010971</v>
      </c>
    </row>
    <row r="134" spans="1:11">
      <c r="A134" s="350">
        <v>37585</v>
      </c>
      <c r="B134" s="346">
        <v>0.79290000000000005</v>
      </c>
      <c r="C134" s="346">
        <v>1334.52</v>
      </c>
      <c r="D134" s="346"/>
      <c r="E134" s="351">
        <f t="shared" si="8"/>
        <v>37585</v>
      </c>
      <c r="F134" s="353">
        <f t="shared" si="9"/>
        <v>0.82655137334690654</v>
      </c>
      <c r="G134" s="354">
        <f t="shared" si="10"/>
        <v>0.25165831561708707</v>
      </c>
      <c r="I134" s="351">
        <f t="shared" si="11"/>
        <v>37585</v>
      </c>
      <c r="J134" s="353">
        <f t="array" ref="J134">(PRODUCT(1+$F$2:F134/100)-1)*100</f>
        <v>-33.726178535606742</v>
      </c>
      <c r="K134" s="354">
        <f t="array" ref="K134">(PRODUCT(1+$G$2:G134/100)-1)*100</f>
        <v>-14.224010489645355</v>
      </c>
    </row>
    <row r="135" spans="1:11">
      <c r="A135" s="350">
        <v>37586</v>
      </c>
      <c r="B135" s="346">
        <v>0.74929999999999997</v>
      </c>
      <c r="C135" s="346">
        <v>1306.79</v>
      </c>
      <c r="D135" s="346"/>
      <c r="E135" s="351">
        <f t="shared" si="8"/>
        <v>37586</v>
      </c>
      <c r="F135" s="353">
        <f t="shared" si="9"/>
        <v>-5.498801866565783</v>
      </c>
      <c r="G135" s="354">
        <f t="shared" si="10"/>
        <v>-2.0779006684051193</v>
      </c>
      <c r="I135" s="351">
        <f t="shared" si="11"/>
        <v>37586</v>
      </c>
      <c r="J135" s="353">
        <f t="array" ref="J135">(PRODUCT(1+$F$2:F135/100)-1)*100</f>
        <v>-37.370444667335278</v>
      </c>
      <c r="K135" s="354">
        <f t="array" ref="K135">(PRODUCT(1+$G$2:G135/100)-1)*100</f>
        <v>-16.006350349012124</v>
      </c>
    </row>
    <row r="136" spans="1:11">
      <c r="A136" s="350">
        <v>37587</v>
      </c>
      <c r="B136" s="346">
        <v>0.75149999999999995</v>
      </c>
      <c r="C136" s="346">
        <v>1343.47</v>
      </c>
      <c r="D136" s="346"/>
      <c r="E136" s="351">
        <f t="shared" si="8"/>
        <v>37587</v>
      </c>
      <c r="F136" s="353">
        <f t="shared" si="9"/>
        <v>0.29360736687575884</v>
      </c>
      <c r="G136" s="354">
        <f t="shared" si="10"/>
        <v>2.8068779222369278</v>
      </c>
      <c r="I136" s="351">
        <f t="shared" si="11"/>
        <v>37587</v>
      </c>
      <c r="J136" s="353">
        <f t="array" ref="J136">(PRODUCT(1+$F$2:F136/100)-1)*100</f>
        <v>-37.186559679037046</v>
      </c>
      <c r="K136" s="354">
        <f t="array" ref="K136">(PRODUCT(1+$G$2:G136/100)-1)*100</f>
        <v>-13.648751140877513</v>
      </c>
    </row>
    <row r="137" spans="1:11">
      <c r="A137" s="350">
        <v>37588</v>
      </c>
      <c r="B137" s="346">
        <v>0.75149999999999995</v>
      </c>
      <c r="C137" s="346">
        <v>1343.47</v>
      </c>
      <c r="D137" s="346"/>
      <c r="E137" s="351">
        <f t="shared" si="8"/>
        <v>37588</v>
      </c>
      <c r="F137" s="353">
        <f t="shared" si="9"/>
        <v>0</v>
      </c>
      <c r="G137" s="354">
        <f t="shared" si="10"/>
        <v>0</v>
      </c>
      <c r="I137" s="351">
        <f t="shared" si="11"/>
        <v>37588</v>
      </c>
      <c r="J137" s="353">
        <f t="array" ref="J137">(PRODUCT(1+$F$2:F137/100)-1)*100</f>
        <v>-37.186559679037046</v>
      </c>
      <c r="K137" s="354">
        <f t="array" ref="K137">(PRODUCT(1+$G$2:G137/100)-1)*100</f>
        <v>-13.648751140877513</v>
      </c>
    </row>
    <row r="138" spans="1:11">
      <c r="A138" s="350">
        <v>37589</v>
      </c>
      <c r="B138" s="346">
        <v>0.77500000000000002</v>
      </c>
      <c r="C138" s="346">
        <v>1339.89</v>
      </c>
      <c r="D138" s="346"/>
      <c r="E138" s="351">
        <f t="shared" si="8"/>
        <v>37589</v>
      </c>
      <c r="F138" s="353">
        <f t="shared" si="9"/>
        <v>3.1270791749833826</v>
      </c>
      <c r="G138" s="354">
        <f t="shared" si="10"/>
        <v>-0.26647413042345525</v>
      </c>
      <c r="I138" s="351">
        <f t="shared" si="11"/>
        <v>37589</v>
      </c>
      <c r="J138" s="353">
        <f t="array" ref="J138">(PRODUCT(1+$F$2:F138/100)-1)*100</f>
        <v>-35.222333667669602</v>
      </c>
      <c r="K138" s="354">
        <f t="array" ref="K138">(PRODUCT(1+$G$2:G138/100)-1)*100</f>
        <v>-13.878854880384651</v>
      </c>
    </row>
    <row r="139" spans="1:11">
      <c r="A139" s="350">
        <v>37592</v>
      </c>
      <c r="B139" s="346">
        <v>0.76139999999999997</v>
      </c>
      <c r="C139" s="346">
        <v>1337.34</v>
      </c>
      <c r="D139" s="346"/>
      <c r="E139" s="351">
        <f t="shared" si="8"/>
        <v>37592</v>
      </c>
      <c r="F139" s="353">
        <f t="shared" si="9"/>
        <v>-1.7548387096774309</v>
      </c>
      <c r="G139" s="354">
        <f t="shared" si="10"/>
        <v>-0.19031413026443511</v>
      </c>
      <c r="I139" s="351">
        <f t="shared" si="11"/>
        <v>37592</v>
      </c>
      <c r="J139" s="353">
        <f t="array" ref="J139">(PRODUCT(1+$F$2:F139/100)-1)*100</f>
        <v>-36.359077231695025</v>
      </c>
      <c r="K139" s="354">
        <f t="array" ref="K139">(PRODUCT(1+$G$2:G139/100)-1)*100</f>
        <v>-14.042755588692824</v>
      </c>
    </row>
    <row r="140" spans="1:11">
      <c r="A140" s="350">
        <v>37593</v>
      </c>
      <c r="B140" s="346">
        <v>0.77070000000000005</v>
      </c>
      <c r="C140" s="346">
        <v>1317.65</v>
      </c>
      <c r="D140" s="346"/>
      <c r="E140" s="351">
        <f t="shared" si="8"/>
        <v>37593</v>
      </c>
      <c r="F140" s="353">
        <f t="shared" si="9"/>
        <v>1.2214342001576117</v>
      </c>
      <c r="G140" s="354">
        <f t="shared" si="10"/>
        <v>-1.4723256613875191</v>
      </c>
      <c r="I140" s="351">
        <f t="shared" si="11"/>
        <v>37593</v>
      </c>
      <c r="J140" s="353">
        <f t="array" ref="J140">(PRODUCT(1+$F$2:F140/100)-1)*100</f>
        <v>-35.581745235707054</v>
      </c>
      <c r="K140" s="354">
        <f t="array" ref="K140">(PRODUCT(1+$G$2:G140/100)-1)*100</f>
        <v>-15.308326155982089</v>
      </c>
    </row>
    <row r="141" spans="1:11">
      <c r="A141" s="350">
        <v>37594</v>
      </c>
      <c r="B141" s="346">
        <v>0.71060000000000001</v>
      </c>
      <c r="C141" s="346">
        <v>1313.53</v>
      </c>
      <c r="D141" s="346"/>
      <c r="E141" s="351">
        <f t="shared" si="8"/>
        <v>37594</v>
      </c>
      <c r="F141" s="353">
        <f t="shared" si="9"/>
        <v>-7.7981056182691137</v>
      </c>
      <c r="G141" s="354">
        <f t="shared" si="10"/>
        <v>-0.31267787348689957</v>
      </c>
      <c r="I141" s="351">
        <f t="shared" si="11"/>
        <v>37594</v>
      </c>
      <c r="J141" s="353">
        <f t="array" ref="J141">(PRODUCT(1+$F$2:F141/100)-1)*100</f>
        <v>-40.605148779672298</v>
      </c>
      <c r="K141" s="354">
        <f t="array" ref="K141">(PRODUCT(1+$G$2:G141/100)-1)*100</f>
        <v>-15.573138280778021</v>
      </c>
    </row>
    <row r="142" spans="1:11">
      <c r="A142" s="350">
        <v>37595</v>
      </c>
      <c r="B142" s="346">
        <v>0.78569999999999995</v>
      </c>
      <c r="C142" s="346">
        <v>1297.8</v>
      </c>
      <c r="D142" s="346"/>
      <c r="E142" s="351">
        <f t="shared" si="8"/>
        <v>37595</v>
      </c>
      <c r="F142" s="353">
        <f t="shared" si="9"/>
        <v>10.568533633549105</v>
      </c>
      <c r="G142" s="354">
        <f t="shared" si="10"/>
        <v>-1.1975364095224372</v>
      </c>
      <c r="I142" s="351">
        <f t="shared" si="11"/>
        <v>37595</v>
      </c>
      <c r="J142" s="353">
        <f t="array" ref="J142">(PRODUCT(1+$F$2:F142/100)-1)*100</f>
        <v>-34.327983951855515</v>
      </c>
      <c r="K142" s="354">
        <f t="array" ref="K142">(PRODUCT(1+$G$2:G142/100)-1)*100</f>
        <v>-16.584180689282867</v>
      </c>
    </row>
    <row r="143" spans="1:11">
      <c r="A143" s="350">
        <v>37596</v>
      </c>
      <c r="B143" s="346">
        <v>0.78220000000000001</v>
      </c>
      <c r="C143" s="346">
        <v>1305.99</v>
      </c>
      <c r="D143" s="346"/>
      <c r="E143" s="351">
        <f t="shared" si="8"/>
        <v>37596</v>
      </c>
      <c r="F143" s="353">
        <f t="shared" si="9"/>
        <v>-0.4454626447753518</v>
      </c>
      <c r="G143" s="354">
        <f t="shared" si="10"/>
        <v>0.63106796116505492</v>
      </c>
      <c r="I143" s="351">
        <f t="shared" si="11"/>
        <v>37596</v>
      </c>
      <c r="J143" s="353">
        <f t="array" ref="J143">(PRODUCT(1+$F$2:F143/100)-1)*100</f>
        <v>-34.620528251420865</v>
      </c>
      <c r="K143" s="354">
        <f t="array" ref="K143">(PRODUCT(1+$G$2:G143/100)-1)*100</f>
        <v>-16.057770179069596</v>
      </c>
    </row>
    <row r="144" spans="1:11">
      <c r="A144" s="350">
        <v>37599</v>
      </c>
      <c r="B144" s="346">
        <v>0.79930000000000001</v>
      </c>
      <c r="C144" s="346">
        <v>1277.05</v>
      </c>
      <c r="D144" s="346"/>
      <c r="E144" s="351">
        <f t="shared" si="8"/>
        <v>37599</v>
      </c>
      <c r="F144" s="353">
        <f t="shared" si="9"/>
        <v>2.1861416517514609</v>
      </c>
      <c r="G144" s="354">
        <f t="shared" si="10"/>
        <v>-2.2159434605165451</v>
      </c>
      <c r="I144" s="351">
        <f t="shared" si="11"/>
        <v>37599</v>
      </c>
      <c r="J144" s="353">
        <f t="array" ref="J144">(PRODUCT(1+$F$2:F144/100)-1)*100</f>
        <v>-33.191240387830099</v>
      </c>
      <c r="K144" s="354">
        <f t="array" ref="K144">(PRODUCT(1+$G$2:G144/100)-1)*100</f>
        <v>-17.917882531398277</v>
      </c>
    </row>
    <row r="145" spans="1:11">
      <c r="A145" s="350">
        <v>37600</v>
      </c>
      <c r="B145" s="346">
        <v>0.87139999999999995</v>
      </c>
      <c r="C145" s="346">
        <v>1294.9100000000001</v>
      </c>
      <c r="D145" s="346"/>
      <c r="E145" s="351">
        <f t="shared" si="8"/>
        <v>37600</v>
      </c>
      <c r="F145" s="353">
        <f t="shared" si="9"/>
        <v>9.0203928437382572</v>
      </c>
      <c r="G145" s="354">
        <f t="shared" si="10"/>
        <v>1.3985356877177946</v>
      </c>
      <c r="I145" s="351">
        <f t="shared" si="11"/>
        <v>37600</v>
      </c>
      <c r="J145" s="353">
        <f t="array" ref="J145">(PRODUCT(1+$F$2:F145/100)-1)*100</f>
        <v>-27.164827816783632</v>
      </c>
      <c r="K145" s="354">
        <f t="array" ref="K145">(PRODUCT(1+$G$2:G145/100)-1)*100</f>
        <v>-16.769934825365439</v>
      </c>
    </row>
    <row r="146" spans="1:11">
      <c r="A146" s="350">
        <v>37601</v>
      </c>
      <c r="B146" s="346">
        <v>0.89710000000000001</v>
      </c>
      <c r="C146" s="346">
        <v>1295.9100000000001</v>
      </c>
      <c r="D146" s="346"/>
      <c r="E146" s="351">
        <f t="shared" si="8"/>
        <v>37601</v>
      </c>
      <c r="F146" s="353">
        <f t="shared" si="9"/>
        <v>2.949277025476249</v>
      </c>
      <c r="G146" s="354">
        <f t="shared" si="10"/>
        <v>7.7225444239359398E-2</v>
      </c>
      <c r="I146" s="351">
        <f t="shared" si="11"/>
        <v>37601</v>
      </c>
      <c r="J146" s="353">
        <f t="array" ref="J146">(PRODUCT(1+$F$2:F146/100)-1)*100</f>
        <v>-25.016716817117967</v>
      </c>
      <c r="K146" s="354">
        <f t="array" ref="K146">(PRODUCT(1+$G$2:G146/100)-1)*100</f>
        <v>-16.705660037793624</v>
      </c>
    </row>
    <row r="147" spans="1:11">
      <c r="A147" s="350">
        <v>37602</v>
      </c>
      <c r="B147" s="346">
        <v>0.90069999999999995</v>
      </c>
      <c r="C147" s="346">
        <v>1291.1600000000001</v>
      </c>
      <c r="D147" s="346"/>
      <c r="E147" s="351">
        <f t="shared" si="8"/>
        <v>37602</v>
      </c>
      <c r="F147" s="353">
        <f t="shared" si="9"/>
        <v>0.40129305540073101</v>
      </c>
      <c r="G147" s="354">
        <f t="shared" si="10"/>
        <v>-0.3665377996928787</v>
      </c>
      <c r="I147" s="351">
        <f t="shared" si="11"/>
        <v>37602</v>
      </c>
      <c r="J147" s="353">
        <f t="array" ref="J147">(PRODUCT(1+$F$2:F147/100)-1)*100</f>
        <v>-24.715814108993595</v>
      </c>
      <c r="K147" s="354">
        <f t="array" ref="K147">(PRODUCT(1+$G$2:G147/100)-1)*100</f>
        <v>-17.010965278759805</v>
      </c>
    </row>
    <row r="148" spans="1:11">
      <c r="A148" s="350">
        <v>37603</v>
      </c>
      <c r="B148" s="346">
        <v>0.89290000000000003</v>
      </c>
      <c r="C148" s="346">
        <v>1273.83</v>
      </c>
      <c r="D148" s="346"/>
      <c r="E148" s="351">
        <f t="shared" si="8"/>
        <v>37603</v>
      </c>
      <c r="F148" s="353">
        <f t="shared" si="9"/>
        <v>-0.86599311646495813</v>
      </c>
      <c r="G148" s="354">
        <f t="shared" si="10"/>
        <v>-1.3422039096626426</v>
      </c>
      <c r="I148" s="351">
        <f t="shared" si="11"/>
        <v>37603</v>
      </c>
      <c r="J148" s="353">
        <f t="array" ref="J148">(PRODUCT(1+$F$2:F148/100)-1)*100</f>
        <v>-25.367769976596389</v>
      </c>
      <c r="K148" s="354">
        <f t="array" ref="K148">(PRODUCT(1+$G$2:G148/100)-1)*100</f>
        <v>-18.124847347379578</v>
      </c>
    </row>
    <row r="149" spans="1:11">
      <c r="A149" s="350">
        <v>37606</v>
      </c>
      <c r="B149" s="346">
        <v>0.91359999999999997</v>
      </c>
      <c r="C149" s="346">
        <v>1303.8499999999999</v>
      </c>
      <c r="D149" s="346"/>
      <c r="E149" s="351">
        <f t="shared" si="8"/>
        <v>37606</v>
      </c>
      <c r="F149" s="353">
        <f t="shared" si="9"/>
        <v>2.3182887221413262</v>
      </c>
      <c r="G149" s="354">
        <f t="shared" si="10"/>
        <v>2.35667239741566</v>
      </c>
      <c r="I149" s="351">
        <f t="shared" si="11"/>
        <v>37606</v>
      </c>
      <c r="J149" s="353">
        <f t="array" ref="J149">(PRODUCT(1+$F$2:F149/100)-1)*100</f>
        <v>-23.637579404881247</v>
      </c>
      <c r="K149" s="354">
        <f t="array" ref="K149">(PRODUCT(1+$G$2:G149/100)-1)*100</f>
        <v>-16.195318224473343</v>
      </c>
    </row>
    <row r="150" spans="1:11">
      <c r="A150" s="350">
        <v>37607</v>
      </c>
      <c r="B150" s="346">
        <v>0.90639999999999998</v>
      </c>
      <c r="C150" s="346">
        <v>1293.26</v>
      </c>
      <c r="D150" s="346"/>
      <c r="E150" s="351">
        <f t="shared" si="8"/>
        <v>37607</v>
      </c>
      <c r="F150" s="353">
        <f t="shared" si="9"/>
        <v>-0.78809106830122211</v>
      </c>
      <c r="G150" s="354">
        <f t="shared" si="10"/>
        <v>-0.81220999348083911</v>
      </c>
      <c r="I150" s="351">
        <f t="shared" si="11"/>
        <v>37607</v>
      </c>
      <c r="J150" s="353">
        <f t="array" ref="J150">(PRODUCT(1+$F$2:F150/100)-1)*100</f>
        <v>-24.239384821129995</v>
      </c>
      <c r="K150" s="354">
        <f t="array" ref="K150">(PRODUCT(1+$G$2:G150/100)-1)*100</f>
        <v>-16.875988224858986</v>
      </c>
    </row>
    <row r="151" spans="1:11">
      <c r="A151" s="350">
        <v>37608</v>
      </c>
      <c r="B151" s="346">
        <v>0.78559999999999997</v>
      </c>
      <c r="C151" s="346">
        <v>1276.3599999999999</v>
      </c>
      <c r="D151" s="346"/>
      <c r="E151" s="351">
        <f t="shared" si="8"/>
        <v>37608</v>
      </c>
      <c r="F151" s="353">
        <f t="shared" si="9"/>
        <v>-13.327449249779344</v>
      </c>
      <c r="G151" s="354">
        <f t="shared" si="10"/>
        <v>-1.3067751264246974</v>
      </c>
      <c r="I151" s="351">
        <f t="shared" si="11"/>
        <v>37608</v>
      </c>
      <c r="J151" s="353">
        <f t="array" ref="J151">(PRODUCT(1+$F$2:F151/100)-1)*100</f>
        <v>-34.33634236041452</v>
      </c>
      <c r="K151" s="354">
        <f t="array" ref="K151">(PRODUCT(1+$G$2:G151/100)-1)*100</f>
        <v>-17.962232134822862</v>
      </c>
    </row>
    <row r="152" spans="1:11">
      <c r="A152" s="350">
        <v>37609</v>
      </c>
      <c r="B152" s="346">
        <v>0.77139999999999997</v>
      </c>
      <c r="C152" s="346">
        <v>1266.79</v>
      </c>
      <c r="D152" s="346"/>
      <c r="E152" s="351">
        <f t="shared" si="8"/>
        <v>37609</v>
      </c>
      <c r="F152" s="353">
        <f t="shared" si="9"/>
        <v>-1.8075356415478638</v>
      </c>
      <c r="G152" s="354">
        <f t="shared" si="10"/>
        <v>-0.74978846093578522</v>
      </c>
      <c r="I152" s="351">
        <f t="shared" si="11"/>
        <v>37609</v>
      </c>
      <c r="J152" s="353">
        <f t="array" ref="J152">(PRODUCT(1+$F$2:F152/100)-1)*100</f>
        <v>-35.523236375793985</v>
      </c>
      <c r="K152" s="354">
        <f t="array" ref="K152">(PRODUCT(1+$G$2:G152/100)-1)*100</f>
        <v>-18.577341851885244</v>
      </c>
    </row>
    <row r="153" spans="1:11">
      <c r="A153" s="350">
        <v>37610</v>
      </c>
      <c r="B153" s="346">
        <v>0.76429999999999998</v>
      </c>
      <c r="C153" s="346">
        <v>1283.26</v>
      </c>
      <c r="D153" s="346"/>
      <c r="E153" s="351">
        <f t="shared" si="8"/>
        <v>37610</v>
      </c>
      <c r="F153" s="353">
        <f t="shared" si="9"/>
        <v>-0.92040445942441762</v>
      </c>
      <c r="G153" s="354">
        <f t="shared" si="10"/>
        <v>1.3001365656501784</v>
      </c>
      <c r="I153" s="351">
        <f t="shared" si="11"/>
        <v>37610</v>
      </c>
      <c r="J153" s="353">
        <f t="array" ref="J153">(PRODUCT(1+$F$2:F153/100)-1)*100</f>
        <v>-36.116683383483718</v>
      </c>
      <c r="K153" s="354">
        <f t="array" ref="K153">(PRODUCT(1+$G$2:G153/100)-1)*100</f>
        <v>-17.518736100577257</v>
      </c>
    </row>
    <row r="154" spans="1:11">
      <c r="A154" s="350">
        <v>37613</v>
      </c>
      <c r="B154" s="346">
        <v>0.73209999999999997</v>
      </c>
      <c r="C154" s="346">
        <v>1285.5999999999999</v>
      </c>
      <c r="D154" s="346"/>
      <c r="E154" s="351">
        <f t="shared" si="8"/>
        <v>37613</v>
      </c>
      <c r="F154" s="353">
        <f t="shared" si="9"/>
        <v>-4.2130053643857135</v>
      </c>
      <c r="G154" s="354">
        <f t="shared" si="10"/>
        <v>0.18234808222807875</v>
      </c>
      <c r="I154" s="351">
        <f t="shared" si="11"/>
        <v>37613</v>
      </c>
      <c r="J154" s="353">
        <f t="array" ref="J154">(PRODUCT(1+$F$2:F154/100)-1)*100</f>
        <v>-38.808090939485062</v>
      </c>
      <c r="K154" s="354">
        <f t="array" ref="K154">(PRODUCT(1+$G$2:G154/100)-1)*100</f>
        <v>-17.368333097659182</v>
      </c>
    </row>
    <row r="155" spans="1:11">
      <c r="A155" s="350">
        <v>37614</v>
      </c>
      <c r="B155" s="346">
        <v>0.70709999999999995</v>
      </c>
      <c r="C155" s="346">
        <v>1278.58</v>
      </c>
      <c r="D155" s="346"/>
      <c r="E155" s="351">
        <f t="shared" si="8"/>
        <v>37614</v>
      </c>
      <c r="F155" s="353">
        <f t="shared" si="9"/>
        <v>-3.4148340390657062</v>
      </c>
      <c r="G155" s="354">
        <f t="shared" si="10"/>
        <v>-0.54604853764779193</v>
      </c>
      <c r="I155" s="351">
        <f t="shared" si="11"/>
        <v>37614</v>
      </c>
      <c r="J155" s="353">
        <f t="array" ref="J155">(PRODUCT(1+$F$2:F155/100)-1)*100</f>
        <v>-40.897693079237662</v>
      </c>
      <c r="K155" s="354">
        <f t="array" ref="K155">(PRODUCT(1+$G$2:G155/100)-1)*100</f>
        <v>-17.819542106413412</v>
      </c>
    </row>
    <row r="156" spans="1:11">
      <c r="A156" s="350">
        <v>37615</v>
      </c>
      <c r="B156" s="346">
        <v>0.70709999999999995</v>
      </c>
      <c r="C156" s="346">
        <v>1278.58</v>
      </c>
      <c r="D156" s="346"/>
      <c r="E156" s="351">
        <f t="shared" si="8"/>
        <v>37615</v>
      </c>
      <c r="F156" s="353">
        <f t="shared" si="9"/>
        <v>0</v>
      </c>
      <c r="G156" s="354">
        <f t="shared" si="10"/>
        <v>0</v>
      </c>
      <c r="I156" s="351">
        <f t="shared" si="11"/>
        <v>37615</v>
      </c>
      <c r="J156" s="353">
        <f t="array" ref="J156">(PRODUCT(1+$F$2:F156/100)-1)*100</f>
        <v>-40.897693079237662</v>
      </c>
      <c r="K156" s="354">
        <f t="array" ref="K156">(PRODUCT(1+$G$2:G156/100)-1)*100</f>
        <v>-17.819542106413412</v>
      </c>
    </row>
    <row r="157" spans="1:11">
      <c r="A157" s="350">
        <v>37616</v>
      </c>
      <c r="B157" s="346">
        <v>0.69640000000000002</v>
      </c>
      <c r="C157" s="346">
        <v>1274.56</v>
      </c>
      <c r="D157" s="346"/>
      <c r="E157" s="351">
        <f t="shared" si="8"/>
        <v>37616</v>
      </c>
      <c r="F157" s="353">
        <f t="shared" si="9"/>
        <v>-1.5132230236175825</v>
      </c>
      <c r="G157" s="354">
        <f t="shared" si="10"/>
        <v>-0.31441130003597717</v>
      </c>
      <c r="I157" s="351">
        <f t="shared" si="11"/>
        <v>37616</v>
      </c>
      <c r="J157" s="353">
        <f t="array" ref="J157">(PRODUCT(1+$F$2:F157/100)-1)*100</f>
        <v>-41.792042795051763</v>
      </c>
      <c r="K157" s="354">
        <f t="array" ref="K157">(PRODUCT(1+$G$2:G157/100)-1)*100</f>
        <v>-18.077926752452157</v>
      </c>
    </row>
    <row r="158" spans="1:11">
      <c r="A158" s="350">
        <v>37617</v>
      </c>
      <c r="B158" s="346">
        <v>0.69069999999999998</v>
      </c>
      <c r="C158" s="346">
        <v>1254.6600000000001</v>
      </c>
      <c r="D158" s="346"/>
      <c r="E158" s="351">
        <f t="shared" si="8"/>
        <v>37617</v>
      </c>
      <c r="F158" s="353">
        <f t="shared" si="9"/>
        <v>-0.81849511774843009</v>
      </c>
      <c r="G158" s="354">
        <f t="shared" si="10"/>
        <v>-1.5613231232739055</v>
      </c>
      <c r="I158" s="351">
        <f t="shared" si="11"/>
        <v>37617</v>
      </c>
      <c r="J158" s="353">
        <f t="array" ref="J158">(PRODUCT(1+$F$2:F158/100)-1)*100</f>
        <v>-42.268472082915366</v>
      </c>
      <c r="K158" s="354">
        <f t="array" ref="K158">(PRODUCT(1+$G$2:G158/100)-1)*100</f>
        <v>-19.356995025131507</v>
      </c>
    </row>
    <row r="159" spans="1:11">
      <c r="A159" s="350">
        <v>37620</v>
      </c>
      <c r="B159" s="346">
        <v>0.71360000000000001</v>
      </c>
      <c r="C159" s="346">
        <v>1260.42</v>
      </c>
      <c r="D159" s="346"/>
      <c r="E159" s="351">
        <f t="shared" si="8"/>
        <v>37620</v>
      </c>
      <c r="F159" s="353">
        <f t="shared" si="9"/>
        <v>3.315477052265825</v>
      </c>
      <c r="G159" s="354">
        <f t="shared" si="10"/>
        <v>0.45908851800486872</v>
      </c>
      <c r="I159" s="351">
        <f t="shared" si="11"/>
        <v>37620</v>
      </c>
      <c r="J159" s="353">
        <f t="array" ref="J159">(PRODUCT(1+$F$2:F159/100)-1)*100</f>
        <v>-40.354396522901979</v>
      </c>
      <c r="K159" s="354">
        <f t="array" ref="K159">(PRODUCT(1+$G$2:G159/100)-1)*100</f>
        <v>-18.986772248717788</v>
      </c>
    </row>
    <row r="160" spans="1:11">
      <c r="A160" s="350">
        <v>37621</v>
      </c>
      <c r="B160" s="346">
        <v>0.78639999999999999</v>
      </c>
      <c r="C160" s="346">
        <v>1261.18</v>
      </c>
      <c r="D160" s="346"/>
      <c r="E160" s="351">
        <f t="shared" si="8"/>
        <v>37621</v>
      </c>
      <c r="F160" s="353">
        <f t="shared" si="9"/>
        <v>10.201793721973097</v>
      </c>
      <c r="G160" s="354">
        <f t="shared" si="10"/>
        <v>6.0297361197059196E-2</v>
      </c>
      <c r="I160" s="351">
        <f t="shared" si="11"/>
        <v>37621</v>
      </c>
      <c r="J160" s="353">
        <f t="array" ref="J160">(PRODUCT(1+$F$2:F160/100)-1)*100</f>
        <v>-34.269475091942425</v>
      </c>
      <c r="K160" s="354">
        <f t="array" ref="K160">(PRODUCT(1+$G$2:G160/100)-1)*100</f>
        <v>-18.937923410163204</v>
      </c>
    </row>
    <row r="161" spans="1:11">
      <c r="A161" s="350">
        <v>37622</v>
      </c>
      <c r="B161" s="346">
        <v>0.78639999999999999</v>
      </c>
      <c r="C161" s="346">
        <v>1261.18</v>
      </c>
      <c r="D161" s="346"/>
      <c r="E161" s="351">
        <f t="shared" si="8"/>
        <v>37622</v>
      </c>
      <c r="F161" s="353">
        <f t="shared" si="9"/>
        <v>0</v>
      </c>
      <c r="G161" s="354">
        <f t="shared" si="10"/>
        <v>0</v>
      </c>
      <c r="I161" s="351">
        <f t="shared" si="11"/>
        <v>37622</v>
      </c>
      <c r="J161" s="353">
        <f t="array" ref="J161">(PRODUCT(1+$F$2:F161/100)-1)*100</f>
        <v>-34.269475091942425</v>
      </c>
      <c r="K161" s="354">
        <f t="array" ref="K161">(PRODUCT(1+$G$2:G161/100)-1)*100</f>
        <v>-18.937923410163204</v>
      </c>
    </row>
    <row r="162" spans="1:11">
      <c r="A162" s="350">
        <v>37623</v>
      </c>
      <c r="B162" s="346">
        <v>0.81789999999999996</v>
      </c>
      <c r="C162" s="346">
        <v>1303.17</v>
      </c>
      <c r="D162" s="346"/>
      <c r="E162" s="351">
        <f t="shared" si="8"/>
        <v>37623</v>
      </c>
      <c r="F162" s="353">
        <f t="shared" si="9"/>
        <v>4.0055951169888138</v>
      </c>
      <c r="G162" s="354">
        <f t="shared" si="10"/>
        <v>3.3294216527379072</v>
      </c>
      <c r="I162" s="351">
        <f t="shared" si="11"/>
        <v>37623</v>
      </c>
      <c r="J162" s="353">
        <f t="array" ref="J162">(PRODUCT(1+$F$2:F162/100)-1)*100</f>
        <v>-31.636576395854156</v>
      </c>
      <c r="K162" s="354">
        <f t="array" ref="K162">(PRODUCT(1+$G$2:G162/100)-1)*100</f>
        <v>-16.239025080022195</v>
      </c>
    </row>
    <row r="163" spans="1:11">
      <c r="A163" s="350">
        <v>37624</v>
      </c>
      <c r="B163" s="346">
        <v>0.77290000000000003</v>
      </c>
      <c r="C163" s="346">
        <v>1302.55</v>
      </c>
      <c r="D163" s="346"/>
      <c r="E163" s="351">
        <f t="shared" si="8"/>
        <v>37624</v>
      </c>
      <c r="F163" s="353">
        <f t="shared" si="9"/>
        <v>-5.5018950972001379</v>
      </c>
      <c r="G163" s="354">
        <f t="shared" si="10"/>
        <v>-4.7576294727480484E-2</v>
      </c>
      <c r="I163" s="351">
        <f t="shared" si="11"/>
        <v>37624</v>
      </c>
      <c r="J163" s="353">
        <f t="array" ref="J163">(PRODUCT(1+$F$2:F163/100)-1)*100</f>
        <v>-35.397860247408822</v>
      </c>
      <c r="K163" s="354">
        <f t="array" ref="K163">(PRODUCT(1+$G$2:G163/100)-1)*100</f>
        <v>-16.278875448316732</v>
      </c>
    </row>
    <row r="164" spans="1:11">
      <c r="A164" s="350">
        <v>37627</v>
      </c>
      <c r="B164" s="346">
        <v>0.79290000000000005</v>
      </c>
      <c r="C164" s="346">
        <v>1331.82</v>
      </c>
      <c r="D164" s="346"/>
      <c r="E164" s="351">
        <f t="shared" si="8"/>
        <v>37627</v>
      </c>
      <c r="F164" s="353">
        <f t="shared" si="9"/>
        <v>2.5876568766981523</v>
      </c>
      <c r="G164" s="354">
        <f t="shared" si="10"/>
        <v>2.2471306283827763</v>
      </c>
      <c r="I164" s="351">
        <f t="shared" si="11"/>
        <v>37627</v>
      </c>
      <c r="J164" s="353">
        <f t="array" ref="J164">(PRODUCT(1+$F$2:F164/100)-1)*100</f>
        <v>-33.726178535606742</v>
      </c>
      <c r="K164" s="354">
        <f t="array" ref="K164">(PRODUCT(1+$G$2:G164/100)-1)*100</f>
        <v>-14.397552416089365</v>
      </c>
    </row>
    <row r="165" spans="1:11">
      <c r="A165" s="350">
        <v>37628</v>
      </c>
      <c r="B165" s="346">
        <v>0.78359999999999996</v>
      </c>
      <c r="C165" s="346">
        <v>1323.17</v>
      </c>
      <c r="D165" s="346"/>
      <c r="E165" s="351">
        <f t="shared" si="8"/>
        <v>37628</v>
      </c>
      <c r="F165" s="353">
        <f t="shared" si="9"/>
        <v>-1.1729095724555494</v>
      </c>
      <c r="G165" s="354">
        <f t="shared" si="10"/>
        <v>-0.6494871679355918</v>
      </c>
      <c r="I165" s="351">
        <f t="shared" si="11"/>
        <v>37628</v>
      </c>
      <c r="J165" s="353">
        <f t="array" ref="J165">(PRODUCT(1+$F$2:F165/100)-1)*100</f>
        <v>-34.503510531594713</v>
      </c>
      <c r="K165" s="354">
        <f t="array" ref="K165">(PRODUCT(1+$G$2:G165/100)-1)*100</f>
        <v>-14.953529328585658</v>
      </c>
    </row>
    <row r="166" spans="1:11">
      <c r="A166" s="350">
        <v>37629</v>
      </c>
      <c r="B166" s="346">
        <v>0.81499999999999995</v>
      </c>
      <c r="C166" s="346">
        <v>1304.95</v>
      </c>
      <c r="D166" s="346"/>
      <c r="E166" s="351">
        <f t="shared" si="8"/>
        <v>37629</v>
      </c>
      <c r="F166" s="353">
        <f t="shared" si="9"/>
        <v>4.0071465033180154</v>
      </c>
      <c r="G166" s="354">
        <f t="shared" si="10"/>
        <v>-1.3769961531776009</v>
      </c>
      <c r="I166" s="351">
        <f t="shared" si="11"/>
        <v>37629</v>
      </c>
      <c r="J166" s="353">
        <f t="array" ref="J166">(PRODUCT(1+$F$2:F166/100)-1)*100</f>
        <v>-31.878970244065464</v>
      </c>
      <c r="K166" s="354">
        <f t="array" ref="K166">(PRODUCT(1+$G$2:G166/100)-1)*100</f>
        <v>-16.12461595814435</v>
      </c>
    </row>
    <row r="167" spans="1:11">
      <c r="A167" s="350">
        <v>37630</v>
      </c>
      <c r="B167" s="346">
        <v>0.83860000000000001</v>
      </c>
      <c r="C167" s="346">
        <v>1330.31</v>
      </c>
      <c r="D167" s="346"/>
      <c r="E167" s="351">
        <f t="shared" si="8"/>
        <v>37630</v>
      </c>
      <c r="F167" s="353">
        <f t="shared" si="9"/>
        <v>2.8957055214724026</v>
      </c>
      <c r="G167" s="354">
        <f t="shared" si="10"/>
        <v>1.9433694777577504</v>
      </c>
      <c r="I167" s="351">
        <f t="shared" si="11"/>
        <v>37630</v>
      </c>
      <c r="J167" s="353">
        <f t="array" ref="J167">(PRODUCT(1+$F$2:F167/100)-1)*100</f>
        <v>-29.906385824139004</v>
      </c>
      <c r="K167" s="354">
        <f t="array" ref="K167">(PRODUCT(1+$G$2:G167/100)-1)*100</f>
        <v>-14.49460734532283</v>
      </c>
    </row>
    <row r="168" spans="1:11">
      <c r="A168" s="350">
        <v>37631</v>
      </c>
      <c r="B168" s="346">
        <v>0.88680000000000003</v>
      </c>
      <c r="C168" s="346">
        <v>1330.29</v>
      </c>
      <c r="D168" s="346"/>
      <c r="E168" s="351">
        <f t="shared" si="8"/>
        <v>37631</v>
      </c>
      <c r="F168" s="353">
        <f t="shared" si="9"/>
        <v>5.7476746959217673</v>
      </c>
      <c r="G168" s="354">
        <f t="shared" si="10"/>
        <v>-1.5034089798637851E-3</v>
      </c>
      <c r="I168" s="351">
        <f t="shared" si="11"/>
        <v>37631</v>
      </c>
      <c r="J168" s="353">
        <f t="array" ref="J168">(PRODUCT(1+$F$2:F168/100)-1)*100</f>
        <v>-25.877632898696014</v>
      </c>
      <c r="K168" s="354">
        <f t="array" ref="K168">(PRODUCT(1+$G$2:G168/100)-1)*100</f>
        <v>-14.495892841074266</v>
      </c>
    </row>
    <row r="169" spans="1:11">
      <c r="A169" s="350">
        <v>37634</v>
      </c>
      <c r="B169" s="346">
        <v>0.86709999999999998</v>
      </c>
      <c r="C169" s="346">
        <v>1328.5</v>
      </c>
      <c r="D169" s="346"/>
      <c r="E169" s="351">
        <f t="shared" si="8"/>
        <v>37634</v>
      </c>
      <c r="F169" s="353">
        <f t="shared" si="9"/>
        <v>-2.2214704555705955</v>
      </c>
      <c r="G169" s="354">
        <f t="shared" si="10"/>
        <v>-0.13455712664155461</v>
      </c>
      <c r="I169" s="351">
        <f t="shared" si="11"/>
        <v>37634</v>
      </c>
      <c r="J169" s="353">
        <f t="array" ref="J169">(PRODUCT(1+$F$2:F169/100)-1)*100</f>
        <v>-27.524239384821058</v>
      </c>
      <c r="K169" s="354">
        <f t="array" ref="K169">(PRODUCT(1+$G$2:G169/100)-1)*100</f>
        <v>-14.610944710827834</v>
      </c>
    </row>
    <row r="170" spans="1:11">
      <c r="A170" s="350">
        <v>37635</v>
      </c>
      <c r="B170" s="346">
        <v>0.86</v>
      </c>
      <c r="C170" s="346">
        <v>1336.25</v>
      </c>
      <c r="D170" s="346"/>
      <c r="E170" s="351">
        <f t="shared" si="8"/>
        <v>37635</v>
      </c>
      <c r="F170" s="353">
        <f t="shared" si="9"/>
        <v>-0.81882135855149141</v>
      </c>
      <c r="G170" s="354">
        <f t="shared" si="10"/>
        <v>0.58336469702671145</v>
      </c>
      <c r="I170" s="351">
        <f t="shared" si="11"/>
        <v>37635</v>
      </c>
      <c r="J170" s="353">
        <f t="array" ref="J170">(PRODUCT(1+$F$2:F170/100)-1)*100</f>
        <v>-28.117686392510798</v>
      </c>
      <c r="K170" s="354">
        <f t="array" ref="K170">(PRODUCT(1+$G$2:G170/100)-1)*100</f>
        <v>-14.112815107146181</v>
      </c>
    </row>
    <row r="171" spans="1:11">
      <c r="A171" s="350">
        <v>37636</v>
      </c>
      <c r="B171" s="346">
        <v>0.87139999999999995</v>
      </c>
      <c r="C171" s="346">
        <v>1317.18</v>
      </c>
      <c r="D171" s="346"/>
      <c r="E171" s="351">
        <f t="shared" si="8"/>
        <v>37636</v>
      </c>
      <c r="F171" s="353">
        <f t="shared" si="9"/>
        <v>1.3255813953488405</v>
      </c>
      <c r="G171" s="354">
        <f t="shared" si="10"/>
        <v>-1.4271281571562211</v>
      </c>
      <c r="I171" s="351">
        <f t="shared" si="11"/>
        <v>37636</v>
      </c>
      <c r="J171" s="353">
        <f t="array" ref="J171">(PRODUCT(1+$F$2:F171/100)-1)*100</f>
        <v>-27.16482781678361</v>
      </c>
      <c r="K171" s="354">
        <f t="array" ref="K171">(PRODUCT(1+$G$2:G171/100)-1)*100</f>
        <v>-15.338535306140921</v>
      </c>
    </row>
    <row r="172" spans="1:11">
      <c r="A172" s="350">
        <v>37637</v>
      </c>
      <c r="B172" s="346">
        <v>0.85709999999999997</v>
      </c>
      <c r="C172" s="346">
        <v>1312.01</v>
      </c>
      <c r="D172" s="346"/>
      <c r="E172" s="351">
        <f t="shared" si="8"/>
        <v>37637</v>
      </c>
      <c r="F172" s="353">
        <f t="shared" si="9"/>
        <v>-1.6410374110626513</v>
      </c>
      <c r="G172" s="354">
        <f t="shared" si="10"/>
        <v>-0.39250520050411186</v>
      </c>
      <c r="I172" s="351">
        <f t="shared" si="11"/>
        <v>37637</v>
      </c>
      <c r="J172" s="353">
        <f t="array" ref="J172">(PRODUCT(1+$F$2:F172/100)-1)*100</f>
        <v>-28.360080240722084</v>
      </c>
      <c r="K172" s="354">
        <f t="array" ref="K172">(PRODUCT(1+$G$2:G172/100)-1)*100</f>
        <v>-15.670835957887274</v>
      </c>
    </row>
    <row r="173" spans="1:11">
      <c r="A173" s="350">
        <v>37638</v>
      </c>
      <c r="B173" s="346">
        <v>0.81710000000000005</v>
      </c>
      <c r="C173" s="346">
        <v>1293.6300000000001</v>
      </c>
      <c r="D173" s="346"/>
      <c r="E173" s="351">
        <f t="shared" si="8"/>
        <v>37638</v>
      </c>
      <c r="F173" s="353">
        <f t="shared" si="9"/>
        <v>-4.6669000116672414</v>
      </c>
      <c r="G173" s="354">
        <f t="shared" si="10"/>
        <v>-1.4009039565247128</v>
      </c>
      <c r="I173" s="351">
        <f t="shared" si="11"/>
        <v>37638</v>
      </c>
      <c r="J173" s="353">
        <f t="array" ref="J173">(PRODUCT(1+$F$2:F173/100)-1)*100</f>
        <v>-31.703443664326226</v>
      </c>
      <c r="K173" s="354">
        <f t="array" ref="K173">(PRODUCT(1+$G$2:G173/100)-1)*100</f>
        <v>-16.852206553457449</v>
      </c>
    </row>
    <row r="174" spans="1:11">
      <c r="A174" s="350">
        <v>37641</v>
      </c>
      <c r="B174" s="346">
        <v>0.81710000000000005</v>
      </c>
      <c r="C174" s="346">
        <v>1293.6300000000001</v>
      </c>
      <c r="D174" s="346"/>
      <c r="E174" s="351">
        <f t="shared" si="8"/>
        <v>37641</v>
      </c>
      <c r="F174" s="353">
        <f t="shared" si="9"/>
        <v>0</v>
      </c>
      <c r="G174" s="354">
        <f t="shared" si="10"/>
        <v>0</v>
      </c>
      <c r="I174" s="351">
        <f t="shared" si="11"/>
        <v>37641</v>
      </c>
      <c r="J174" s="353">
        <f t="array" ref="J174">(PRODUCT(1+$F$2:F174/100)-1)*100</f>
        <v>-31.703443664326226</v>
      </c>
      <c r="K174" s="354">
        <f t="array" ref="K174">(PRODUCT(1+$G$2:G174/100)-1)*100</f>
        <v>-16.852206553457449</v>
      </c>
    </row>
    <row r="175" spans="1:11">
      <c r="A175" s="350">
        <v>37642</v>
      </c>
      <c r="B175" s="346">
        <v>0.81430000000000002</v>
      </c>
      <c r="C175" s="346">
        <v>1273.31</v>
      </c>
      <c r="D175" s="346"/>
      <c r="E175" s="351">
        <f t="shared" si="8"/>
        <v>37642</v>
      </c>
      <c r="F175" s="353">
        <f t="shared" si="9"/>
        <v>-0.34267531513890725</v>
      </c>
      <c r="G175" s="354">
        <f t="shared" si="10"/>
        <v>-1.5707737142768963</v>
      </c>
      <c r="I175" s="351">
        <f t="shared" si="11"/>
        <v>37642</v>
      </c>
      <c r="J175" s="353">
        <f t="array" ref="J175">(PRODUCT(1+$F$2:F175/100)-1)*100</f>
        <v>-31.937479103978518</v>
      </c>
      <c r="K175" s="354">
        <f t="array" ref="K175">(PRODUCT(1+$G$2:G175/100)-1)*100</f>
        <v>-18.158270236916984</v>
      </c>
    </row>
    <row r="176" spans="1:11">
      <c r="A176" s="350">
        <v>37643</v>
      </c>
      <c r="B176" s="346">
        <v>0.8286</v>
      </c>
      <c r="C176" s="346">
        <v>1260.1600000000001</v>
      </c>
      <c r="D176" s="346"/>
      <c r="E176" s="351">
        <f t="shared" si="8"/>
        <v>37643</v>
      </c>
      <c r="F176" s="353">
        <f t="shared" si="9"/>
        <v>1.7561095419378558</v>
      </c>
      <c r="G176" s="354">
        <f t="shared" si="10"/>
        <v>-1.0327414376703148</v>
      </c>
      <c r="I176" s="351">
        <f t="shared" si="11"/>
        <v>37643</v>
      </c>
      <c r="J176" s="353">
        <f t="array" ref="J176">(PRODUCT(1+$F$2:F176/100)-1)*100</f>
        <v>-30.742226680040041</v>
      </c>
      <c r="K176" s="354">
        <f t="array" ref="K176">(PRODUCT(1+$G$2:G176/100)-1)*100</f>
        <v>-19.003483693486501</v>
      </c>
    </row>
    <row r="177" spans="1:11">
      <c r="A177" s="350">
        <v>37644</v>
      </c>
      <c r="B177" s="346">
        <v>0.87060000000000004</v>
      </c>
      <c r="C177" s="346">
        <v>1273.04</v>
      </c>
      <c r="D177" s="346"/>
      <c r="E177" s="351">
        <f t="shared" si="8"/>
        <v>37644</v>
      </c>
      <c r="F177" s="353">
        <f t="shared" si="9"/>
        <v>5.0687907313540892</v>
      </c>
      <c r="G177" s="354">
        <f t="shared" si="10"/>
        <v>1.0220924327069447</v>
      </c>
      <c r="I177" s="351">
        <f t="shared" si="11"/>
        <v>37644</v>
      </c>
      <c r="J177" s="353">
        <f t="array" ref="J177">(PRODUCT(1+$F$2:F177/100)-1)*100</f>
        <v>-27.23169508525568</v>
      </c>
      <c r="K177" s="354">
        <f t="array" ref="K177">(PRODUCT(1+$G$2:G177/100)-1)*100</f>
        <v>-18.175624429561378</v>
      </c>
    </row>
    <row r="178" spans="1:11">
      <c r="A178" s="350">
        <v>37645</v>
      </c>
      <c r="B178" s="346">
        <v>0.88070000000000004</v>
      </c>
      <c r="C178" s="346">
        <v>1235.8399999999999</v>
      </c>
      <c r="D178" s="346"/>
      <c r="E178" s="351">
        <f t="shared" si="8"/>
        <v>37645</v>
      </c>
      <c r="F178" s="353">
        <f t="shared" si="9"/>
        <v>1.1601194578451546</v>
      </c>
      <c r="G178" s="354">
        <f t="shared" si="10"/>
        <v>-2.9221391315276901</v>
      </c>
      <c r="I178" s="351">
        <f t="shared" si="11"/>
        <v>37645</v>
      </c>
      <c r="J178" s="353">
        <f t="array" ref="J178">(PRODUCT(1+$F$2:F178/100)-1)*100</f>
        <v>-26.387495820795635</v>
      </c>
      <c r="K178" s="354">
        <f t="array" ref="K178">(PRODUCT(1+$G$2:G178/100)-1)*100</f>
        <v>-20.566646527233345</v>
      </c>
    </row>
    <row r="179" spans="1:11">
      <c r="A179" s="350">
        <v>37648</v>
      </c>
      <c r="B179" s="346">
        <v>0.87709999999999999</v>
      </c>
      <c r="C179" s="346">
        <v>1215.8599999999999</v>
      </c>
      <c r="D179" s="346"/>
      <c r="E179" s="351">
        <f t="shared" si="8"/>
        <v>37648</v>
      </c>
      <c r="F179" s="353">
        <f t="shared" si="9"/>
        <v>-0.40876575451346264</v>
      </c>
      <c r="G179" s="354">
        <f t="shared" si="10"/>
        <v>-1.6167141377524619</v>
      </c>
      <c r="I179" s="351">
        <f t="shared" si="11"/>
        <v>37648</v>
      </c>
      <c r="J179" s="353">
        <f t="array" ref="J179">(PRODUCT(1+$F$2:F179/100)-1)*100</f>
        <v>-26.688398528920022</v>
      </c>
      <c r="K179" s="354">
        <f t="array" ref="K179">(PRODUCT(1+$G$2:G179/100)-1)*100</f>
        <v>-21.850856782918449</v>
      </c>
    </row>
    <row r="180" spans="1:11">
      <c r="A180" s="350">
        <v>37649</v>
      </c>
      <c r="B180" s="346">
        <v>0.89639999999999997</v>
      </c>
      <c r="C180" s="346">
        <v>1231.74</v>
      </c>
      <c r="D180" s="346"/>
      <c r="E180" s="351">
        <f t="shared" si="8"/>
        <v>37649</v>
      </c>
      <c r="F180" s="353">
        <f t="shared" si="9"/>
        <v>2.2004332459240716</v>
      </c>
      <c r="G180" s="354">
        <f t="shared" si="10"/>
        <v>1.3060714226966974</v>
      </c>
      <c r="I180" s="351">
        <f t="shared" si="11"/>
        <v>37649</v>
      </c>
      <c r="J180" s="353">
        <f t="array" ref="J180">(PRODUCT(1+$F$2:F180/100)-1)*100</f>
        <v>-25.075225677031021</v>
      </c>
      <c r="K180" s="354">
        <f t="array" ref="K180">(PRODUCT(1+$G$2:G180/100)-1)*100</f>
        <v>-20.83017315627783</v>
      </c>
    </row>
    <row r="181" spans="1:11">
      <c r="A181" s="350">
        <v>37650</v>
      </c>
      <c r="B181" s="346">
        <v>0.88200000000000001</v>
      </c>
      <c r="C181" s="346">
        <v>1240.31</v>
      </c>
      <c r="D181" s="346"/>
      <c r="E181" s="351">
        <f t="shared" si="8"/>
        <v>37650</v>
      </c>
      <c r="F181" s="353">
        <f t="shared" si="9"/>
        <v>-1.6064257028112428</v>
      </c>
      <c r="G181" s="354">
        <f t="shared" si="10"/>
        <v>0.69576371636870249</v>
      </c>
      <c r="I181" s="351">
        <f t="shared" si="11"/>
        <v>37650</v>
      </c>
      <c r="J181" s="353">
        <f t="array" ref="J181">(PRODUCT(1+$F$2:F181/100)-1)*100</f>
        <v>-26.278836509528514</v>
      </c>
      <c r="K181" s="354">
        <f t="array" ref="K181">(PRODUCT(1+$G$2:G181/100)-1)*100</f>
        <v>-20.279338226787281</v>
      </c>
    </row>
    <row r="182" spans="1:11">
      <c r="A182" s="350">
        <v>37651</v>
      </c>
      <c r="B182" s="346">
        <v>0.90210000000000001</v>
      </c>
      <c r="C182" s="346">
        <v>1212.23</v>
      </c>
      <c r="D182" s="346"/>
      <c r="E182" s="351">
        <f t="shared" si="8"/>
        <v>37651</v>
      </c>
      <c r="F182" s="353">
        <f t="shared" si="9"/>
        <v>2.2789115646258518</v>
      </c>
      <c r="G182" s="354">
        <f t="shared" si="10"/>
        <v>-2.2639501414968732</v>
      </c>
      <c r="I182" s="351">
        <f t="shared" si="11"/>
        <v>37651</v>
      </c>
      <c r="J182" s="353">
        <f t="array" ref="J182">(PRODUCT(1+$F$2:F182/100)-1)*100</f>
        <v>-24.598796389167433</v>
      </c>
      <c r="K182" s="354">
        <f t="array" ref="K182">(PRODUCT(1+$G$2:G182/100)-1)*100</f>
        <v>-22.084174261804169</v>
      </c>
    </row>
    <row r="183" spans="1:11">
      <c r="A183" s="350">
        <v>37652</v>
      </c>
      <c r="B183" s="346">
        <v>0.94289999999999996</v>
      </c>
      <c r="C183" s="346">
        <v>1228.1400000000001</v>
      </c>
      <c r="D183" s="346"/>
      <c r="E183" s="351">
        <f t="shared" si="8"/>
        <v>37652</v>
      </c>
      <c r="F183" s="353">
        <f t="shared" si="9"/>
        <v>4.5227801795809652</v>
      </c>
      <c r="G183" s="354">
        <f t="shared" si="10"/>
        <v>1.3124572069656892</v>
      </c>
      <c r="I183" s="351">
        <f t="shared" si="11"/>
        <v>37652</v>
      </c>
      <c r="J183" s="353">
        <f t="array" ref="J183">(PRODUCT(1+$F$2:F183/100)-1)*100</f>
        <v>-21.18856569709121</v>
      </c>
      <c r="K183" s="354">
        <f t="array" ref="K183">(PRODUCT(1+$G$2:G183/100)-1)*100</f>
        <v>-21.061562391536391</v>
      </c>
    </row>
    <row r="184" spans="1:11">
      <c r="A184" s="350">
        <v>37655</v>
      </c>
      <c r="B184" s="346">
        <v>0.9143</v>
      </c>
      <c r="C184" s="346">
        <v>1234.78</v>
      </c>
      <c r="D184" s="346"/>
      <c r="E184" s="351">
        <f t="shared" si="8"/>
        <v>37655</v>
      </c>
      <c r="F184" s="353">
        <f t="shared" si="9"/>
        <v>-3.0331954608123879</v>
      </c>
      <c r="G184" s="354">
        <f t="shared" si="10"/>
        <v>0.54065497418860353</v>
      </c>
      <c r="I184" s="351">
        <f t="shared" si="11"/>
        <v>37655</v>
      </c>
      <c r="J184" s="353">
        <f t="array" ref="J184">(PRODUCT(1+$F$2:F184/100)-1)*100</f>
        <v>-23.579070544968172</v>
      </c>
      <c r="K184" s="354">
        <f t="array" ref="K184">(PRODUCT(1+$G$2:G184/100)-1)*100</f>
        <v>-20.634777802059467</v>
      </c>
    </row>
    <row r="185" spans="1:11">
      <c r="A185" s="350">
        <v>37656</v>
      </c>
      <c r="B185" s="346">
        <v>0.87860000000000005</v>
      </c>
      <c r="C185" s="346">
        <v>1217.4000000000001</v>
      </c>
      <c r="D185" s="346"/>
      <c r="E185" s="351">
        <f t="shared" si="8"/>
        <v>37656</v>
      </c>
      <c r="F185" s="353">
        <f t="shared" si="9"/>
        <v>-3.9046264902110828</v>
      </c>
      <c r="G185" s="354">
        <f t="shared" si="10"/>
        <v>-1.4075381849398161</v>
      </c>
      <c r="I185" s="351">
        <f t="shared" si="11"/>
        <v>37656</v>
      </c>
      <c r="J185" s="353">
        <f t="array" ref="J185">(PRODUCT(1+$F$2:F185/100)-1)*100</f>
        <v>-26.563022400534877</v>
      </c>
      <c r="K185" s="354">
        <f t="array" ref="K185">(PRODUCT(1+$G$2:G185/100)-1)*100</f>
        <v>-21.751873610057814</v>
      </c>
    </row>
    <row r="186" spans="1:11">
      <c r="A186" s="350">
        <v>37657</v>
      </c>
      <c r="B186" s="346">
        <v>0.85289999999999999</v>
      </c>
      <c r="C186" s="346">
        <v>1211.04</v>
      </c>
      <c r="D186" s="346"/>
      <c r="E186" s="351">
        <f t="shared" si="8"/>
        <v>37657</v>
      </c>
      <c r="F186" s="353">
        <f t="shared" si="9"/>
        <v>-2.9251081265650014</v>
      </c>
      <c r="G186" s="354">
        <f t="shared" si="10"/>
        <v>-0.52242483982258836</v>
      </c>
      <c r="I186" s="351">
        <f t="shared" si="11"/>
        <v>37657</v>
      </c>
      <c r="J186" s="353">
        <f t="array" ref="J186">(PRODUCT(1+$F$2:F186/100)-1)*100</f>
        <v>-28.711133400200552</v>
      </c>
      <c r="K186" s="354">
        <f t="array" ref="K186">(PRODUCT(1+$G$2:G186/100)-1)*100</f>
        <v>-22.160661259014645</v>
      </c>
    </row>
    <row r="187" spans="1:11">
      <c r="A187" s="350">
        <v>37658</v>
      </c>
      <c r="B187" s="346">
        <v>0.83209999999999995</v>
      </c>
      <c r="C187" s="346">
        <v>1203.58</v>
      </c>
      <c r="D187" s="346"/>
      <c r="E187" s="351">
        <f t="shared" si="8"/>
        <v>37658</v>
      </c>
      <c r="F187" s="353">
        <f t="shared" si="9"/>
        <v>-2.438738421854858</v>
      </c>
      <c r="G187" s="354">
        <f t="shared" si="10"/>
        <v>-0.61599947152860546</v>
      </c>
      <c r="I187" s="351">
        <f t="shared" si="11"/>
        <v>37658</v>
      </c>
      <c r="J187" s="353">
        <f t="array" ref="J187">(PRODUCT(1+$F$2:F187/100)-1)*100</f>
        <v>-30.449682380474719</v>
      </c>
      <c r="K187" s="354">
        <f t="array" ref="K187">(PRODUCT(1+$G$2:G187/100)-1)*100</f>
        <v>-22.640151174300481</v>
      </c>
    </row>
    <row r="188" spans="1:11">
      <c r="A188" s="350">
        <v>37659</v>
      </c>
      <c r="B188" s="346">
        <v>0.87</v>
      </c>
      <c r="C188" s="346">
        <v>1191.46</v>
      </c>
      <c r="D188" s="346"/>
      <c r="E188" s="351">
        <f t="shared" si="8"/>
        <v>37659</v>
      </c>
      <c r="F188" s="353">
        <f t="shared" si="9"/>
        <v>4.554741016704722</v>
      </c>
      <c r="G188" s="354">
        <f t="shared" si="10"/>
        <v>-1.0069957958756315</v>
      </c>
      <c r="I188" s="351">
        <f t="shared" si="11"/>
        <v>37659</v>
      </c>
      <c r="J188" s="353">
        <f t="array" ref="J188">(PRODUCT(1+$F$2:F188/100)-1)*100</f>
        <v>-27.281845536609794</v>
      </c>
      <c r="K188" s="354">
        <f t="array" ref="K188">(PRODUCT(1+$G$2:G188/100)-1)*100</f>
        <v>-23.419161599671025</v>
      </c>
    </row>
    <row r="189" spans="1:11">
      <c r="A189" s="350">
        <v>37662</v>
      </c>
      <c r="B189" s="346">
        <v>0.89070000000000005</v>
      </c>
      <c r="C189" s="346">
        <v>1200.51</v>
      </c>
      <c r="D189" s="346"/>
      <c r="E189" s="351">
        <f t="shared" si="8"/>
        <v>37662</v>
      </c>
      <c r="F189" s="353">
        <f t="shared" si="9"/>
        <v>2.3793103448275899</v>
      </c>
      <c r="G189" s="354">
        <f t="shared" si="10"/>
        <v>0.75957228945997546</v>
      </c>
      <c r="I189" s="351">
        <f t="shared" si="11"/>
        <v>37662</v>
      </c>
      <c r="J189" s="353">
        <f t="array" ref="J189">(PRODUCT(1+$F$2:F189/100)-1)*100</f>
        <v>-25.551654964894645</v>
      </c>
      <c r="K189" s="354">
        <f t="array" ref="K189">(PRODUCT(1+$G$2:G189/100)-1)*100</f>
        <v>-22.837474772146006</v>
      </c>
    </row>
    <row r="190" spans="1:11">
      <c r="A190" s="350">
        <v>37663</v>
      </c>
      <c r="B190" s="346">
        <v>0.92710000000000004</v>
      </c>
      <c r="C190" s="346">
        <v>1190.83</v>
      </c>
      <c r="D190" s="346"/>
      <c r="E190" s="351">
        <f t="shared" si="8"/>
        <v>37663</v>
      </c>
      <c r="F190" s="353">
        <f t="shared" si="9"/>
        <v>4.0866734029415097</v>
      </c>
      <c r="G190" s="354">
        <f t="shared" si="10"/>
        <v>-0.80632397897560937</v>
      </c>
      <c r="I190" s="351">
        <f t="shared" si="11"/>
        <v>37663</v>
      </c>
      <c r="J190" s="353">
        <f t="array" ref="J190">(PRODUCT(1+$F$2:F190/100)-1)*100</f>
        <v>-22.509194249414865</v>
      </c>
      <c r="K190" s="354">
        <f t="array" ref="K190">(PRODUCT(1+$G$2:G190/100)-1)*100</f>
        <v>-23.459654715841292</v>
      </c>
    </row>
    <row r="191" spans="1:11">
      <c r="A191" s="350">
        <v>37664</v>
      </c>
      <c r="B191" s="346">
        <v>0.9486</v>
      </c>
      <c r="C191" s="346">
        <v>1176.1500000000001</v>
      </c>
      <c r="D191" s="346"/>
      <c r="E191" s="351">
        <f t="shared" si="8"/>
        <v>37664</v>
      </c>
      <c r="F191" s="353">
        <f t="shared" si="9"/>
        <v>2.3190594326394143</v>
      </c>
      <c r="G191" s="354">
        <f t="shared" si="10"/>
        <v>-1.2327536256224514</v>
      </c>
      <c r="I191" s="351">
        <f t="shared" si="11"/>
        <v>37664</v>
      </c>
      <c r="J191" s="353">
        <f t="array" ref="J191">(PRODUCT(1+$F$2:F191/100)-1)*100</f>
        <v>-20.712136409227632</v>
      </c>
      <c r="K191" s="354">
        <f t="array" ref="K191">(PRODUCT(1+$G$2:G191/100)-1)*100</f>
        <v>-24.403208597395697</v>
      </c>
    </row>
    <row r="192" spans="1:11">
      <c r="A192" s="350">
        <v>37665</v>
      </c>
      <c r="B192" s="346">
        <v>0.94430000000000003</v>
      </c>
      <c r="C192" s="346">
        <v>1174.43</v>
      </c>
      <c r="D192" s="346"/>
      <c r="E192" s="351">
        <f t="shared" si="8"/>
        <v>37665</v>
      </c>
      <c r="F192" s="353">
        <f t="shared" si="9"/>
        <v>-0.45329959940965114</v>
      </c>
      <c r="G192" s="354">
        <f t="shared" si="10"/>
        <v>-0.14623985035921994</v>
      </c>
      <c r="I192" s="351">
        <f t="shared" si="11"/>
        <v>37665</v>
      </c>
      <c r="J192" s="353">
        <f t="array" ref="J192">(PRODUCT(1+$F$2:F192/100)-1)*100</f>
        <v>-21.07154797726507</v>
      </c>
      <c r="K192" s="354">
        <f t="array" ref="K192">(PRODUCT(1+$G$2:G192/100)-1)*100</f>
        <v>-24.513761232019238</v>
      </c>
    </row>
    <row r="193" spans="1:11">
      <c r="A193" s="350">
        <v>37666</v>
      </c>
      <c r="B193" s="346">
        <v>1.0170999999999999</v>
      </c>
      <c r="C193" s="346">
        <v>1199.6099999999999</v>
      </c>
      <c r="D193" s="346"/>
      <c r="E193" s="351">
        <f t="shared" si="8"/>
        <v>37666</v>
      </c>
      <c r="F193" s="353">
        <f t="shared" si="9"/>
        <v>7.7094143810229721</v>
      </c>
      <c r="G193" s="354">
        <f t="shared" si="10"/>
        <v>2.1440188006096372</v>
      </c>
      <c r="I193" s="351">
        <f t="shared" si="11"/>
        <v>37666</v>
      </c>
      <c r="J193" s="353">
        <f t="array" ref="J193">(PRODUCT(1+$F$2:F193/100)-1)*100</f>
        <v>-14.986626546305526</v>
      </c>
      <c r="K193" s="354">
        <f t="array" ref="K193">(PRODUCT(1+$G$2:G193/100)-1)*100</f>
        <v>-22.895322080960646</v>
      </c>
    </row>
    <row r="194" spans="1:11">
      <c r="A194" s="350">
        <v>37669</v>
      </c>
      <c r="B194" s="346">
        <v>1.0170999999999999</v>
      </c>
      <c r="C194" s="346">
        <v>1199.6099999999999</v>
      </c>
      <c r="D194" s="346"/>
      <c r="E194" s="351">
        <f t="shared" si="8"/>
        <v>37669</v>
      </c>
      <c r="F194" s="353">
        <f t="shared" si="9"/>
        <v>0</v>
      </c>
      <c r="G194" s="354">
        <f t="shared" si="10"/>
        <v>0</v>
      </c>
      <c r="I194" s="351">
        <f t="shared" si="11"/>
        <v>37669</v>
      </c>
      <c r="J194" s="353">
        <f t="array" ref="J194">(PRODUCT(1+$F$2:F194/100)-1)*100</f>
        <v>-14.986626546305526</v>
      </c>
      <c r="K194" s="354">
        <f t="array" ref="K194">(PRODUCT(1+$G$2:G194/100)-1)*100</f>
        <v>-22.895322080960646</v>
      </c>
    </row>
    <row r="195" spans="1:11">
      <c r="A195" s="350">
        <v>37670</v>
      </c>
      <c r="B195" s="346">
        <v>1.0471999999999999</v>
      </c>
      <c r="C195" s="346">
        <v>1223.1099999999999</v>
      </c>
      <c r="D195" s="346"/>
      <c r="E195" s="351">
        <f t="shared" ref="E195:E258" si="12">A195</f>
        <v>37670</v>
      </c>
      <c r="F195" s="353">
        <f t="shared" ref="F195:F258" si="13">((B195/B194)-1)*100</f>
        <v>2.9593943565037861</v>
      </c>
      <c r="G195" s="354">
        <f t="shared" ref="G195:G258" si="14">((C195/C194)-1)*100</f>
        <v>1.9589699985828712</v>
      </c>
      <c r="I195" s="351">
        <f t="shared" ref="I195:I258" si="15">E195</f>
        <v>37670</v>
      </c>
      <c r="J195" s="353">
        <f t="array" ref="J195">(PRODUCT(1+$F$2:F195/100)-1)*100</f>
        <v>-12.470745570043407</v>
      </c>
      <c r="K195" s="354">
        <f t="array" ref="K195">(PRODUCT(1+$G$2:G195/100)-1)*100</f>
        <v>-21.38486457302271</v>
      </c>
    </row>
    <row r="196" spans="1:11">
      <c r="A196" s="350">
        <v>37671</v>
      </c>
      <c r="B196" s="346">
        <v>1.0814999999999999</v>
      </c>
      <c r="C196" s="346">
        <v>1214.6600000000001</v>
      </c>
      <c r="D196" s="346"/>
      <c r="E196" s="351">
        <f t="shared" si="12"/>
        <v>37671</v>
      </c>
      <c r="F196" s="353">
        <f t="shared" si="13"/>
        <v>3.275401069518713</v>
      </c>
      <c r="G196" s="354">
        <f t="shared" si="14"/>
        <v>-0.69086181946020897</v>
      </c>
      <c r="I196" s="351">
        <f t="shared" si="15"/>
        <v>37671</v>
      </c>
      <c r="J196" s="353">
        <f t="array" ref="J196">(PRODUCT(1+$F$2:F196/100)-1)*100</f>
        <v>-9.6038114343028553</v>
      </c>
      <c r="K196" s="354">
        <f t="array" ref="K196">(PRODUCT(1+$G$2:G196/100)-1)*100</f>
        <v>-21.927986528004627</v>
      </c>
    </row>
    <row r="197" spans="1:11">
      <c r="A197" s="350">
        <v>37672</v>
      </c>
      <c r="B197" s="346">
        <v>1.0986</v>
      </c>
      <c r="C197" s="346">
        <v>1203.18</v>
      </c>
      <c r="D197" s="346"/>
      <c r="E197" s="351">
        <f t="shared" si="12"/>
        <v>37672</v>
      </c>
      <c r="F197" s="353">
        <f t="shared" si="13"/>
        <v>1.5811373092926573</v>
      </c>
      <c r="G197" s="354">
        <f t="shared" si="14"/>
        <v>-0.9451204452274764</v>
      </c>
      <c r="I197" s="351">
        <f t="shared" si="15"/>
        <v>37672</v>
      </c>
      <c r="J197" s="353">
        <f t="array" ref="J197">(PRODUCT(1+$F$2:F197/100)-1)*100</f>
        <v>-8.1745235707120774</v>
      </c>
      <c r="K197" s="354">
        <f t="array" ref="K197">(PRODUCT(1+$G$2:G197/100)-1)*100</f>
        <v>-22.665861089329209</v>
      </c>
    </row>
    <row r="198" spans="1:11">
      <c r="A198" s="350">
        <v>37673</v>
      </c>
      <c r="B198" s="346">
        <v>1.0643</v>
      </c>
      <c r="C198" s="346">
        <v>1219.0999999999999</v>
      </c>
      <c r="D198" s="346"/>
      <c r="E198" s="351">
        <f t="shared" si="12"/>
        <v>37673</v>
      </c>
      <c r="F198" s="353">
        <f t="shared" si="13"/>
        <v>-3.1221554705989418</v>
      </c>
      <c r="G198" s="354">
        <f t="shared" si="14"/>
        <v>1.323160291893144</v>
      </c>
      <c r="I198" s="351">
        <f t="shared" si="15"/>
        <v>37673</v>
      </c>
      <c r="J198" s="353">
        <f t="array" ref="J198">(PRODUCT(1+$F$2:F198/100)-1)*100</f>
        <v>-11.041457706452629</v>
      </c>
      <c r="K198" s="354">
        <f t="array" ref="K198">(PRODUCT(1+$G$2:G198/100)-1)*100</f>
        <v>-21.642606471185733</v>
      </c>
    </row>
    <row r="199" spans="1:11">
      <c r="A199" s="350">
        <v>37676</v>
      </c>
      <c r="B199" s="346">
        <v>1.0028999999999999</v>
      </c>
      <c r="C199" s="346">
        <v>1196.71</v>
      </c>
      <c r="D199" s="346"/>
      <c r="E199" s="351">
        <f t="shared" si="12"/>
        <v>37676</v>
      </c>
      <c r="F199" s="353">
        <f t="shared" si="13"/>
        <v>-5.7690500798647122</v>
      </c>
      <c r="G199" s="354">
        <f t="shared" si="14"/>
        <v>-1.8366007710606036</v>
      </c>
      <c r="I199" s="351">
        <f t="shared" si="15"/>
        <v>37676</v>
      </c>
      <c r="J199" s="353">
        <f t="array" ref="J199">(PRODUCT(1+$F$2:F199/100)-1)*100</f>
        <v>-16.173520561685006</v>
      </c>
      <c r="K199" s="354">
        <f t="array" ref="K199">(PRODUCT(1+$G$2:G199/100)-1)*100</f>
        <v>-23.081718964918927</v>
      </c>
    </row>
    <row r="200" spans="1:11">
      <c r="A200" s="350">
        <v>37677</v>
      </c>
      <c r="B200" s="346">
        <v>1.0464</v>
      </c>
      <c r="C200" s="346">
        <v>1205.32</v>
      </c>
      <c r="D200" s="346"/>
      <c r="E200" s="351">
        <f t="shared" si="12"/>
        <v>37677</v>
      </c>
      <c r="F200" s="353">
        <f t="shared" si="13"/>
        <v>4.3374214777146314</v>
      </c>
      <c r="G200" s="354">
        <f t="shared" si="14"/>
        <v>0.71947255391864307</v>
      </c>
      <c r="I200" s="351">
        <f t="shared" si="15"/>
        <v>37677</v>
      </c>
      <c r="J200" s="353">
        <f t="array" ref="J200">(PRODUCT(1+$F$2:F200/100)-1)*100</f>
        <v>-12.537612838515489</v>
      </c>
      <c r="K200" s="354">
        <f t="array" ref="K200">(PRODUCT(1+$G$2:G200/100)-1)*100</f>
        <v>-22.528313043925507</v>
      </c>
    </row>
    <row r="201" spans="1:11">
      <c r="A201" s="350">
        <v>37678</v>
      </c>
      <c r="B201" s="346">
        <v>1.0392999999999999</v>
      </c>
      <c r="C201" s="346">
        <v>1189.98</v>
      </c>
      <c r="D201" s="346"/>
      <c r="E201" s="351">
        <f t="shared" si="12"/>
        <v>37678</v>
      </c>
      <c r="F201" s="353">
        <f t="shared" si="13"/>
        <v>-0.67851681957187271</v>
      </c>
      <c r="G201" s="354">
        <f t="shared" si="14"/>
        <v>-1.2726910695914695</v>
      </c>
      <c r="I201" s="351">
        <f t="shared" si="15"/>
        <v>37678</v>
      </c>
      <c r="J201" s="353">
        <f t="array" ref="J201">(PRODUCT(1+$F$2:F201/100)-1)*100</f>
        <v>-13.131059846205229</v>
      </c>
      <c r="K201" s="354">
        <f t="array" ref="K201">(PRODUCT(1+$G$2:G201/100)-1)*100</f>
        <v>-23.514288285277331</v>
      </c>
    </row>
    <row r="202" spans="1:11">
      <c r="A202" s="350">
        <v>37679</v>
      </c>
      <c r="B202" s="346">
        <v>1.1786000000000001</v>
      </c>
      <c r="C202" s="346">
        <v>1204.1099999999999</v>
      </c>
      <c r="D202" s="346"/>
      <c r="E202" s="351">
        <f t="shared" si="12"/>
        <v>37679</v>
      </c>
      <c r="F202" s="353">
        <f t="shared" si="13"/>
        <v>13.403252188973358</v>
      </c>
      <c r="G202" s="354">
        <f t="shared" si="14"/>
        <v>1.1874149145363777</v>
      </c>
      <c r="I202" s="351">
        <f t="shared" si="15"/>
        <v>37679</v>
      </c>
      <c r="J202" s="353">
        <f t="array" ref="J202">(PRODUCT(1+$F$2:F202/100)-1)*100</f>
        <v>-1.4877967235037759</v>
      </c>
      <c r="K202" s="354">
        <f t="array" ref="K202">(PRODUCT(1+$G$2:G202/100)-1)*100</f>
        <v>-22.606085536887409</v>
      </c>
    </row>
    <row r="203" spans="1:11">
      <c r="A203" s="350">
        <v>37680</v>
      </c>
      <c r="B203" s="346">
        <v>1.2221</v>
      </c>
      <c r="C203" s="346">
        <v>1209.71</v>
      </c>
      <c r="D203" s="346"/>
      <c r="E203" s="351">
        <f t="shared" si="12"/>
        <v>37680</v>
      </c>
      <c r="F203" s="353">
        <f t="shared" si="13"/>
        <v>3.6908196164941343</v>
      </c>
      <c r="G203" s="354">
        <f t="shared" si="14"/>
        <v>0.46507378893956286</v>
      </c>
      <c r="I203" s="351">
        <f t="shared" si="15"/>
        <v>37680</v>
      </c>
      <c r="J203" s="353">
        <f t="array" ref="J203">(PRODUCT(1+$F$2:F203/100)-1)*100</f>
        <v>2.1481109996657199</v>
      </c>
      <c r="K203" s="354">
        <f t="array" ref="K203">(PRODUCT(1+$G$2:G203/100)-1)*100</f>
        <v>-22.246146726485172</v>
      </c>
    </row>
    <row r="204" spans="1:11">
      <c r="A204" s="350">
        <v>37683</v>
      </c>
      <c r="B204" s="346">
        <v>1.1399999999999999</v>
      </c>
      <c r="C204" s="346">
        <v>1200.5999999999999</v>
      </c>
      <c r="D204" s="346"/>
      <c r="E204" s="351">
        <f t="shared" si="12"/>
        <v>37683</v>
      </c>
      <c r="F204" s="353">
        <f t="shared" si="13"/>
        <v>-6.7179445217249061</v>
      </c>
      <c r="G204" s="354">
        <f t="shared" si="14"/>
        <v>-0.7530730505658445</v>
      </c>
      <c r="I204" s="351">
        <f t="shared" si="15"/>
        <v>37683</v>
      </c>
      <c r="J204" s="353">
        <f t="array" ref="J204">(PRODUCT(1+$F$2:F204/100)-1)*100</f>
        <v>-4.7141424272817982</v>
      </c>
      <c r="K204" s="354">
        <f t="array" ref="K204">(PRODUCT(1+$G$2:G204/100)-1)*100</f>
        <v>-22.831690041264519</v>
      </c>
    </row>
    <row r="205" spans="1:11">
      <c r="A205" s="350">
        <v>37684</v>
      </c>
      <c r="B205" s="346">
        <v>1.1678999999999999</v>
      </c>
      <c r="C205" s="346">
        <v>1182.17</v>
      </c>
      <c r="D205" s="346"/>
      <c r="E205" s="351">
        <f t="shared" si="12"/>
        <v>37684</v>
      </c>
      <c r="F205" s="353">
        <f t="shared" si="13"/>
        <v>2.4473684210526425</v>
      </c>
      <c r="G205" s="354">
        <f t="shared" si="14"/>
        <v>-1.5350658004330997</v>
      </c>
      <c r="I205" s="351">
        <f t="shared" si="15"/>
        <v>37684</v>
      </c>
      <c r="J205" s="353">
        <f t="array" ref="J205">(PRODUCT(1+$F$2:F205/100)-1)*100</f>
        <v>-2.3821464393178893</v>
      </c>
      <c r="K205" s="354">
        <f t="array" ref="K205">(PRODUCT(1+$G$2:G205/100)-1)*100</f>
        <v>-24.016274376213275</v>
      </c>
    </row>
    <row r="206" spans="1:11">
      <c r="A206" s="350">
        <v>37685</v>
      </c>
      <c r="B206" s="346">
        <v>1.1536</v>
      </c>
      <c r="C206" s="346">
        <v>1193.8699999999999</v>
      </c>
      <c r="D206" s="346"/>
      <c r="E206" s="351">
        <f t="shared" si="12"/>
        <v>37685</v>
      </c>
      <c r="F206" s="353">
        <f t="shared" si="13"/>
        <v>-1.2244198989639465</v>
      </c>
      <c r="G206" s="354">
        <f t="shared" si="14"/>
        <v>0.9897053723237681</v>
      </c>
      <c r="I206" s="351">
        <f t="shared" si="15"/>
        <v>37685</v>
      </c>
      <c r="J206" s="353">
        <f t="array" ref="J206">(PRODUCT(1+$F$2:F206/100)-1)*100</f>
        <v>-3.5773988632563647</v>
      </c>
      <c r="K206" s="354">
        <f t="array" ref="K206">(PRODUCT(1+$G$2:G206/100)-1)*100</f>
        <v>-23.264259361622909</v>
      </c>
    </row>
    <row r="207" spans="1:11">
      <c r="A207" s="350">
        <v>37686</v>
      </c>
      <c r="B207" s="346">
        <v>1.1642999999999999</v>
      </c>
      <c r="C207" s="346">
        <v>1182.82</v>
      </c>
      <c r="D207" s="346"/>
      <c r="E207" s="351">
        <f t="shared" si="12"/>
        <v>37686</v>
      </c>
      <c r="F207" s="353">
        <f t="shared" si="13"/>
        <v>0.92753120665740596</v>
      </c>
      <c r="G207" s="354">
        <f t="shared" si="14"/>
        <v>-0.92556140953369281</v>
      </c>
      <c r="I207" s="351">
        <f t="shared" si="15"/>
        <v>37686</v>
      </c>
      <c r="J207" s="353">
        <f t="array" ref="J207">(PRODUCT(1+$F$2:F207/100)-1)*100</f>
        <v>-2.6830491474422735</v>
      </c>
      <c r="K207" s="354">
        <f t="array" ref="K207">(PRODUCT(1+$G$2:G207/100)-1)*100</f>
        <v>-23.974495764291593</v>
      </c>
    </row>
    <row r="208" spans="1:11">
      <c r="A208" s="350">
        <v>37687</v>
      </c>
      <c r="B208" s="346">
        <v>1.1493</v>
      </c>
      <c r="C208" s="346">
        <v>1192.6199999999999</v>
      </c>
      <c r="D208" s="346"/>
      <c r="E208" s="351">
        <f t="shared" si="12"/>
        <v>37687</v>
      </c>
      <c r="F208" s="353">
        <f t="shared" si="13"/>
        <v>-1.288327750579743</v>
      </c>
      <c r="G208" s="354">
        <f t="shared" si="14"/>
        <v>0.82852843205221127</v>
      </c>
      <c r="I208" s="351">
        <f t="shared" si="15"/>
        <v>37687</v>
      </c>
      <c r="J208" s="353">
        <f t="array" ref="J208">(PRODUCT(1+$F$2:F208/100)-1)*100</f>
        <v>-3.9368104312938246</v>
      </c>
      <c r="K208" s="354">
        <f t="array" ref="K208">(PRODUCT(1+$G$2:G208/100)-1)*100</f>
        <v>-23.344602846087692</v>
      </c>
    </row>
    <row r="209" spans="1:11">
      <c r="A209" s="350">
        <v>37690</v>
      </c>
      <c r="B209" s="346">
        <v>1.1235999999999999</v>
      </c>
      <c r="C209" s="346">
        <v>1161.8499999999999</v>
      </c>
      <c r="D209" s="346"/>
      <c r="E209" s="351">
        <f t="shared" si="12"/>
        <v>37690</v>
      </c>
      <c r="F209" s="353">
        <f t="shared" si="13"/>
        <v>-2.2361437396676287</v>
      </c>
      <c r="G209" s="354">
        <f t="shared" si="14"/>
        <v>-2.5800338749979002</v>
      </c>
      <c r="I209" s="351">
        <f t="shared" si="15"/>
        <v>37690</v>
      </c>
      <c r="J209" s="353">
        <f t="array" ref="J209">(PRODUCT(1+$F$2:F209/100)-1)*100</f>
        <v>-6.084921430959489</v>
      </c>
      <c r="K209" s="354">
        <f t="array" ref="K209">(PRODUCT(1+$G$2:G209/100)-1)*100</f>
        <v>-25.322338059672809</v>
      </c>
    </row>
    <row r="210" spans="1:11">
      <c r="A210" s="350">
        <v>37691</v>
      </c>
      <c r="B210" s="346">
        <v>1.1071</v>
      </c>
      <c r="C210" s="346">
        <v>1152.1500000000001</v>
      </c>
      <c r="D210" s="346"/>
      <c r="E210" s="351">
        <f t="shared" si="12"/>
        <v>37691</v>
      </c>
      <c r="F210" s="353">
        <f t="shared" si="13"/>
        <v>-1.4684941260234896</v>
      </c>
      <c r="G210" s="354">
        <f t="shared" si="14"/>
        <v>-0.83487541421007894</v>
      </c>
      <c r="I210" s="351">
        <f t="shared" si="15"/>
        <v>37691</v>
      </c>
      <c r="J210" s="353">
        <f t="array" ref="J210">(PRODUCT(1+$F$2:F210/100)-1)*100</f>
        <v>-7.4640588431961969</v>
      </c>
      <c r="K210" s="354">
        <f t="array" ref="K210">(PRODUCT(1+$G$2:G210/100)-1)*100</f>
        <v>-25.945803499119524</v>
      </c>
    </row>
    <row r="211" spans="1:11">
      <c r="A211" s="350">
        <v>37692</v>
      </c>
      <c r="B211" s="346">
        <v>1.0757000000000001</v>
      </c>
      <c r="C211" s="346">
        <v>1157.6099999999999</v>
      </c>
      <c r="D211" s="346"/>
      <c r="E211" s="351">
        <f t="shared" si="12"/>
        <v>37692</v>
      </c>
      <c r="F211" s="353">
        <f t="shared" si="13"/>
        <v>-2.8362388221479407</v>
      </c>
      <c r="G211" s="354">
        <f t="shared" si="14"/>
        <v>0.47389662804320221</v>
      </c>
      <c r="I211" s="351">
        <f t="shared" si="15"/>
        <v>37692</v>
      </c>
      <c r="J211" s="353">
        <f t="array" ref="J211">(PRODUCT(1+$F$2:F211/100)-1)*100</f>
        <v>-10.08859913072544</v>
      </c>
      <c r="K211" s="354">
        <f t="array" ref="K211">(PRODUCT(1+$G$2:G211/100)-1)*100</f>
        <v>-25.594863158977365</v>
      </c>
    </row>
    <row r="212" spans="1:11">
      <c r="A212" s="350">
        <v>37693</v>
      </c>
      <c r="B212" s="346">
        <v>1.1607000000000001</v>
      </c>
      <c r="C212" s="346">
        <v>1197.56</v>
      </c>
      <c r="D212" s="346"/>
      <c r="E212" s="351">
        <f t="shared" si="12"/>
        <v>37693</v>
      </c>
      <c r="F212" s="353">
        <f t="shared" si="13"/>
        <v>7.9018313656223915</v>
      </c>
      <c r="G212" s="354">
        <f t="shared" si="14"/>
        <v>3.4510759236703326</v>
      </c>
      <c r="I212" s="351">
        <f t="shared" si="15"/>
        <v>37693</v>
      </c>
      <c r="J212" s="353">
        <f t="array" ref="J212">(PRODUCT(1+$F$2:F212/100)-1)*100</f>
        <v>-2.9839518555666134</v>
      </c>
      <c r="K212" s="354">
        <f t="array" ref="K212">(PRODUCT(1+$G$2:G212/100)-1)*100</f>
        <v>-23.027085395482871</v>
      </c>
    </row>
    <row r="213" spans="1:11">
      <c r="A213" s="350">
        <v>37694</v>
      </c>
      <c r="B213" s="346">
        <v>1.1820999999999999</v>
      </c>
      <c r="C213" s="346">
        <v>1199.55</v>
      </c>
      <c r="D213" s="346"/>
      <c r="E213" s="351">
        <f t="shared" si="12"/>
        <v>37694</v>
      </c>
      <c r="F213" s="353">
        <f t="shared" si="13"/>
        <v>1.8437149995692126</v>
      </c>
      <c r="G213" s="354">
        <f t="shared" si="14"/>
        <v>0.16617121480342334</v>
      </c>
      <c r="I213" s="351">
        <f t="shared" si="15"/>
        <v>37694</v>
      </c>
      <c r="J213" s="353">
        <f t="array" ref="J213">(PRODUCT(1+$F$2:F213/100)-1)*100</f>
        <v>-1.1952524239384088</v>
      </c>
      <c r="K213" s="354">
        <f t="array" ref="K213">(PRODUCT(1+$G$2:G213/100)-1)*100</f>
        <v>-22.899178568214939</v>
      </c>
    </row>
    <row r="214" spans="1:11">
      <c r="A214" s="350">
        <v>37697</v>
      </c>
      <c r="B214" s="346">
        <v>1.2857000000000001</v>
      </c>
      <c r="C214" s="346">
        <v>1242.0899999999999</v>
      </c>
      <c r="D214" s="346"/>
      <c r="E214" s="351">
        <f t="shared" si="12"/>
        <v>37697</v>
      </c>
      <c r="F214" s="353">
        <f t="shared" si="13"/>
        <v>8.7640639539802159</v>
      </c>
      <c r="G214" s="354">
        <f t="shared" si="14"/>
        <v>3.546329873702625</v>
      </c>
      <c r="I214" s="351">
        <f t="shared" si="15"/>
        <v>37697</v>
      </c>
      <c r="J214" s="353">
        <f t="array" ref="J214">(PRODUCT(1+$F$2:F214/100)-1)*100</f>
        <v>7.4640588431963417</v>
      </c>
      <c r="K214" s="354">
        <f t="array" ref="K214">(PRODUCT(1+$G$2:G214/100)-1)*100</f>
        <v>-20.164929104909433</v>
      </c>
    </row>
    <row r="215" spans="1:11">
      <c r="A215" s="350">
        <v>37698</v>
      </c>
      <c r="B215" s="346">
        <v>1.3392999999999999</v>
      </c>
      <c r="C215" s="346">
        <v>1247.3900000000001</v>
      </c>
      <c r="D215" s="346"/>
      <c r="E215" s="351">
        <f t="shared" si="12"/>
        <v>37698</v>
      </c>
      <c r="F215" s="353">
        <f t="shared" si="13"/>
        <v>4.1689352103912114</v>
      </c>
      <c r="G215" s="354">
        <f t="shared" si="14"/>
        <v>0.42670015860366561</v>
      </c>
      <c r="I215" s="351">
        <f t="shared" si="15"/>
        <v>37698</v>
      </c>
      <c r="J215" s="353">
        <f t="array" ref="J215">(PRODUCT(1+$F$2:F215/100)-1)*100</f>
        <v>11.944165830825892</v>
      </c>
      <c r="K215" s="354">
        <f t="array" ref="K215">(PRODUCT(1+$G$2:G215/100)-1)*100</f>
        <v>-19.824272730778738</v>
      </c>
    </row>
    <row r="216" spans="1:11">
      <c r="A216" s="350">
        <v>37699</v>
      </c>
      <c r="B216" s="346">
        <v>1.3743000000000001</v>
      </c>
      <c r="C216" s="346">
        <v>1258.3699999999999</v>
      </c>
      <c r="D216" s="346"/>
      <c r="E216" s="351">
        <f t="shared" si="12"/>
        <v>37699</v>
      </c>
      <c r="F216" s="353">
        <f t="shared" si="13"/>
        <v>2.6133054580751214</v>
      </c>
      <c r="G216" s="354">
        <f t="shared" si="14"/>
        <v>0.88023793681204499</v>
      </c>
      <c r="I216" s="351">
        <f t="shared" si="15"/>
        <v>37699</v>
      </c>
      <c r="J216" s="353">
        <f t="array" ref="J216">(PRODUCT(1+$F$2:F216/100)-1)*100</f>
        <v>14.869608826479542</v>
      </c>
      <c r="K216" s="354">
        <f t="array" ref="K216">(PRODUCT(1+$G$2:G216/100)-1)*100</f>
        <v>-19.118535563240091</v>
      </c>
    </row>
    <row r="217" spans="1:11">
      <c r="A217" s="350">
        <v>37700</v>
      </c>
      <c r="B217" s="346">
        <v>1.345</v>
      </c>
      <c r="C217" s="346">
        <v>1260.77</v>
      </c>
      <c r="D217" s="346"/>
      <c r="E217" s="351">
        <f t="shared" si="12"/>
        <v>37700</v>
      </c>
      <c r="F217" s="353">
        <f t="shared" si="13"/>
        <v>-2.1319944699119575</v>
      </c>
      <c r="G217" s="354">
        <f t="shared" si="14"/>
        <v>0.19072291933215357</v>
      </c>
      <c r="I217" s="351">
        <f t="shared" si="15"/>
        <v>37700</v>
      </c>
      <c r="J217" s="353">
        <f t="array" ref="J217">(PRODUCT(1+$F$2:F217/100)-1)*100</f>
        <v>12.420595118689493</v>
      </c>
      <c r="K217" s="354">
        <f t="array" ref="K217">(PRODUCT(1+$G$2:G217/100)-1)*100</f>
        <v>-18.964276073067708</v>
      </c>
    </row>
    <row r="218" spans="1:11">
      <c r="A218" s="350">
        <v>37701</v>
      </c>
      <c r="B218" s="346">
        <v>1.325</v>
      </c>
      <c r="C218" s="346">
        <v>1289.74</v>
      </c>
      <c r="D218" s="346"/>
      <c r="E218" s="351">
        <f t="shared" si="12"/>
        <v>37701</v>
      </c>
      <c r="F218" s="353">
        <f t="shared" si="13"/>
        <v>-1.4869888475836479</v>
      </c>
      <c r="G218" s="354">
        <f t="shared" si="14"/>
        <v>2.2978021367894286</v>
      </c>
      <c r="I218" s="351">
        <f t="shared" si="15"/>
        <v>37701</v>
      </c>
      <c r="J218" s="353">
        <f t="array" ref="J218">(PRODUCT(1+$F$2:F218/100)-1)*100</f>
        <v>10.748913406887418</v>
      </c>
      <c r="K218" s="354">
        <f t="array" ref="K218">(PRODUCT(1+$G$2:G218/100)-1)*100</f>
        <v>-17.102235477111883</v>
      </c>
    </row>
    <row r="219" spans="1:11">
      <c r="A219" s="350">
        <v>37704</v>
      </c>
      <c r="B219" s="346">
        <v>1.2857000000000001</v>
      </c>
      <c r="C219" s="346">
        <v>1244.31</v>
      </c>
      <c r="D219" s="346"/>
      <c r="E219" s="351">
        <f t="shared" si="12"/>
        <v>37704</v>
      </c>
      <c r="F219" s="353">
        <f t="shared" si="13"/>
        <v>-2.9660377358490475</v>
      </c>
      <c r="G219" s="354">
        <f t="shared" si="14"/>
        <v>-3.5224153705397998</v>
      </c>
      <c r="I219" s="351">
        <f t="shared" si="15"/>
        <v>37704</v>
      </c>
      <c r="J219" s="353">
        <f t="array" ref="J219">(PRODUCT(1+$F$2:F219/100)-1)*100</f>
        <v>7.4640588431963417</v>
      </c>
      <c r="K219" s="354">
        <f t="array" ref="K219">(PRODUCT(1+$G$2:G219/100)-1)*100</f>
        <v>-20.022239076499982</v>
      </c>
    </row>
    <row r="220" spans="1:11">
      <c r="A220" s="350">
        <v>37705</v>
      </c>
      <c r="B220" s="346">
        <v>1.375</v>
      </c>
      <c r="C220" s="346">
        <v>1259.44</v>
      </c>
      <c r="D220" s="346"/>
      <c r="E220" s="351">
        <f t="shared" si="12"/>
        <v>37705</v>
      </c>
      <c r="F220" s="353">
        <f t="shared" si="13"/>
        <v>6.9456327292525488</v>
      </c>
      <c r="G220" s="354">
        <f t="shared" si="14"/>
        <v>1.2159349358279004</v>
      </c>
      <c r="I220" s="351">
        <f t="shared" si="15"/>
        <v>37705</v>
      </c>
      <c r="J220" s="353">
        <f t="array" ref="J220">(PRODUCT(1+$F$2:F220/100)-1)*100</f>
        <v>14.928117686392595</v>
      </c>
      <c r="K220" s="354">
        <f t="array" ref="K220">(PRODUCT(1+$G$2:G220/100)-1)*100</f>
        <v>-19.049761540538235</v>
      </c>
    </row>
    <row r="221" spans="1:11">
      <c r="A221" s="350">
        <v>37706</v>
      </c>
      <c r="B221" s="346">
        <v>1.4714</v>
      </c>
      <c r="C221" s="346">
        <v>1252.5899999999999</v>
      </c>
      <c r="D221" s="346"/>
      <c r="E221" s="351">
        <f t="shared" si="12"/>
        <v>37706</v>
      </c>
      <c r="F221" s="353">
        <f t="shared" si="13"/>
        <v>7.0109090909090899</v>
      </c>
      <c r="G221" s="354">
        <f t="shared" si="14"/>
        <v>-0.54389252366131569</v>
      </c>
      <c r="I221" s="351">
        <f t="shared" si="15"/>
        <v>37706</v>
      </c>
      <c r="J221" s="353">
        <f t="array" ref="J221">(PRODUCT(1+$F$2:F221/100)-1)*100</f>
        <v>22.985623537278599</v>
      </c>
      <c r="K221" s="354">
        <f t="array" ref="K221">(PRODUCT(1+$G$2:G221/100)-1)*100</f>
        <v>-19.490043835405256</v>
      </c>
    </row>
    <row r="222" spans="1:11">
      <c r="A222" s="350">
        <v>37707</v>
      </c>
      <c r="B222" s="346">
        <v>1.5521</v>
      </c>
      <c r="C222" s="346">
        <v>1250.71</v>
      </c>
      <c r="D222" s="346"/>
      <c r="E222" s="351">
        <f t="shared" si="12"/>
        <v>37707</v>
      </c>
      <c r="F222" s="353">
        <f t="shared" si="13"/>
        <v>5.4845725159711867</v>
      </c>
      <c r="G222" s="354">
        <f t="shared" si="14"/>
        <v>-0.15008901555975118</v>
      </c>
      <c r="I222" s="351">
        <f t="shared" si="15"/>
        <v>37707</v>
      </c>
      <c r="J222" s="353">
        <f t="array" ref="J222">(PRODUCT(1+$F$2:F222/100)-1)*100</f>
        <v>29.730859244399976</v>
      </c>
      <c r="K222" s="354">
        <f t="array" ref="K222">(PRODUCT(1+$G$2:G222/100)-1)*100</f>
        <v>-19.61088043604029</v>
      </c>
    </row>
    <row r="223" spans="1:11">
      <c r="A223" s="350">
        <v>37708</v>
      </c>
      <c r="B223" s="346">
        <v>1.5043</v>
      </c>
      <c r="C223" s="346">
        <v>1243.51</v>
      </c>
      <c r="D223" s="346"/>
      <c r="E223" s="351">
        <f t="shared" si="12"/>
        <v>37708</v>
      </c>
      <c r="F223" s="353">
        <f t="shared" si="13"/>
        <v>-3.0796984730365407</v>
      </c>
      <c r="G223" s="354">
        <f t="shared" si="14"/>
        <v>-0.5756730177259306</v>
      </c>
      <c r="I223" s="351">
        <f t="shared" si="15"/>
        <v>37708</v>
      </c>
      <c r="J223" s="353">
        <f t="array" ref="J223">(PRODUCT(1+$F$2:F223/100)-1)*100</f>
        <v>25.735539953192998</v>
      </c>
      <c r="K223" s="354">
        <f t="array" ref="K223">(PRODUCT(1+$G$2:G223/100)-1)*100</f>
        <v>-20.073658906557444</v>
      </c>
    </row>
    <row r="224" spans="1:11">
      <c r="A224" s="350">
        <v>37711</v>
      </c>
      <c r="B224" s="346">
        <v>1.4536</v>
      </c>
      <c r="C224" s="346">
        <v>1221.46</v>
      </c>
      <c r="D224" s="346"/>
      <c r="E224" s="351">
        <f t="shared" si="12"/>
        <v>37711</v>
      </c>
      <c r="F224" s="353">
        <f t="shared" si="13"/>
        <v>-3.3703383633583717</v>
      </c>
      <c r="G224" s="354">
        <f t="shared" si="14"/>
        <v>-1.7732064880861431</v>
      </c>
      <c r="I224" s="351">
        <f t="shared" si="15"/>
        <v>37711</v>
      </c>
      <c r="J224" s="353">
        <f t="array" ref="J224">(PRODUCT(1+$F$2:F224/100)-1)*100</f>
        <v>21.497826813774743</v>
      </c>
      <c r="K224" s="354">
        <f t="array" ref="K224">(PRODUCT(1+$G$2:G224/100)-1)*100</f>
        <v>-21.490917972516232</v>
      </c>
    </row>
    <row r="225" spans="1:11">
      <c r="A225" s="350">
        <v>37712</v>
      </c>
      <c r="B225" s="346">
        <v>1.3543000000000001</v>
      </c>
      <c r="C225" s="346">
        <v>1236.3</v>
      </c>
      <c r="D225" s="346"/>
      <c r="E225" s="351">
        <f t="shared" si="12"/>
        <v>37712</v>
      </c>
      <c r="F225" s="353">
        <f t="shared" si="13"/>
        <v>-6.8313153549807382</v>
      </c>
      <c r="G225" s="354">
        <f t="shared" si="14"/>
        <v>1.2149394986327833</v>
      </c>
      <c r="I225" s="351">
        <f t="shared" si="15"/>
        <v>37712</v>
      </c>
      <c r="J225" s="353">
        <f t="array" ref="J225">(PRODUCT(1+$F$2:F225/100)-1)*100</f>
        <v>13.197927114677444</v>
      </c>
      <c r="K225" s="354">
        <f t="array" ref="K225">(PRODUCT(1+$G$2:G225/100)-1)*100</f>
        <v>-20.537080124950325</v>
      </c>
    </row>
    <row r="226" spans="1:11">
      <c r="A226" s="350">
        <v>37713</v>
      </c>
      <c r="B226" s="346">
        <v>1.4171</v>
      </c>
      <c r="C226" s="346">
        <v>1268.82</v>
      </c>
      <c r="D226" s="346"/>
      <c r="E226" s="351">
        <f t="shared" si="12"/>
        <v>37713</v>
      </c>
      <c r="F226" s="353">
        <f t="shared" si="13"/>
        <v>4.6370818873218589</v>
      </c>
      <c r="G226" s="354">
        <f t="shared" si="14"/>
        <v>2.6304295074011108</v>
      </c>
      <c r="I226" s="351">
        <f t="shared" si="15"/>
        <v>37713</v>
      </c>
      <c r="J226" s="353">
        <f t="array" ref="J226">(PRODUCT(1+$F$2:F226/100)-1)*100</f>
        <v>18.447007689735951</v>
      </c>
      <c r="K226" s="354">
        <f t="array" ref="K226">(PRODUCT(1+$G$2:G226/100)-1)*100</f>
        <v>-18.446864033114519</v>
      </c>
    </row>
    <row r="227" spans="1:11">
      <c r="A227" s="350">
        <v>37714</v>
      </c>
      <c r="B227" s="346">
        <v>1.4286000000000001</v>
      </c>
      <c r="C227" s="346">
        <v>1262.43</v>
      </c>
      <c r="D227" s="346"/>
      <c r="E227" s="351">
        <f t="shared" si="12"/>
        <v>37714</v>
      </c>
      <c r="F227" s="353">
        <f t="shared" si="13"/>
        <v>0.81151647731283472</v>
      </c>
      <c r="G227" s="354">
        <f t="shared" si="14"/>
        <v>-0.50361753440203438</v>
      </c>
      <c r="I227" s="351">
        <f t="shared" si="15"/>
        <v>37714</v>
      </c>
      <c r="J227" s="353">
        <f t="array" ref="J227">(PRODUCT(1+$F$2:F227/100)-1)*100</f>
        <v>19.408224674022168</v>
      </c>
      <c r="K227" s="354">
        <f t="array" ref="K227">(PRODUCT(1+$G$2:G227/100)-1)*100</f>
        <v>-18.857579925698488</v>
      </c>
    </row>
    <row r="228" spans="1:11">
      <c r="A228" s="350">
        <v>37715</v>
      </c>
      <c r="B228" s="346">
        <v>1.3964000000000001</v>
      </c>
      <c r="C228" s="346">
        <v>1265.9000000000001</v>
      </c>
      <c r="D228" s="346"/>
      <c r="E228" s="351">
        <f t="shared" si="12"/>
        <v>37715</v>
      </c>
      <c r="F228" s="353">
        <f t="shared" si="13"/>
        <v>-2.2539549209015797</v>
      </c>
      <c r="G228" s="354">
        <f t="shared" si="14"/>
        <v>0.27486672528378442</v>
      </c>
      <c r="I228" s="351">
        <f t="shared" si="15"/>
        <v>37715</v>
      </c>
      <c r="J228" s="353">
        <f t="array" ref="J228">(PRODUCT(1+$F$2:F228/100)-1)*100</f>
        <v>16.71681711802082</v>
      </c>
      <c r="K228" s="354">
        <f t="array" ref="K228">(PRODUCT(1+$G$2:G228/100)-1)*100</f>
        <v>-18.634546412824239</v>
      </c>
    </row>
    <row r="229" spans="1:11">
      <c r="A229" s="350">
        <v>37718</v>
      </c>
      <c r="B229" s="346">
        <v>1.425</v>
      </c>
      <c r="C229" s="346">
        <v>1267.49</v>
      </c>
      <c r="D229" s="346"/>
      <c r="E229" s="351">
        <f t="shared" si="12"/>
        <v>37718</v>
      </c>
      <c r="F229" s="353">
        <f t="shared" si="13"/>
        <v>2.0481237467774305</v>
      </c>
      <c r="G229" s="354">
        <f t="shared" si="14"/>
        <v>0.12560233825735789</v>
      </c>
      <c r="I229" s="351">
        <f t="shared" si="15"/>
        <v>37718</v>
      </c>
      <c r="J229" s="353">
        <f t="array" ref="J229">(PRODUCT(1+$F$2:F229/100)-1)*100</f>
        <v>19.107321965897796</v>
      </c>
      <c r="K229" s="354">
        <f t="array" ref="K229">(PRODUCT(1+$G$2:G229/100)-1)*100</f>
        <v>-18.532349500585042</v>
      </c>
    </row>
    <row r="230" spans="1:11">
      <c r="A230" s="350">
        <v>37719</v>
      </c>
      <c r="B230" s="346">
        <v>1.4414</v>
      </c>
      <c r="C230" s="346">
        <v>1265.57</v>
      </c>
      <c r="D230" s="346"/>
      <c r="E230" s="351">
        <f t="shared" si="12"/>
        <v>37719</v>
      </c>
      <c r="F230" s="353">
        <f t="shared" si="13"/>
        <v>1.1508771929824579</v>
      </c>
      <c r="G230" s="354">
        <f t="shared" si="14"/>
        <v>-0.15148048505314593</v>
      </c>
      <c r="I230" s="351">
        <f t="shared" si="15"/>
        <v>37719</v>
      </c>
      <c r="J230" s="353">
        <f t="array" ref="J230">(PRODUCT(1+$F$2:F230/100)-1)*100</f>
        <v>20.478100969575497</v>
      </c>
      <c r="K230" s="354">
        <f t="array" ref="K230">(PRODUCT(1+$G$2:G230/100)-1)*100</f>
        <v>-18.655757092722958</v>
      </c>
    </row>
    <row r="231" spans="1:11">
      <c r="A231" s="350">
        <v>37720</v>
      </c>
      <c r="B231" s="346">
        <v>1.4571000000000001</v>
      </c>
      <c r="C231" s="346">
        <v>1247.99</v>
      </c>
      <c r="D231" s="346"/>
      <c r="E231" s="351">
        <f t="shared" si="12"/>
        <v>37720</v>
      </c>
      <c r="F231" s="353">
        <f t="shared" si="13"/>
        <v>1.0892188150409376</v>
      </c>
      <c r="G231" s="354">
        <f t="shared" si="14"/>
        <v>-1.389097402751327</v>
      </c>
      <c r="I231" s="351">
        <f t="shared" si="15"/>
        <v>37720</v>
      </c>
      <c r="J231" s="353">
        <f t="array" ref="J231">(PRODUCT(1+$F$2:F231/100)-1)*100</f>
        <v>21.790371113340122</v>
      </c>
      <c r="K231" s="354">
        <f t="array" ref="K231">(PRODUCT(1+$G$2:G231/100)-1)*100</f>
        <v>-19.785707858235668</v>
      </c>
    </row>
    <row r="232" spans="1:11">
      <c r="A232" s="350">
        <v>37721</v>
      </c>
      <c r="B232" s="346">
        <v>1.5014000000000001</v>
      </c>
      <c r="C232" s="346">
        <v>1256.04</v>
      </c>
      <c r="D232" s="346"/>
      <c r="E232" s="351">
        <f t="shared" si="12"/>
        <v>37721</v>
      </c>
      <c r="F232" s="353">
        <f t="shared" si="13"/>
        <v>3.0402854985930983</v>
      </c>
      <c r="G232" s="354">
        <f t="shared" si="14"/>
        <v>0.64503721984952023</v>
      </c>
      <c r="I232" s="351">
        <f t="shared" si="15"/>
        <v>37721</v>
      </c>
      <c r="J232" s="353">
        <f t="array" ref="J232">(PRODUCT(1+$F$2:F232/100)-1)*100</f>
        <v>25.493146104981722</v>
      </c>
      <c r="K232" s="354">
        <f t="array" ref="K232">(PRODUCT(1+$G$2:G232/100)-1)*100</f>
        <v>-19.268295818282454</v>
      </c>
    </row>
    <row r="233" spans="1:11">
      <c r="A233" s="350">
        <v>37722</v>
      </c>
      <c r="B233" s="346">
        <v>1.4836</v>
      </c>
      <c r="C233" s="346">
        <v>1251.4000000000001</v>
      </c>
      <c r="D233" s="346"/>
      <c r="E233" s="351">
        <f t="shared" si="12"/>
        <v>37722</v>
      </c>
      <c r="F233" s="353">
        <f t="shared" si="13"/>
        <v>-1.1855601438657271</v>
      </c>
      <c r="G233" s="354">
        <f t="shared" si="14"/>
        <v>-0.36941498678384477</v>
      </c>
      <c r="I233" s="351">
        <f t="shared" si="15"/>
        <v>37722</v>
      </c>
      <c r="J233" s="353">
        <f t="array" ref="J233">(PRODUCT(1+$F$2:F233/100)-1)*100</f>
        <v>24.00534938147787</v>
      </c>
      <c r="K233" s="354">
        <f t="array" ref="K233">(PRODUCT(1+$G$2:G233/100)-1)*100</f>
        <v>-19.566530832615715</v>
      </c>
    </row>
    <row r="234" spans="1:11">
      <c r="A234" s="350">
        <v>37725</v>
      </c>
      <c r="B234" s="346">
        <v>1.4429000000000001</v>
      </c>
      <c r="C234" s="346">
        <v>1275.82</v>
      </c>
      <c r="D234" s="346"/>
      <c r="E234" s="351">
        <f t="shared" si="12"/>
        <v>37725</v>
      </c>
      <c r="F234" s="353">
        <f t="shared" si="13"/>
        <v>-2.7433270423294687</v>
      </c>
      <c r="G234" s="354">
        <f t="shared" si="14"/>
        <v>1.9514144158542246</v>
      </c>
      <c r="I234" s="351">
        <f t="shared" si="15"/>
        <v>37725</v>
      </c>
      <c r="J234" s="353">
        <f t="array" ref="J234">(PRODUCT(1+$F$2:F234/100)-1)*100</f>
        <v>20.603477097960642</v>
      </c>
      <c r="K234" s="354">
        <f t="array" ref="K234">(PRODUCT(1+$G$2:G234/100)-1)*100</f>
        <v>-17.996940520111714</v>
      </c>
    </row>
    <row r="235" spans="1:11">
      <c r="A235" s="350">
        <v>37726</v>
      </c>
      <c r="B235" s="346">
        <v>1.4393</v>
      </c>
      <c r="C235" s="346">
        <v>1283.96</v>
      </c>
      <c r="D235" s="346"/>
      <c r="E235" s="351">
        <f t="shared" si="12"/>
        <v>37726</v>
      </c>
      <c r="F235" s="353">
        <f t="shared" si="13"/>
        <v>-0.24949753967704602</v>
      </c>
      <c r="G235" s="354">
        <f t="shared" si="14"/>
        <v>0.63802103745043137</v>
      </c>
      <c r="I235" s="351">
        <f t="shared" si="15"/>
        <v>37726</v>
      </c>
      <c r="J235" s="353">
        <f t="array" ref="J235">(PRODUCT(1+$F$2:F235/100)-1)*100</f>
        <v>20.30257438983627</v>
      </c>
      <c r="K235" s="354">
        <f t="array" ref="K235">(PRODUCT(1+$G$2:G235/100)-1)*100</f>
        <v>-17.473743749277038</v>
      </c>
    </row>
    <row r="236" spans="1:11">
      <c r="A236" s="350">
        <v>37727</v>
      </c>
      <c r="B236" s="346">
        <v>1.4694</v>
      </c>
      <c r="C236" s="346">
        <v>1268.28</v>
      </c>
      <c r="D236" s="346"/>
      <c r="E236" s="351">
        <f t="shared" si="12"/>
        <v>37727</v>
      </c>
      <c r="F236" s="353">
        <f t="shared" si="13"/>
        <v>2.0912943792121164</v>
      </c>
      <c r="G236" s="354">
        <f t="shared" si="14"/>
        <v>-1.2212218449172974</v>
      </c>
      <c r="I236" s="351">
        <f t="shared" si="15"/>
        <v>37727</v>
      </c>
      <c r="J236" s="353">
        <f t="array" ref="J236">(PRODUCT(1+$F$2:F236/100)-1)*100</f>
        <v>22.818455366098391</v>
      </c>
      <c r="K236" s="354">
        <f t="array" ref="K236">(PRODUCT(1+$G$2:G236/100)-1)*100</f>
        <v>-18.481572418403292</v>
      </c>
    </row>
    <row r="237" spans="1:11">
      <c r="A237" s="350">
        <v>37728</v>
      </c>
      <c r="B237" s="346">
        <v>1.5686</v>
      </c>
      <c r="C237" s="346">
        <v>1287.99</v>
      </c>
      <c r="D237" s="346"/>
      <c r="E237" s="351">
        <f t="shared" si="12"/>
        <v>37728</v>
      </c>
      <c r="F237" s="353">
        <f t="shared" si="13"/>
        <v>6.7510548523206815</v>
      </c>
      <c r="G237" s="354">
        <f t="shared" si="14"/>
        <v>1.5540732330400209</v>
      </c>
      <c r="I237" s="351">
        <f t="shared" si="15"/>
        <v>37728</v>
      </c>
      <c r="J237" s="353">
        <f t="array" ref="J237">(PRODUCT(1+$F$2:F237/100)-1)*100</f>
        <v>31.109996656636696</v>
      </c>
      <c r="K237" s="354">
        <f t="array" ref="K237">(PRODUCT(1+$G$2:G237/100)-1)*100</f>
        <v>-17.214716355362579</v>
      </c>
    </row>
    <row r="238" spans="1:11">
      <c r="A238" s="350">
        <v>37729</v>
      </c>
      <c r="B238" s="346">
        <v>1.5686</v>
      </c>
      <c r="C238" s="346">
        <v>1287.99</v>
      </c>
      <c r="D238" s="346"/>
      <c r="E238" s="351">
        <f t="shared" si="12"/>
        <v>37729</v>
      </c>
      <c r="F238" s="353">
        <f t="shared" si="13"/>
        <v>0</v>
      </c>
      <c r="G238" s="354">
        <f t="shared" si="14"/>
        <v>0</v>
      </c>
      <c r="I238" s="351">
        <f t="shared" si="15"/>
        <v>37729</v>
      </c>
      <c r="J238" s="353">
        <f t="array" ref="J238">(PRODUCT(1+$F$2:F238/100)-1)*100</f>
        <v>31.109996656636696</v>
      </c>
      <c r="K238" s="354">
        <f t="array" ref="K238">(PRODUCT(1+$G$2:G238/100)-1)*100</f>
        <v>-17.214716355362579</v>
      </c>
    </row>
    <row r="239" spans="1:11">
      <c r="A239" s="350">
        <v>37732</v>
      </c>
      <c r="B239" s="346">
        <v>1.7593000000000001</v>
      </c>
      <c r="C239" s="346">
        <v>1285.72</v>
      </c>
      <c r="D239" s="346"/>
      <c r="E239" s="351">
        <f t="shared" si="12"/>
        <v>37732</v>
      </c>
      <c r="F239" s="353">
        <f t="shared" si="13"/>
        <v>12.15733775341068</v>
      </c>
      <c r="G239" s="354">
        <f t="shared" si="14"/>
        <v>-0.17624360437581421</v>
      </c>
      <c r="I239" s="351">
        <f t="shared" si="15"/>
        <v>37732</v>
      </c>
      <c r="J239" s="353">
        <f t="array" ref="J239">(PRODUCT(1+$F$2:F239/100)-1)*100</f>
        <v>47.049481778669474</v>
      </c>
      <c r="K239" s="354">
        <f t="array" ref="K239">(PRODUCT(1+$G$2:G239/100)-1)*100</f>
        <v>-17.360620123150628</v>
      </c>
    </row>
    <row r="240" spans="1:11">
      <c r="A240" s="350">
        <v>37733</v>
      </c>
      <c r="B240" s="346">
        <v>1.6407</v>
      </c>
      <c r="C240" s="346">
        <v>1313.63</v>
      </c>
      <c r="D240" s="346"/>
      <c r="E240" s="351">
        <f t="shared" si="12"/>
        <v>37733</v>
      </c>
      <c r="F240" s="353">
        <f t="shared" si="13"/>
        <v>-6.7413175694878706</v>
      </c>
      <c r="G240" s="354">
        <f t="shared" si="14"/>
        <v>2.1707681299194315</v>
      </c>
      <c r="I240" s="351">
        <f t="shared" si="15"/>
        <v>37733</v>
      </c>
      <c r="J240" s="353">
        <f t="array" ref="J240">(PRODUCT(1+$F$2:F240/100)-1)*100</f>
        <v>37.136409227683174</v>
      </c>
      <c r="K240" s="354">
        <f t="array" ref="K240">(PRODUCT(1+$G$2:G240/100)-1)*100</f>
        <v>-15.566710802020934</v>
      </c>
    </row>
    <row r="241" spans="1:11">
      <c r="A241" s="350">
        <v>37734</v>
      </c>
      <c r="B241" s="346">
        <v>1.48</v>
      </c>
      <c r="C241" s="346">
        <v>1324.68</v>
      </c>
      <c r="D241" s="346"/>
      <c r="E241" s="351">
        <f t="shared" si="12"/>
        <v>37734</v>
      </c>
      <c r="F241" s="353">
        <f t="shared" si="13"/>
        <v>-9.7945998659108913</v>
      </c>
      <c r="G241" s="354">
        <f t="shared" si="14"/>
        <v>0.84118054551129973</v>
      </c>
      <c r="I241" s="351">
        <f t="shared" si="15"/>
        <v>37734</v>
      </c>
      <c r="J241" s="353">
        <f t="array" ref="J241">(PRODUCT(1+$F$2:F241/100)-1)*100</f>
        <v>23.70444667335352</v>
      </c>
      <c r="K241" s="354">
        <f t="array" ref="K241">(PRODUCT(1+$G$2:G241/100)-1)*100</f>
        <v>-14.856474399352237</v>
      </c>
    </row>
    <row r="242" spans="1:11">
      <c r="A242" s="350">
        <v>37735</v>
      </c>
      <c r="B242" s="346">
        <v>1.5729</v>
      </c>
      <c r="C242" s="346">
        <v>1313.75</v>
      </c>
      <c r="D242" s="346"/>
      <c r="E242" s="351">
        <f t="shared" si="12"/>
        <v>37735</v>
      </c>
      <c r="F242" s="353">
        <f t="shared" si="13"/>
        <v>6.2770270270270156</v>
      </c>
      <c r="G242" s="354">
        <f t="shared" si="14"/>
        <v>-0.82510493100220739</v>
      </c>
      <c r="I242" s="351">
        <f t="shared" si="15"/>
        <v>37735</v>
      </c>
      <c r="J242" s="353">
        <f t="array" ref="J242">(PRODUCT(1+$F$2:F242/100)-1)*100</f>
        <v>31.469408224674144</v>
      </c>
      <c r="K242" s="354">
        <f t="array" ref="K242">(PRODUCT(1+$G$2:G242/100)-1)*100</f>
        <v>-15.558997827512311</v>
      </c>
    </row>
    <row r="243" spans="1:11">
      <c r="A243" s="350">
        <v>37736</v>
      </c>
      <c r="B243" s="346">
        <v>1.5106999999999999</v>
      </c>
      <c r="C243" s="346">
        <v>1295.57</v>
      </c>
      <c r="D243" s="346"/>
      <c r="E243" s="351">
        <f t="shared" si="12"/>
        <v>37736</v>
      </c>
      <c r="F243" s="353">
        <f t="shared" si="13"/>
        <v>-3.9544789878568243</v>
      </c>
      <c r="G243" s="354">
        <f t="shared" si="14"/>
        <v>-1.3838249286393989</v>
      </c>
      <c r="I243" s="351">
        <f t="shared" si="15"/>
        <v>37736</v>
      </c>
      <c r="J243" s="353">
        <f t="array" ref="J243">(PRODUCT(1+$F$2:F243/100)-1)*100</f>
        <v>26.270478100969697</v>
      </c>
      <c r="K243" s="354">
        <f t="array" ref="K243">(PRODUCT(1+$G$2:G243/100)-1)*100</f>
        <v>-16.727513465568133</v>
      </c>
    </row>
    <row r="244" spans="1:11">
      <c r="A244" s="350">
        <v>37739</v>
      </c>
      <c r="B244" s="346">
        <v>1.5829</v>
      </c>
      <c r="C244" s="346">
        <v>1318.85</v>
      </c>
      <c r="D244" s="346"/>
      <c r="E244" s="351">
        <f t="shared" si="12"/>
        <v>37739</v>
      </c>
      <c r="F244" s="353">
        <f t="shared" si="13"/>
        <v>4.7792414112663106</v>
      </c>
      <c r="G244" s="354">
        <f t="shared" si="14"/>
        <v>1.7968924874765424</v>
      </c>
      <c r="I244" s="351">
        <f t="shared" si="15"/>
        <v>37739</v>
      </c>
      <c r="J244" s="353">
        <f t="array" ref="J244">(PRODUCT(1+$F$2:F244/100)-1)*100</f>
        <v>32.305249080575194</v>
      </c>
      <c r="K244" s="354">
        <f t="array" ref="K244">(PRODUCT(1+$G$2:G244/100)-1)*100</f>
        <v>-15.231196410896008</v>
      </c>
    </row>
    <row r="245" spans="1:11">
      <c r="A245" s="350">
        <v>37740</v>
      </c>
      <c r="B245" s="346">
        <v>1.6286</v>
      </c>
      <c r="C245" s="346">
        <v>1323.26</v>
      </c>
      <c r="D245" s="346"/>
      <c r="E245" s="351">
        <f t="shared" si="12"/>
        <v>37740</v>
      </c>
      <c r="F245" s="353">
        <f t="shared" si="13"/>
        <v>2.8871059447848957</v>
      </c>
      <c r="G245" s="354">
        <f t="shared" si="14"/>
        <v>0.33438222694013309</v>
      </c>
      <c r="I245" s="351">
        <f t="shared" si="15"/>
        <v>37740</v>
      </c>
      <c r="J245" s="353">
        <f t="array" ref="J245">(PRODUCT(1+$F$2:F245/100)-1)*100</f>
        <v>36.125041792042943</v>
      </c>
      <c r="K245" s="354">
        <f t="array" ref="K245">(PRODUCT(1+$G$2:G245/100)-1)*100</f>
        <v>-14.94774459770426</v>
      </c>
    </row>
    <row r="246" spans="1:11">
      <c r="A246" s="350">
        <v>37741</v>
      </c>
      <c r="B246" s="346">
        <v>1.6286</v>
      </c>
      <c r="C246" s="346">
        <v>1322.07</v>
      </c>
      <c r="D246" s="346"/>
      <c r="E246" s="351">
        <f t="shared" si="12"/>
        <v>37741</v>
      </c>
      <c r="F246" s="353">
        <f t="shared" si="13"/>
        <v>0</v>
      </c>
      <c r="G246" s="354">
        <f t="shared" si="14"/>
        <v>-8.9929416743506074E-2</v>
      </c>
      <c r="I246" s="351">
        <f t="shared" si="15"/>
        <v>37741</v>
      </c>
      <c r="J246" s="353">
        <f t="array" ref="J246">(PRODUCT(1+$F$2:F246/100)-1)*100</f>
        <v>36.125041792042943</v>
      </c>
      <c r="K246" s="354">
        <f t="array" ref="K246">(PRODUCT(1+$G$2:G246/100)-1)*100</f>
        <v>-15.024231594914738</v>
      </c>
    </row>
    <row r="247" spans="1:11">
      <c r="A247" s="350">
        <v>37742</v>
      </c>
      <c r="B247" s="346">
        <v>1.6071</v>
      </c>
      <c r="C247" s="346">
        <v>1321.39</v>
      </c>
      <c r="D247" s="346"/>
      <c r="E247" s="351">
        <f t="shared" si="12"/>
        <v>37742</v>
      </c>
      <c r="F247" s="353">
        <f t="shared" si="13"/>
        <v>-1.3201522780302177</v>
      </c>
      <c r="G247" s="354">
        <f t="shared" si="14"/>
        <v>-5.1434492878577043E-2</v>
      </c>
      <c r="I247" s="351">
        <f t="shared" si="15"/>
        <v>37742</v>
      </c>
      <c r="J247" s="353">
        <f t="array" ref="J247">(PRODUCT(1+$F$2:F247/100)-1)*100</f>
        <v>34.3279839518557</v>
      </c>
      <c r="K247" s="354">
        <f t="array" ref="K247">(PRODUCT(1+$G$2:G247/100)-1)*100</f>
        <v>-15.067938450463569</v>
      </c>
    </row>
    <row r="248" spans="1:11">
      <c r="A248" s="350">
        <v>37743</v>
      </c>
      <c r="B248" s="346">
        <v>1.6165</v>
      </c>
      <c r="C248" s="346">
        <v>1341.28</v>
      </c>
      <c r="D248" s="346"/>
      <c r="E248" s="351">
        <f t="shared" si="12"/>
        <v>37743</v>
      </c>
      <c r="F248" s="353">
        <f t="shared" si="13"/>
        <v>0.58490448634185288</v>
      </c>
      <c r="G248" s="354">
        <f t="shared" si="14"/>
        <v>1.5052331257236595</v>
      </c>
      <c r="I248" s="351">
        <f t="shared" si="15"/>
        <v>37743</v>
      </c>
      <c r="J248" s="353">
        <f t="array" ref="J248">(PRODUCT(1+$F$2:F248/100)-1)*100</f>
        <v>35.113674356402669</v>
      </c>
      <c r="K248" s="354">
        <f t="array" ref="K248">(PRODUCT(1+$G$2:G248/100)-1)*100</f>
        <v>-13.789512925659942</v>
      </c>
    </row>
    <row r="249" spans="1:11">
      <c r="A249" s="350">
        <v>37746</v>
      </c>
      <c r="B249" s="346">
        <v>1.6693</v>
      </c>
      <c r="C249" s="346">
        <v>1336.24</v>
      </c>
      <c r="D249" s="346"/>
      <c r="E249" s="351">
        <f t="shared" si="12"/>
        <v>37746</v>
      </c>
      <c r="F249" s="353">
        <f t="shared" si="13"/>
        <v>3.2663161150634057</v>
      </c>
      <c r="G249" s="354">
        <f t="shared" si="14"/>
        <v>-0.37576046761302884</v>
      </c>
      <c r="I249" s="351">
        <f t="shared" si="15"/>
        <v>37746</v>
      </c>
      <c r="J249" s="353">
        <f t="array" ref="J249">(PRODUCT(1+$F$2:F249/100)-1)*100</f>
        <v>39.52691407556015</v>
      </c>
      <c r="K249" s="354">
        <f t="array" ref="K249">(PRODUCT(1+$G$2:G249/100)-1)*100</f>
        <v>-14.113457855021949</v>
      </c>
    </row>
    <row r="250" spans="1:11">
      <c r="A250" s="350">
        <v>37747</v>
      </c>
      <c r="B250" s="346">
        <v>1.6586000000000001</v>
      </c>
      <c r="C250" s="346">
        <v>1347.54</v>
      </c>
      <c r="D250" s="346"/>
      <c r="E250" s="351">
        <f t="shared" si="12"/>
        <v>37747</v>
      </c>
      <c r="F250" s="353">
        <f t="shared" si="13"/>
        <v>-0.64098724016053987</v>
      </c>
      <c r="G250" s="354">
        <f t="shared" si="14"/>
        <v>0.8456564688978041</v>
      </c>
      <c r="I250" s="351">
        <f t="shared" si="15"/>
        <v>37747</v>
      </c>
      <c r="J250" s="353">
        <f t="array" ref="J250">(PRODUCT(1+$F$2:F250/100)-1)*100</f>
        <v>38.632564359746048</v>
      </c>
      <c r="K250" s="354">
        <f t="array" ref="K250">(PRODUCT(1+$G$2:G250/100)-1)*100</f>
        <v>-13.387152755460308</v>
      </c>
    </row>
    <row r="251" spans="1:11">
      <c r="A251" s="350">
        <v>37748</v>
      </c>
      <c r="B251" s="346">
        <v>1.6881999999999999</v>
      </c>
      <c r="C251" s="346">
        <v>1340.87</v>
      </c>
      <c r="D251" s="346"/>
      <c r="E251" s="351">
        <f t="shared" si="12"/>
        <v>37748</v>
      </c>
      <c r="F251" s="353">
        <f t="shared" si="13"/>
        <v>1.784637646207643</v>
      </c>
      <c r="G251" s="354">
        <f t="shared" si="14"/>
        <v>-0.49497603039613258</v>
      </c>
      <c r="I251" s="351">
        <f t="shared" si="15"/>
        <v>37748</v>
      </c>
      <c r="J251" s="353">
        <f t="array" ref="J251">(PRODUCT(1+$F$2:F251/100)-1)*100</f>
        <v>41.106653293213128</v>
      </c>
      <c r="K251" s="354">
        <f t="array" ref="K251">(PRODUCT(1+$G$2:G251/100)-1)*100</f>
        <v>-13.815865588564391</v>
      </c>
    </row>
    <row r="252" spans="1:11">
      <c r="A252" s="350">
        <v>37749</v>
      </c>
      <c r="B252" s="346">
        <v>1.6343000000000001</v>
      </c>
      <c r="C252" s="346">
        <v>1327.42</v>
      </c>
      <c r="D252" s="346"/>
      <c r="E252" s="351">
        <f t="shared" si="12"/>
        <v>37749</v>
      </c>
      <c r="F252" s="353">
        <f t="shared" si="13"/>
        <v>-3.1927496742092054</v>
      </c>
      <c r="G252" s="354">
        <f t="shared" si="14"/>
        <v>-1.0030800897924297</v>
      </c>
      <c r="I252" s="351">
        <f t="shared" si="15"/>
        <v>37749</v>
      </c>
      <c r="J252" s="353">
        <f t="array" ref="J252">(PRODUCT(1+$F$2:F252/100)-1)*100</f>
        <v>36.601471079906545</v>
      </c>
      <c r="K252" s="354">
        <f t="array" ref="K252">(PRODUCT(1+$G$2:G252/100)-1)*100</f>
        <v>-14.680361481405447</v>
      </c>
    </row>
    <row r="253" spans="1:11">
      <c r="A253" s="350">
        <v>37750</v>
      </c>
      <c r="B253" s="346">
        <v>1.6156999999999999</v>
      </c>
      <c r="C253" s="346">
        <v>1346.68</v>
      </c>
      <c r="D253" s="346"/>
      <c r="E253" s="351">
        <f t="shared" si="12"/>
        <v>37750</v>
      </c>
      <c r="F253" s="353">
        <f t="shared" si="13"/>
        <v>-1.1381019396683678</v>
      </c>
      <c r="G253" s="354">
        <f t="shared" si="14"/>
        <v>1.4509348962649327</v>
      </c>
      <c r="I253" s="351">
        <f t="shared" si="15"/>
        <v>37750</v>
      </c>
      <c r="J253" s="353">
        <f t="array" ref="J253">(PRODUCT(1+$F$2:F253/100)-1)*100</f>
        <v>35.046807087930596</v>
      </c>
      <c r="K253" s="354">
        <f t="array" ref="K253">(PRODUCT(1+$G$2:G253/100)-1)*100</f>
        <v>-13.442429072772056</v>
      </c>
    </row>
    <row r="254" spans="1:11">
      <c r="A254" s="350">
        <v>37753</v>
      </c>
      <c r="B254" s="346">
        <v>1.6807000000000001</v>
      </c>
      <c r="C254" s="346">
        <v>1363.61</v>
      </c>
      <c r="D254" s="346"/>
      <c r="E254" s="351">
        <f t="shared" si="12"/>
        <v>37753</v>
      </c>
      <c r="F254" s="353">
        <f t="shared" si="13"/>
        <v>4.023024076251791</v>
      </c>
      <c r="G254" s="354">
        <f t="shared" si="14"/>
        <v>1.2571657706359263</v>
      </c>
      <c r="I254" s="351">
        <f t="shared" si="15"/>
        <v>37753</v>
      </c>
      <c r="J254" s="353">
        <f t="array" ref="J254">(PRODUCT(1+$F$2:F254/100)-1)*100</f>
        <v>40.479772651287348</v>
      </c>
      <c r="K254" s="354">
        <f t="array" ref="K254">(PRODUCT(1+$G$2:G254/100)-1)*100</f>
        <v>-12.354256919181028</v>
      </c>
    </row>
    <row r="255" spans="1:11">
      <c r="A255" s="350">
        <v>37754</v>
      </c>
      <c r="B255" s="346">
        <v>1.7964</v>
      </c>
      <c r="C255" s="346">
        <v>1359.74</v>
      </c>
      <c r="D255" s="346"/>
      <c r="E255" s="351">
        <f t="shared" si="12"/>
        <v>37754</v>
      </c>
      <c r="F255" s="353">
        <f t="shared" si="13"/>
        <v>6.8840364133991638</v>
      </c>
      <c r="G255" s="354">
        <f t="shared" si="14"/>
        <v>-0.28380548690607466</v>
      </c>
      <c r="I255" s="351">
        <f t="shared" si="15"/>
        <v>37754</v>
      </c>
      <c r="J255" s="353">
        <f t="array" ref="J255">(PRODUCT(1+$F$2:F255/100)-1)*100</f>
        <v>50.150451354062334</v>
      </c>
      <c r="K255" s="354">
        <f t="array" ref="K255">(PRODUCT(1+$G$2:G255/100)-1)*100</f>
        <v>-12.603000347083992</v>
      </c>
    </row>
    <row r="256" spans="1:11">
      <c r="A256" s="350">
        <v>37755</v>
      </c>
      <c r="B256" s="346">
        <v>1.7485999999999999</v>
      </c>
      <c r="C256" s="346">
        <v>1355.76</v>
      </c>
      <c r="D256" s="346"/>
      <c r="E256" s="351">
        <f t="shared" si="12"/>
        <v>37755</v>
      </c>
      <c r="F256" s="353">
        <f t="shared" si="13"/>
        <v>-2.6608773101759131</v>
      </c>
      <c r="G256" s="354">
        <f t="shared" si="14"/>
        <v>-0.29270301675320409</v>
      </c>
      <c r="I256" s="351">
        <f t="shared" si="15"/>
        <v>37755</v>
      </c>
      <c r="J256" s="353">
        <f t="array" ref="J256">(PRODUCT(1+$F$2:F256/100)-1)*100</f>
        <v>46.155132062855373</v>
      </c>
      <c r="K256" s="354">
        <f t="array" ref="K256">(PRODUCT(1+$G$2:G256/100)-1)*100</f>
        <v>-12.858814001619868</v>
      </c>
    </row>
    <row r="257" spans="1:11">
      <c r="A257" s="350">
        <v>37756</v>
      </c>
      <c r="B257" s="346">
        <v>1.7471000000000001</v>
      </c>
      <c r="C257" s="346">
        <v>1366.59</v>
      </c>
      <c r="D257" s="346"/>
      <c r="E257" s="351">
        <f t="shared" si="12"/>
        <v>37756</v>
      </c>
      <c r="F257" s="353">
        <f t="shared" si="13"/>
        <v>-8.5782912043907977E-2</v>
      </c>
      <c r="G257" s="354">
        <f t="shared" si="14"/>
        <v>0.79881394937155736</v>
      </c>
      <c r="I257" s="351">
        <f t="shared" si="15"/>
        <v>37756</v>
      </c>
      <c r="J257" s="353">
        <f t="array" ref="J257">(PRODUCT(1+$F$2:F257/100)-1)*100</f>
        <v>46.029755934470231</v>
      </c>
      <c r="K257" s="354">
        <f t="array" ref="K257">(PRODUCT(1+$G$2:G257/100)-1)*100</f>
        <v>-12.162718052216992</v>
      </c>
    </row>
    <row r="258" spans="1:11">
      <c r="A258" s="350">
        <v>37757</v>
      </c>
      <c r="B258" s="346">
        <v>1.6993</v>
      </c>
      <c r="C258" s="346">
        <v>1363.32</v>
      </c>
      <c r="D258" s="346"/>
      <c r="E258" s="351">
        <f t="shared" si="12"/>
        <v>37757</v>
      </c>
      <c r="F258" s="353">
        <f t="shared" si="13"/>
        <v>-2.7359624520634229</v>
      </c>
      <c r="G258" s="354">
        <f t="shared" si="14"/>
        <v>-0.23928171580356317</v>
      </c>
      <c r="I258" s="351">
        <f t="shared" si="15"/>
        <v>37757</v>
      </c>
      <c r="J258" s="353">
        <f t="array" ref="J258">(PRODUCT(1+$F$2:F258/100)-1)*100</f>
        <v>42.034436643263277</v>
      </c>
      <c r="K258" s="354">
        <f t="array" ref="K258">(PRODUCT(1+$G$2:G258/100)-1)*100</f>
        <v>-12.372896607576855</v>
      </c>
    </row>
    <row r="259" spans="1:11">
      <c r="A259" s="350">
        <v>37760</v>
      </c>
      <c r="B259" s="346">
        <v>1.4850000000000001</v>
      </c>
      <c r="C259" s="346">
        <v>1329.38</v>
      </c>
      <c r="D259" s="346"/>
      <c r="E259" s="351">
        <f t="shared" ref="E259:E322" si="16">A259</f>
        <v>37760</v>
      </c>
      <c r="F259" s="353">
        <f t="shared" ref="F259:F322" si="17">((B259/B258)-1)*100</f>
        <v>-12.61107514859059</v>
      </c>
      <c r="G259" s="354">
        <f t="shared" ref="G259:G322" si="18">((C259/C258)-1)*100</f>
        <v>-2.4895108998620907</v>
      </c>
      <c r="I259" s="351">
        <f t="shared" ref="I259:I322" si="19">E259</f>
        <v>37760</v>
      </c>
      <c r="J259" s="353">
        <f t="array" ref="J259">(PRODUCT(1+$F$2:F259/100)-1)*100</f>
        <v>24.122367101304043</v>
      </c>
      <c r="K259" s="354">
        <f t="array" ref="K259">(PRODUCT(1+$G$2:G259/100)-1)*100</f>
        <v>-14.554382897764651</v>
      </c>
    </row>
    <row r="260" spans="1:11">
      <c r="A260" s="350">
        <v>37761</v>
      </c>
      <c r="B260" s="346">
        <v>1.5536000000000001</v>
      </c>
      <c r="C260" s="346">
        <v>1327.87</v>
      </c>
      <c r="D260" s="346"/>
      <c r="E260" s="351">
        <f t="shared" si="16"/>
        <v>37761</v>
      </c>
      <c r="F260" s="353">
        <f t="shared" si="17"/>
        <v>4.6195286195286123</v>
      </c>
      <c r="G260" s="354">
        <f t="shared" si="18"/>
        <v>-0.11358678481699913</v>
      </c>
      <c r="I260" s="351">
        <f t="shared" si="19"/>
        <v>37761</v>
      </c>
      <c r="J260" s="353">
        <f t="array" ref="J260">(PRODUCT(1+$F$2:F260/100)-1)*100</f>
        <v>29.856235372785143</v>
      </c>
      <c r="K260" s="354">
        <f t="array" ref="K260">(PRODUCT(1+$G$2:G260/100)-1)*100</f>
        <v>-14.651437826998126</v>
      </c>
    </row>
    <row r="261" spans="1:11">
      <c r="A261" s="350">
        <v>37762</v>
      </c>
      <c r="B261" s="346">
        <v>1.5136000000000001</v>
      </c>
      <c r="C261" s="346">
        <v>1333.33</v>
      </c>
      <c r="D261" s="346"/>
      <c r="E261" s="351">
        <f t="shared" si="16"/>
        <v>37762</v>
      </c>
      <c r="F261" s="353">
        <f t="shared" si="17"/>
        <v>-2.5746652935118464</v>
      </c>
      <c r="G261" s="354">
        <f t="shared" si="18"/>
        <v>0.41118482984028315</v>
      </c>
      <c r="I261" s="351">
        <f t="shared" si="19"/>
        <v>37762</v>
      </c>
      <c r="J261" s="353">
        <f t="array" ref="J261">(PRODUCT(1+$F$2:F261/100)-1)*100</f>
        <v>26.512871949180994</v>
      </c>
      <c r="K261" s="354">
        <f t="array" ref="K261">(PRODUCT(1+$G$2:G261/100)-1)*100</f>
        <v>-14.300497486855946</v>
      </c>
    </row>
    <row r="262" spans="1:11">
      <c r="A262" s="350">
        <v>37763</v>
      </c>
      <c r="B262" s="346">
        <v>1.6135999999999999</v>
      </c>
      <c r="C262" s="346">
        <v>1345.53</v>
      </c>
      <c r="D262" s="346"/>
      <c r="E262" s="351">
        <f t="shared" si="16"/>
        <v>37763</v>
      </c>
      <c r="F262" s="353">
        <f t="shared" si="17"/>
        <v>6.6067653276955518</v>
      </c>
      <c r="G262" s="354">
        <f t="shared" si="18"/>
        <v>0.91500228750571733</v>
      </c>
      <c r="I262" s="351">
        <f t="shared" si="19"/>
        <v>37763</v>
      </c>
      <c r="J262" s="353">
        <f t="array" ref="J262">(PRODUCT(1+$F$2:F262/100)-1)*100</f>
        <v>34.871280508191347</v>
      </c>
      <c r="K262" s="354">
        <f t="array" ref="K262">(PRODUCT(1+$G$2:G262/100)-1)*100</f>
        <v>-13.516345078479652</v>
      </c>
    </row>
    <row r="263" spans="1:11">
      <c r="A263" s="350">
        <v>37764</v>
      </c>
      <c r="B263" s="346">
        <v>1.58</v>
      </c>
      <c r="C263" s="346">
        <v>1347.49</v>
      </c>
      <c r="D263" s="346"/>
      <c r="E263" s="351">
        <f t="shared" si="16"/>
        <v>37764</v>
      </c>
      <c r="F263" s="353">
        <f t="shared" si="17"/>
        <v>-2.0823004462072303</v>
      </c>
      <c r="G263" s="354">
        <f t="shared" si="18"/>
        <v>0.14566750648443705</v>
      </c>
      <c r="I263" s="351">
        <f t="shared" si="19"/>
        <v>37764</v>
      </c>
      <c r="J263" s="353">
        <f t="array" ref="J263">(PRODUCT(1+$F$2:F263/100)-1)*100</f>
        <v>32.062855232363873</v>
      </c>
      <c r="K263" s="354">
        <f t="array" ref="K263">(PRODUCT(1+$G$2:G263/100)-1)*100</f>
        <v>-13.390366494838869</v>
      </c>
    </row>
    <row r="264" spans="1:11">
      <c r="A264" s="350">
        <v>37767</v>
      </c>
      <c r="B264" s="346">
        <v>1.58</v>
      </c>
      <c r="C264" s="346">
        <v>1347.49</v>
      </c>
      <c r="D264" s="346"/>
      <c r="E264" s="351">
        <f t="shared" si="16"/>
        <v>37767</v>
      </c>
      <c r="F264" s="353">
        <f t="shared" si="17"/>
        <v>0</v>
      </c>
      <c r="G264" s="354">
        <f t="shared" si="18"/>
        <v>0</v>
      </c>
      <c r="I264" s="351">
        <f t="shared" si="19"/>
        <v>37767</v>
      </c>
      <c r="J264" s="353">
        <f t="array" ref="J264">(PRODUCT(1+$F$2:F264/100)-1)*100</f>
        <v>32.062855232363873</v>
      </c>
      <c r="K264" s="354">
        <f t="array" ref="K264">(PRODUCT(1+$G$2:G264/100)-1)*100</f>
        <v>-13.390366494838869</v>
      </c>
    </row>
    <row r="265" spans="1:11">
      <c r="A265" s="350">
        <v>37768</v>
      </c>
      <c r="B265" s="346">
        <v>1.6207</v>
      </c>
      <c r="C265" s="346">
        <v>1373.86</v>
      </c>
      <c r="D265" s="346"/>
      <c r="E265" s="351">
        <f t="shared" si="16"/>
        <v>37768</v>
      </c>
      <c r="F265" s="353">
        <f t="shared" si="17"/>
        <v>2.5759493670886036</v>
      </c>
      <c r="G265" s="354">
        <f t="shared" si="18"/>
        <v>1.9569718513680945</v>
      </c>
      <c r="I265" s="351">
        <f t="shared" si="19"/>
        <v>37768</v>
      </c>
      <c r="J265" s="353">
        <f t="array" ref="J265">(PRODUCT(1+$F$2:F265/100)-1)*100</f>
        <v>35.464727515881101</v>
      </c>
      <c r="K265" s="354">
        <f t="array" ref="K265">(PRODUCT(1+$G$2:G265/100)-1)*100</f>
        <v>-11.695440346569796</v>
      </c>
    </row>
    <row r="266" spans="1:11">
      <c r="A266" s="350">
        <v>37769</v>
      </c>
      <c r="B266" s="346">
        <v>1.6143000000000001</v>
      </c>
      <c r="C266" s="346">
        <v>1376.57</v>
      </c>
      <c r="D266" s="346"/>
      <c r="E266" s="351">
        <f t="shared" si="16"/>
        <v>37769</v>
      </c>
      <c r="F266" s="353">
        <f t="shared" si="17"/>
        <v>-0.39489109643980891</v>
      </c>
      <c r="G266" s="354">
        <f t="shared" si="18"/>
        <v>0.19725445096299143</v>
      </c>
      <c r="I266" s="351">
        <f t="shared" si="19"/>
        <v>37769</v>
      </c>
      <c r="J266" s="353">
        <f t="array" ref="J266">(PRODUCT(1+$F$2:F266/100)-1)*100</f>
        <v>34.929789368104444</v>
      </c>
      <c r="K266" s="354">
        <f t="array" ref="K266">(PRODUCT(1+$G$2:G266/100)-1)*100</f>
        <v>-11.521255672250131</v>
      </c>
    </row>
    <row r="267" spans="1:11">
      <c r="A267" s="350">
        <v>37770</v>
      </c>
      <c r="B267" s="346">
        <v>1.6286</v>
      </c>
      <c r="C267" s="346">
        <v>1371.51</v>
      </c>
      <c r="D267" s="346"/>
      <c r="E267" s="351">
        <f t="shared" si="16"/>
        <v>37770</v>
      </c>
      <c r="F267" s="353">
        <f t="shared" si="17"/>
        <v>0.8858328687356698</v>
      </c>
      <c r="G267" s="354">
        <f t="shared" si="18"/>
        <v>-0.36758029014143379</v>
      </c>
      <c r="I267" s="351">
        <f t="shared" si="19"/>
        <v>37770</v>
      </c>
      <c r="J267" s="353">
        <f t="array" ref="J267">(PRODUCT(1+$F$2:F267/100)-1)*100</f>
        <v>36.125041792042921</v>
      </c>
      <c r="K267" s="354">
        <f t="array" ref="K267">(PRODUCT(1+$G$2:G267/100)-1)*100</f>
        <v>-11.846486097363574</v>
      </c>
    </row>
    <row r="268" spans="1:11">
      <c r="A268" s="350">
        <v>37771</v>
      </c>
      <c r="B268" s="346">
        <v>1.6071</v>
      </c>
      <c r="C268" s="346">
        <v>1391.72</v>
      </c>
      <c r="D268" s="346"/>
      <c r="E268" s="351">
        <f t="shared" si="16"/>
        <v>37771</v>
      </c>
      <c r="F268" s="353">
        <f t="shared" si="17"/>
        <v>-1.3201522780302177</v>
      </c>
      <c r="G268" s="354">
        <f t="shared" si="18"/>
        <v>1.4735583408068464</v>
      </c>
      <c r="I268" s="351">
        <f t="shared" si="19"/>
        <v>37771</v>
      </c>
      <c r="J268" s="353">
        <f t="array" ref="J268">(PRODUCT(1+$F$2:F268/100)-1)*100</f>
        <v>34.327983951855678</v>
      </c>
      <c r="K268" s="354">
        <f t="array" ref="K268">(PRODUCT(1+$G$2:G268/100)-1)*100</f>
        <v>-10.547492640536948</v>
      </c>
    </row>
    <row r="269" spans="1:11">
      <c r="A269" s="350">
        <v>37774</v>
      </c>
      <c r="B269" s="346">
        <v>1.6642999999999999</v>
      </c>
      <c r="C269" s="346">
        <v>1396.7</v>
      </c>
      <c r="D269" s="346"/>
      <c r="E269" s="351">
        <f t="shared" si="16"/>
        <v>37774</v>
      </c>
      <c r="F269" s="353">
        <f t="shared" si="17"/>
        <v>3.5592060232717326</v>
      </c>
      <c r="G269" s="354">
        <f t="shared" si="18"/>
        <v>0.35783059810881035</v>
      </c>
      <c r="I269" s="351">
        <f t="shared" si="19"/>
        <v>37774</v>
      </c>
      <c r="J269" s="353">
        <f t="array" ref="J269">(PRODUCT(1+$F$2:F269/100)-1)*100</f>
        <v>39.108993647609601</v>
      </c>
      <c r="K269" s="354">
        <f t="array" ref="K269">(PRODUCT(1+$G$2:G269/100)-1)*100</f>
        <v>-10.227404198429257</v>
      </c>
    </row>
    <row r="270" spans="1:11">
      <c r="A270" s="350">
        <v>37775</v>
      </c>
      <c r="B270" s="346">
        <v>1.7043999999999999</v>
      </c>
      <c r="C270" s="346">
        <v>1403.29</v>
      </c>
      <c r="D270" s="346"/>
      <c r="E270" s="351">
        <f t="shared" si="16"/>
        <v>37775</v>
      </c>
      <c r="F270" s="353">
        <f t="shared" si="17"/>
        <v>2.4094213783572682</v>
      </c>
      <c r="G270" s="354">
        <f t="shared" si="18"/>
        <v>0.47182644805612295</v>
      </c>
      <c r="I270" s="351">
        <f t="shared" si="19"/>
        <v>37775</v>
      </c>
      <c r="J270" s="353">
        <f t="array" ref="J270">(PRODUCT(1+$F$2:F270/100)-1)*100</f>
        <v>42.460715479772773</v>
      </c>
      <c r="K270" s="354">
        <f t="array" ref="K270">(PRODUCT(1+$G$2:G270/100)-1)*100</f>
        <v>-9.8038333483309259</v>
      </c>
    </row>
    <row r="271" spans="1:11">
      <c r="A271" s="350">
        <v>37776</v>
      </c>
      <c r="B271" s="346">
        <v>1.7428999999999999</v>
      </c>
      <c r="C271" s="346">
        <v>1424.9</v>
      </c>
      <c r="D271" s="346"/>
      <c r="E271" s="351">
        <f t="shared" si="16"/>
        <v>37776</v>
      </c>
      <c r="F271" s="353">
        <f t="shared" si="17"/>
        <v>2.2588594226707226</v>
      </c>
      <c r="G271" s="354">
        <f t="shared" si="18"/>
        <v>1.5399525401021963</v>
      </c>
      <c r="I271" s="351">
        <f t="shared" si="19"/>
        <v>37776</v>
      </c>
      <c r="J271" s="353">
        <f t="array" ref="J271">(PRODUCT(1+$F$2:F271/100)-1)*100</f>
        <v>45.678702774991756</v>
      </c>
      <c r="K271" s="354">
        <f t="array" ref="K271">(PRODUCT(1+$G$2:G271/100)-1)*100</f>
        <v>-8.4148551889037364</v>
      </c>
    </row>
    <row r="272" spans="1:11">
      <c r="A272" s="350">
        <v>37777</v>
      </c>
      <c r="B272" s="346">
        <v>1.8149999999999999</v>
      </c>
      <c r="C272" s="346">
        <v>1430.63</v>
      </c>
      <c r="D272" s="346"/>
      <c r="E272" s="351">
        <f t="shared" si="16"/>
        <v>37777</v>
      </c>
      <c r="F272" s="353">
        <f t="shared" si="17"/>
        <v>4.1367835217166915</v>
      </c>
      <c r="G272" s="354">
        <f t="shared" si="18"/>
        <v>0.4021334830514478</v>
      </c>
      <c r="I272" s="351">
        <f t="shared" si="19"/>
        <v>37777</v>
      </c>
      <c r="J272" s="353">
        <f t="array" ref="J272">(PRODUCT(1+$F$2:F272/100)-1)*100</f>
        <v>51.705115346038255</v>
      </c>
      <c r="K272" s="354">
        <f t="array" ref="K272">(PRODUCT(1+$G$2:G272/100)-1)*100</f>
        <v>-8.0465606561171636</v>
      </c>
    </row>
    <row r="273" spans="1:11">
      <c r="A273" s="350">
        <v>37778</v>
      </c>
      <c r="B273" s="346">
        <v>1.6863999999999999</v>
      </c>
      <c r="C273" s="346">
        <v>1427.27</v>
      </c>
      <c r="D273" s="346"/>
      <c r="E273" s="351">
        <f t="shared" si="16"/>
        <v>37778</v>
      </c>
      <c r="F273" s="353">
        <f t="shared" si="17"/>
        <v>-7.0853994490358119</v>
      </c>
      <c r="G273" s="354">
        <f t="shared" si="18"/>
        <v>-0.23486156448558893</v>
      </c>
      <c r="I273" s="351">
        <f t="shared" si="19"/>
        <v>37778</v>
      </c>
      <c r="J273" s="353">
        <f t="array" ref="J273">(PRODUCT(1+$F$2:F273/100)-1)*100</f>
        <v>40.95620193915093</v>
      </c>
      <c r="K273" s="354">
        <f t="array" ref="K273">(PRODUCT(1+$G$2:G273/100)-1)*100</f>
        <v>-8.2625239423585128</v>
      </c>
    </row>
    <row r="274" spans="1:11">
      <c r="A274" s="350">
        <v>37781</v>
      </c>
      <c r="B274" s="346">
        <v>1.6429</v>
      </c>
      <c r="C274" s="346">
        <v>1410.21</v>
      </c>
      <c r="D274" s="346"/>
      <c r="E274" s="351">
        <f t="shared" si="16"/>
        <v>37781</v>
      </c>
      <c r="F274" s="353">
        <f t="shared" si="17"/>
        <v>-2.5794592030360497</v>
      </c>
      <c r="G274" s="354">
        <f t="shared" si="18"/>
        <v>-1.1952889081953577</v>
      </c>
      <c r="I274" s="351">
        <f t="shared" si="19"/>
        <v>37781</v>
      </c>
      <c r="J274" s="353">
        <f t="array" ref="J274">(PRODUCT(1+$F$2:F274/100)-1)*100</f>
        <v>37.32029421598142</v>
      </c>
      <c r="K274" s="354">
        <f t="array" ref="K274">(PRODUCT(1+$G$2:G274/100)-1)*100</f>
        <v>-9.3590518183338745</v>
      </c>
    </row>
    <row r="275" spans="1:11">
      <c r="A275" s="350">
        <v>37782</v>
      </c>
      <c r="B275" s="346">
        <v>1.6214</v>
      </c>
      <c r="C275" s="346">
        <v>1423.11</v>
      </c>
      <c r="D275" s="346"/>
      <c r="E275" s="351">
        <f t="shared" si="16"/>
        <v>37782</v>
      </c>
      <c r="F275" s="353">
        <f t="shared" si="17"/>
        <v>-1.3086615131779222</v>
      </c>
      <c r="G275" s="354">
        <f t="shared" si="18"/>
        <v>0.91475737656092626</v>
      </c>
      <c r="I275" s="351">
        <f t="shared" si="19"/>
        <v>37782</v>
      </c>
      <c r="J275" s="353">
        <f t="array" ref="J275">(PRODUCT(1+$F$2:F275/100)-1)*100</f>
        <v>35.523236375794177</v>
      </c>
      <c r="K275" s="354">
        <f t="array" ref="K275">(PRODUCT(1+$G$2:G275/100)-1)*100</f>
        <v>-8.5299070586573151</v>
      </c>
    </row>
    <row r="276" spans="1:11">
      <c r="A276" s="350">
        <v>37783</v>
      </c>
      <c r="B276" s="346">
        <v>1.6035999999999999</v>
      </c>
      <c r="C276" s="346">
        <v>1441.86</v>
      </c>
      <c r="D276" s="346"/>
      <c r="E276" s="351">
        <f t="shared" si="16"/>
        <v>37783</v>
      </c>
      <c r="F276" s="353">
        <f t="shared" si="17"/>
        <v>-1.0978167016158946</v>
      </c>
      <c r="G276" s="354">
        <f t="shared" si="18"/>
        <v>1.3175369437359086</v>
      </c>
      <c r="I276" s="351">
        <f t="shared" si="19"/>
        <v>37783</v>
      </c>
      <c r="J276" s="353">
        <f t="array" ref="J276">(PRODUCT(1+$F$2:F276/100)-1)*100</f>
        <v>34.035439652290322</v>
      </c>
      <c r="K276" s="354">
        <f t="array" ref="K276">(PRODUCT(1+$G$2:G276/100)-1)*100</f>
        <v>-7.3247547916855504</v>
      </c>
    </row>
    <row r="277" spans="1:11">
      <c r="A277" s="350">
        <v>37784</v>
      </c>
      <c r="B277" s="346">
        <v>1.5657000000000001</v>
      </c>
      <c r="C277" s="346">
        <v>1443.41</v>
      </c>
      <c r="D277" s="346"/>
      <c r="E277" s="351">
        <f t="shared" si="16"/>
        <v>37784</v>
      </c>
      <c r="F277" s="353">
        <f t="shared" si="17"/>
        <v>-2.3634322773758987</v>
      </c>
      <c r="G277" s="354">
        <f t="shared" si="18"/>
        <v>0.10750003467743241</v>
      </c>
      <c r="I277" s="351">
        <f t="shared" si="19"/>
        <v>37784</v>
      </c>
      <c r="J277" s="353">
        <f t="array" ref="J277">(PRODUCT(1+$F$2:F277/100)-1)*100</f>
        <v>30.867602808425399</v>
      </c>
      <c r="K277" s="354">
        <f t="array" ref="K277">(PRODUCT(1+$G$2:G277/100)-1)*100</f>
        <v>-7.2251288709492156</v>
      </c>
    </row>
    <row r="278" spans="1:11">
      <c r="A278" s="350">
        <v>37785</v>
      </c>
      <c r="B278" s="346">
        <v>1.3714</v>
      </c>
      <c r="C278" s="346">
        <v>1429.11</v>
      </c>
      <c r="D278" s="346"/>
      <c r="E278" s="351">
        <f t="shared" si="16"/>
        <v>37785</v>
      </c>
      <c r="F278" s="353">
        <f t="shared" si="17"/>
        <v>-12.409784760809872</v>
      </c>
      <c r="G278" s="354">
        <f t="shared" si="18"/>
        <v>-0.99070950041916239</v>
      </c>
      <c r="I278" s="351">
        <f t="shared" si="19"/>
        <v>37785</v>
      </c>
      <c r="J278" s="353">
        <f t="array" ref="J278">(PRODUCT(1+$F$2:F278/100)-1)*100</f>
        <v>14.627214978268221</v>
      </c>
      <c r="K278" s="354">
        <f t="array" ref="K278">(PRODUCT(1+$G$2:G278/100)-1)*100</f>
        <v>-8.1442583332263609</v>
      </c>
    </row>
    <row r="279" spans="1:11">
      <c r="A279" s="350">
        <v>37788</v>
      </c>
      <c r="B279" s="346">
        <v>1.5536000000000001</v>
      </c>
      <c r="C279" s="346">
        <v>1461.15</v>
      </c>
      <c r="D279" s="346"/>
      <c r="E279" s="351">
        <f t="shared" si="16"/>
        <v>37788</v>
      </c>
      <c r="F279" s="353">
        <f t="shared" si="17"/>
        <v>13.285693451946923</v>
      </c>
      <c r="G279" s="354">
        <f t="shared" si="18"/>
        <v>2.2419547830468067</v>
      </c>
      <c r="I279" s="351">
        <f t="shared" si="19"/>
        <v>37788</v>
      </c>
      <c r="J279" s="353">
        <f t="array" ref="J279">(PRODUCT(1+$F$2:F279/100)-1)*100</f>
        <v>29.856235372785122</v>
      </c>
      <c r="K279" s="354">
        <f t="array" ref="K279">(PRODUCT(1+$G$2:G279/100)-1)*100</f>
        <v>-6.0848941394250122</v>
      </c>
    </row>
    <row r="280" spans="1:11">
      <c r="A280" s="350">
        <v>37789</v>
      </c>
      <c r="B280" s="346">
        <v>1.5149999999999999</v>
      </c>
      <c r="C280" s="346">
        <v>1462.48</v>
      </c>
      <c r="D280" s="346"/>
      <c r="E280" s="351">
        <f t="shared" si="16"/>
        <v>37789</v>
      </c>
      <c r="F280" s="353">
        <f t="shared" si="17"/>
        <v>-2.4845520082389383</v>
      </c>
      <c r="G280" s="354">
        <f t="shared" si="18"/>
        <v>9.1024193272426501E-2</v>
      </c>
      <c r="I280" s="351">
        <f t="shared" si="19"/>
        <v>37789</v>
      </c>
      <c r="J280" s="353">
        <f t="array" ref="J280">(PRODUCT(1+$F$2:F280/100)-1)*100</f>
        <v>26.629889669007099</v>
      </c>
      <c r="K280" s="354">
        <f t="array" ref="K280">(PRODUCT(1+$G$2:G280/100)-1)*100</f>
        <v>-5.9994086719544759</v>
      </c>
    </row>
    <row r="281" spans="1:11">
      <c r="A281" s="350">
        <v>37790</v>
      </c>
      <c r="B281" s="346">
        <v>1.5328999999999999</v>
      </c>
      <c r="C281" s="346">
        <v>1460.32</v>
      </c>
      <c r="D281" s="346"/>
      <c r="E281" s="351">
        <f t="shared" si="16"/>
        <v>37790</v>
      </c>
      <c r="F281" s="353">
        <f t="shared" si="17"/>
        <v>1.1815181518151752</v>
      </c>
      <c r="G281" s="354">
        <f t="shared" si="18"/>
        <v>-0.14769432744380362</v>
      </c>
      <c r="I281" s="351">
        <f t="shared" si="19"/>
        <v>37790</v>
      </c>
      <c r="J281" s="353">
        <f t="array" ref="J281">(PRODUCT(1+$F$2:F281/100)-1)*100</f>
        <v>28.126044801069948</v>
      </c>
      <c r="K281" s="354">
        <f t="array" ref="K281">(PRODUCT(1+$G$2:G281/100)-1)*100</f>
        <v>-6.1382422131096348</v>
      </c>
    </row>
    <row r="282" spans="1:11">
      <c r="A282" s="350">
        <v>37791</v>
      </c>
      <c r="B282" s="346">
        <v>1.5692999999999999</v>
      </c>
      <c r="C282" s="346">
        <v>1438.09</v>
      </c>
      <c r="D282" s="346"/>
      <c r="E282" s="351">
        <f t="shared" si="16"/>
        <v>37791</v>
      </c>
      <c r="F282" s="353">
        <f t="shared" si="17"/>
        <v>2.3745841215995878</v>
      </c>
      <c r="G282" s="354">
        <f t="shared" si="18"/>
        <v>-1.5222690917059301</v>
      </c>
      <c r="I282" s="351">
        <f t="shared" si="19"/>
        <v>37791</v>
      </c>
      <c r="J282" s="353">
        <f t="array" ref="J282">(PRODUCT(1+$F$2:F282/100)-1)*100</f>
        <v>31.168505516549729</v>
      </c>
      <c r="K282" s="354">
        <f t="array" ref="K282">(PRODUCT(1+$G$2:G282/100)-1)*100</f>
        <v>-7.5670707408313493</v>
      </c>
    </row>
    <row r="283" spans="1:11">
      <c r="A283" s="350">
        <v>37792</v>
      </c>
      <c r="B283" s="346">
        <v>1.55</v>
      </c>
      <c r="C283" s="346">
        <v>1439.54</v>
      </c>
      <c r="D283" s="346"/>
      <c r="E283" s="351">
        <f t="shared" si="16"/>
        <v>37792</v>
      </c>
      <c r="F283" s="353">
        <f t="shared" si="17"/>
        <v>-1.2298477027974153</v>
      </c>
      <c r="G283" s="354">
        <f t="shared" si="18"/>
        <v>0.10082818182450826</v>
      </c>
      <c r="I283" s="351">
        <f t="shared" si="19"/>
        <v>37792</v>
      </c>
      <c r="J283" s="353">
        <f t="array" ref="J283">(PRODUCT(1+$F$2:F283/100)-1)*100</f>
        <v>29.555332664660749</v>
      </c>
      <c r="K283" s="354">
        <f t="array" ref="K283">(PRODUCT(1+$G$2:G283/100)-1)*100</f>
        <v>-7.4738722988521911</v>
      </c>
    </row>
    <row r="284" spans="1:11">
      <c r="A284" s="350">
        <v>37795</v>
      </c>
      <c r="B284" s="346">
        <v>1.5357000000000001</v>
      </c>
      <c r="C284" s="346">
        <v>1419.24</v>
      </c>
      <c r="D284" s="346"/>
      <c r="E284" s="351">
        <f t="shared" si="16"/>
        <v>37795</v>
      </c>
      <c r="F284" s="353">
        <f t="shared" si="17"/>
        <v>-0.92258064516128613</v>
      </c>
      <c r="G284" s="354">
        <f t="shared" si="18"/>
        <v>-1.4101726940550452</v>
      </c>
      <c r="I284" s="351">
        <f t="shared" si="19"/>
        <v>37795</v>
      </c>
      <c r="J284" s="353">
        <f t="array" ref="J284">(PRODUCT(1+$F$2:F284/100)-1)*100</f>
        <v>28.360080240722276</v>
      </c>
      <c r="K284" s="354">
        <f t="array" ref="K284">(PRODUCT(1+$G$2:G284/100)-1)*100</f>
        <v>-8.7786504865602808</v>
      </c>
    </row>
    <row r="285" spans="1:11">
      <c r="A285" s="350">
        <v>37796</v>
      </c>
      <c r="B285" s="346">
        <v>1.6321000000000001</v>
      </c>
      <c r="C285" s="346">
        <v>1421.86</v>
      </c>
      <c r="D285" s="346"/>
      <c r="E285" s="351">
        <f t="shared" si="16"/>
        <v>37796</v>
      </c>
      <c r="F285" s="353">
        <f t="shared" si="17"/>
        <v>6.2772676955134443</v>
      </c>
      <c r="G285" s="354">
        <f t="shared" si="18"/>
        <v>0.18460584538202429</v>
      </c>
      <c r="I285" s="351">
        <f t="shared" si="19"/>
        <v>37796</v>
      </c>
      <c r="J285" s="353">
        <f t="array" ref="J285">(PRODUCT(1+$F$2:F285/100)-1)*100</f>
        <v>36.417586091608278</v>
      </c>
      <c r="K285" s="354">
        <f t="array" ref="K285">(PRODUCT(1+$G$2:G285/100)-1)*100</f>
        <v>-8.610250543122099</v>
      </c>
    </row>
    <row r="286" spans="1:11">
      <c r="A286" s="350">
        <v>37797</v>
      </c>
      <c r="B286" s="346">
        <v>1.6514</v>
      </c>
      <c r="C286" s="346">
        <v>1410.09</v>
      </c>
      <c r="D286" s="346"/>
      <c r="E286" s="351">
        <f t="shared" si="16"/>
        <v>37797</v>
      </c>
      <c r="F286" s="353">
        <f t="shared" si="17"/>
        <v>1.1825255805403945</v>
      </c>
      <c r="G286" s="354">
        <f t="shared" si="18"/>
        <v>-0.82778895249884243</v>
      </c>
      <c r="I286" s="351">
        <f t="shared" si="19"/>
        <v>37797</v>
      </c>
      <c r="J286" s="353">
        <f t="array" ref="J286">(PRODUCT(1+$F$2:F286/100)-1)*100</f>
        <v>38.030758943497254</v>
      </c>
      <c r="K286" s="354">
        <f t="array" ref="K286">(PRODUCT(1+$G$2:G286/100)-1)*100</f>
        <v>-9.366764792842508</v>
      </c>
    </row>
    <row r="287" spans="1:11">
      <c r="A287" s="350">
        <v>37798</v>
      </c>
      <c r="B287" s="346">
        <v>1.7770999999999999</v>
      </c>
      <c r="C287" s="346">
        <v>1425.82</v>
      </c>
      <c r="D287" s="346"/>
      <c r="E287" s="351">
        <f t="shared" si="16"/>
        <v>37798</v>
      </c>
      <c r="F287" s="353">
        <f t="shared" si="17"/>
        <v>7.6117233862177391</v>
      </c>
      <c r="G287" s="354">
        <f t="shared" si="18"/>
        <v>1.1155316327326581</v>
      </c>
      <c r="I287" s="351">
        <f t="shared" si="19"/>
        <v>37798</v>
      </c>
      <c r="J287" s="353">
        <f t="array" ref="J287">(PRODUCT(1+$F$2:F287/100)-1)*100</f>
        <v>48.537278502173265</v>
      </c>
      <c r="K287" s="354">
        <f t="array" ref="K287">(PRODUCT(1+$G$2:G287/100)-1)*100</f>
        <v>-8.3557223843376711</v>
      </c>
    </row>
    <row r="288" spans="1:11">
      <c r="A288" s="350">
        <v>37799</v>
      </c>
      <c r="B288" s="346">
        <v>1.7786</v>
      </c>
      <c r="C288" s="346">
        <v>1411.97</v>
      </c>
      <c r="D288" s="346"/>
      <c r="E288" s="351">
        <f t="shared" si="16"/>
        <v>37799</v>
      </c>
      <c r="F288" s="353">
        <f t="shared" si="17"/>
        <v>8.4407180237477952E-2</v>
      </c>
      <c r="G288" s="354">
        <f t="shared" si="18"/>
        <v>-0.97137086027688779</v>
      </c>
      <c r="I288" s="351">
        <f t="shared" si="19"/>
        <v>37799</v>
      </c>
      <c r="J288" s="353">
        <f t="array" ref="J288">(PRODUCT(1+$F$2:F288/100)-1)*100</f>
        <v>48.662654630558436</v>
      </c>
      <c r="K288" s="354">
        <f t="array" ref="K288">(PRODUCT(1+$G$2:G288/100)-1)*100</f>
        <v>-9.2459281922074759</v>
      </c>
    </row>
    <row r="289" spans="1:11">
      <c r="A289" s="350">
        <v>37802</v>
      </c>
      <c r="B289" s="346">
        <v>1.825</v>
      </c>
      <c r="C289" s="346">
        <v>1409.48</v>
      </c>
      <c r="D289" s="346"/>
      <c r="E289" s="351">
        <f t="shared" si="16"/>
        <v>37802</v>
      </c>
      <c r="F289" s="353">
        <f t="shared" si="17"/>
        <v>2.6087934330372153</v>
      </c>
      <c r="G289" s="354">
        <f t="shared" si="18"/>
        <v>-0.1763493558645024</v>
      </c>
      <c r="I289" s="351">
        <f t="shared" si="19"/>
        <v>37802</v>
      </c>
      <c r="J289" s="353">
        <f t="array" ref="J289">(PRODUCT(1+$F$2:F289/100)-1)*100</f>
        <v>52.540956201939238</v>
      </c>
      <c r="K289" s="354">
        <f t="array" ref="K289">(PRODUCT(1+$G$2:G289/100)-1)*100</f>
        <v>-9.4059724132613205</v>
      </c>
    </row>
    <row r="290" spans="1:11">
      <c r="A290" s="350">
        <v>37803</v>
      </c>
      <c r="B290" s="346">
        <v>1.7679</v>
      </c>
      <c r="C290" s="346">
        <v>1421.03</v>
      </c>
      <c r="D290" s="346"/>
      <c r="E290" s="351">
        <f t="shared" si="16"/>
        <v>37803</v>
      </c>
      <c r="F290" s="353">
        <f t="shared" si="17"/>
        <v>-3.1287671232876679</v>
      </c>
      <c r="G290" s="354">
        <f t="shared" si="18"/>
        <v>0.81945114510315609</v>
      </c>
      <c r="I290" s="351">
        <f t="shared" si="19"/>
        <v>37803</v>
      </c>
      <c r="J290" s="353">
        <f t="array" ref="J290">(PRODUCT(1+$F$2:F290/100)-1)*100</f>
        <v>47.768304914744334</v>
      </c>
      <c r="K290" s="354">
        <f t="array" ref="K290">(PRODUCT(1+$G$2:G290/100)-1)*100</f>
        <v>-8.6635986168067234</v>
      </c>
    </row>
    <row r="291" spans="1:11">
      <c r="A291" s="350">
        <v>37804</v>
      </c>
      <c r="B291" s="346">
        <v>1.94</v>
      </c>
      <c r="C291" s="346">
        <v>1437.61</v>
      </c>
      <c r="D291" s="346"/>
      <c r="E291" s="351">
        <f t="shared" si="16"/>
        <v>37804</v>
      </c>
      <c r="F291" s="353">
        <f t="shared" si="17"/>
        <v>9.7347135018948983</v>
      </c>
      <c r="G291" s="354">
        <f t="shared" si="18"/>
        <v>1.1667593224632844</v>
      </c>
      <c r="I291" s="351">
        <f t="shared" si="19"/>
        <v>37804</v>
      </c>
      <c r="J291" s="353">
        <f t="array" ref="J291">(PRODUCT(1+$F$2:F291/100)-1)*100</f>
        <v>62.153126044801169</v>
      </c>
      <c r="K291" s="354">
        <f t="array" ref="K291">(PRODUCT(1+$G$2:G291/100)-1)*100</f>
        <v>-7.5979226388658283</v>
      </c>
    </row>
    <row r="292" spans="1:11">
      <c r="A292" s="350">
        <v>37805</v>
      </c>
      <c r="B292" s="346">
        <v>1.9821</v>
      </c>
      <c r="C292" s="346">
        <v>1425.97</v>
      </c>
      <c r="D292" s="346"/>
      <c r="E292" s="351">
        <f t="shared" si="16"/>
        <v>37805</v>
      </c>
      <c r="F292" s="353">
        <f t="shared" si="17"/>
        <v>2.1701030927835152</v>
      </c>
      <c r="G292" s="354">
        <f t="shared" si="18"/>
        <v>-0.80967717252939941</v>
      </c>
      <c r="I292" s="351">
        <f t="shared" si="19"/>
        <v>37805</v>
      </c>
      <c r="J292" s="353">
        <f t="array" ref="J292">(PRODUCT(1+$F$2:F292/100)-1)*100</f>
        <v>65.672016048144542</v>
      </c>
      <c r="K292" s="354">
        <f t="array" ref="K292">(PRODUCT(1+$G$2:G292/100)-1)*100</f>
        <v>-8.3460811662018912</v>
      </c>
    </row>
    <row r="293" spans="1:11">
      <c r="A293" s="350">
        <v>37806</v>
      </c>
      <c r="B293" s="346">
        <v>1.9821</v>
      </c>
      <c r="C293" s="346">
        <v>1425.97</v>
      </c>
      <c r="D293" s="346"/>
      <c r="E293" s="351">
        <f t="shared" si="16"/>
        <v>37806</v>
      </c>
      <c r="F293" s="353">
        <f t="shared" si="17"/>
        <v>0</v>
      </c>
      <c r="G293" s="354">
        <f t="shared" si="18"/>
        <v>0</v>
      </c>
      <c r="I293" s="351">
        <f t="shared" si="19"/>
        <v>37806</v>
      </c>
      <c r="J293" s="353">
        <f t="array" ref="J293">(PRODUCT(1+$F$2:F293/100)-1)*100</f>
        <v>65.672016048144542</v>
      </c>
      <c r="K293" s="354">
        <f t="array" ref="K293">(PRODUCT(1+$G$2:G293/100)-1)*100</f>
        <v>-8.3460811662018912</v>
      </c>
    </row>
    <row r="294" spans="1:11">
      <c r="A294" s="350">
        <v>37809</v>
      </c>
      <c r="B294" s="346">
        <v>1.9142999999999999</v>
      </c>
      <c r="C294" s="346">
        <v>1453.07</v>
      </c>
      <c r="D294" s="346"/>
      <c r="E294" s="351">
        <f t="shared" si="16"/>
        <v>37809</v>
      </c>
      <c r="F294" s="353">
        <f t="shared" si="17"/>
        <v>-3.4206144997729671</v>
      </c>
      <c r="G294" s="354">
        <f t="shared" si="18"/>
        <v>1.900460739005716</v>
      </c>
      <c r="I294" s="351">
        <f t="shared" si="19"/>
        <v>37809</v>
      </c>
      <c r="J294" s="353">
        <f t="array" ref="J294">(PRODUCT(1+$F$2:F294/100)-1)*100</f>
        <v>60.005015045135515</v>
      </c>
      <c r="K294" s="354">
        <f t="array" ref="K294">(PRODUCT(1+$G$2:G294/100)-1)*100</f>
        <v>-6.6042344230053951</v>
      </c>
    </row>
    <row r="295" spans="1:11">
      <c r="A295" s="350">
        <v>37810</v>
      </c>
      <c r="B295" s="346">
        <v>1.9593</v>
      </c>
      <c r="C295" s="346">
        <v>1458.51</v>
      </c>
      <c r="D295" s="346"/>
      <c r="E295" s="351">
        <f t="shared" si="16"/>
        <v>37810</v>
      </c>
      <c r="F295" s="353">
        <f t="shared" si="17"/>
        <v>2.3507287259050491</v>
      </c>
      <c r="G295" s="354">
        <f t="shared" si="18"/>
        <v>0.37437976147054464</v>
      </c>
      <c r="I295" s="351">
        <f t="shared" si="19"/>
        <v>37810</v>
      </c>
      <c r="J295" s="353">
        <f t="array" ref="J295">(PRODUCT(1+$F$2:F295/100)-1)*100</f>
        <v>63.766298896690209</v>
      </c>
      <c r="K295" s="354">
        <f t="array" ref="K295">(PRODUCT(1+$G$2:G295/100)-1)*100</f>
        <v>-6.2545795786146492</v>
      </c>
    </row>
    <row r="296" spans="1:11">
      <c r="A296" s="350">
        <v>37811</v>
      </c>
      <c r="B296" s="346">
        <v>1.9685999999999999</v>
      </c>
      <c r="C296" s="346">
        <v>1450.51</v>
      </c>
      <c r="D296" s="346"/>
      <c r="E296" s="351">
        <f t="shared" si="16"/>
        <v>37811</v>
      </c>
      <c r="F296" s="353">
        <f t="shared" si="17"/>
        <v>0.47465931710304332</v>
      </c>
      <c r="G296" s="354">
        <f t="shared" si="18"/>
        <v>-0.54850498111086443</v>
      </c>
      <c r="I296" s="351">
        <f t="shared" si="19"/>
        <v>37811</v>
      </c>
      <c r="J296" s="353">
        <f t="array" ref="J296">(PRODUCT(1+$F$2:F296/100)-1)*100</f>
        <v>64.543630892678166</v>
      </c>
      <c r="K296" s="354">
        <f t="array" ref="K296">(PRODUCT(1+$G$2:G296/100)-1)*100</f>
        <v>-6.768777879189269</v>
      </c>
    </row>
    <row r="297" spans="1:11">
      <c r="A297" s="350">
        <v>37812</v>
      </c>
      <c r="B297" s="346">
        <v>1.9220999999999999</v>
      </c>
      <c r="C297" s="346">
        <v>1430.96</v>
      </c>
      <c r="D297" s="346"/>
      <c r="E297" s="351">
        <f t="shared" si="16"/>
        <v>37812</v>
      </c>
      <c r="F297" s="353">
        <f t="shared" si="17"/>
        <v>-2.3620847302651571</v>
      </c>
      <c r="G297" s="354">
        <f t="shared" si="18"/>
        <v>-1.34780180764007</v>
      </c>
      <c r="I297" s="351">
        <f t="shared" si="19"/>
        <v>37812</v>
      </c>
      <c r="J297" s="353">
        <f t="array" ref="J297">(PRODUCT(1+$F$2:F297/100)-1)*100</f>
        <v>60.656970912738338</v>
      </c>
      <c r="K297" s="354">
        <f t="array" ref="K297">(PRODUCT(1+$G$2:G297/100)-1)*100</f>
        <v>-8.0253499762184877</v>
      </c>
    </row>
    <row r="298" spans="1:11">
      <c r="A298" s="350">
        <v>37813</v>
      </c>
      <c r="B298" s="346">
        <v>1.8920999999999999</v>
      </c>
      <c r="C298" s="346">
        <v>1444.7</v>
      </c>
      <c r="D298" s="346"/>
      <c r="E298" s="351">
        <f t="shared" si="16"/>
        <v>37813</v>
      </c>
      <c r="F298" s="353">
        <f t="shared" si="17"/>
        <v>-1.5607928827844564</v>
      </c>
      <c r="G298" s="354">
        <f t="shared" si="18"/>
        <v>0.96019455470452986</v>
      </c>
      <c r="I298" s="351">
        <f t="shared" si="19"/>
        <v>37813</v>
      </c>
      <c r="J298" s="353">
        <f t="array" ref="J298">(PRODUCT(1+$F$2:F298/100)-1)*100</f>
        <v>58.149448345035218</v>
      </c>
      <c r="K298" s="354">
        <f t="array" ref="K298">(PRODUCT(1+$G$2:G298/100)-1)*100</f>
        <v>-7.1422143949815942</v>
      </c>
    </row>
    <row r="299" spans="1:11">
      <c r="A299" s="350">
        <v>37816</v>
      </c>
      <c r="B299" s="346">
        <v>2.0099999999999998</v>
      </c>
      <c r="C299" s="346">
        <v>1453</v>
      </c>
      <c r="D299" s="346"/>
      <c r="E299" s="351">
        <f t="shared" si="16"/>
        <v>37816</v>
      </c>
      <c r="F299" s="353">
        <f t="shared" si="17"/>
        <v>6.2311717139686085</v>
      </c>
      <c r="G299" s="354">
        <f t="shared" si="18"/>
        <v>0.57451373987678078</v>
      </c>
      <c r="I299" s="351">
        <f t="shared" si="19"/>
        <v>37816</v>
      </c>
      <c r="J299" s="353">
        <f t="array" ref="J299">(PRODUCT(1+$F$2:F299/100)-1)*100</f>
        <v>68.004012036108435</v>
      </c>
      <c r="K299" s="354">
        <f t="array" ref="K299">(PRODUCT(1+$G$2:G299/100)-1)*100</f>
        <v>-6.608733658135435</v>
      </c>
    </row>
    <row r="300" spans="1:11">
      <c r="A300" s="350">
        <v>37817</v>
      </c>
      <c r="B300" s="346">
        <v>1.8843000000000001</v>
      </c>
      <c r="C300" s="346">
        <v>1448.02</v>
      </c>
      <c r="D300" s="346"/>
      <c r="E300" s="351">
        <f t="shared" si="16"/>
        <v>37817</v>
      </c>
      <c r="F300" s="353">
        <f t="shared" si="17"/>
        <v>-6.2537313432835635</v>
      </c>
      <c r="G300" s="354">
        <f t="shared" si="18"/>
        <v>-0.34273916035788554</v>
      </c>
      <c r="I300" s="351">
        <f t="shared" si="19"/>
        <v>37817</v>
      </c>
      <c r="J300" s="353">
        <f t="array" ref="J300">(PRODUCT(1+$F$2:F300/100)-1)*100</f>
        <v>57.497492477432431</v>
      </c>
      <c r="K300" s="354">
        <f t="array" ref="K300">(PRODUCT(1+$G$2:G300/100)-1)*100</f>
        <v>-6.9288221002431367</v>
      </c>
    </row>
    <row r="301" spans="1:11">
      <c r="A301" s="350">
        <v>37818</v>
      </c>
      <c r="B301" s="346">
        <v>1.82</v>
      </c>
      <c r="C301" s="346">
        <v>1438.85</v>
      </c>
      <c r="D301" s="346"/>
      <c r="E301" s="351">
        <f t="shared" si="16"/>
        <v>37818</v>
      </c>
      <c r="F301" s="353">
        <f t="shared" si="17"/>
        <v>-3.4124077906915073</v>
      </c>
      <c r="G301" s="354">
        <f t="shared" si="18"/>
        <v>-0.63327854587644783</v>
      </c>
      <c r="I301" s="351">
        <f t="shared" si="19"/>
        <v>37818</v>
      </c>
      <c r="J301" s="353">
        <f t="array" ref="J301">(PRODUCT(1+$F$2:F301/100)-1)*100</f>
        <v>52.123035773988761</v>
      </c>
      <c r="K301" s="354">
        <f t="array" ref="K301">(PRODUCT(1+$G$2:G301/100)-1)*100</f>
        <v>-7.5182219022768004</v>
      </c>
    </row>
    <row r="302" spans="1:11">
      <c r="A302" s="350">
        <v>37819</v>
      </c>
      <c r="B302" s="346">
        <v>1.8057000000000001</v>
      </c>
      <c r="C302" s="346">
        <v>1421.11</v>
      </c>
      <c r="D302" s="346"/>
      <c r="E302" s="351">
        <f t="shared" si="16"/>
        <v>37819</v>
      </c>
      <c r="F302" s="353">
        <f t="shared" si="17"/>
        <v>-0.78571428571428958</v>
      </c>
      <c r="G302" s="354">
        <f t="shared" si="18"/>
        <v>-1.2329290753031907</v>
      </c>
      <c r="I302" s="351">
        <f t="shared" si="19"/>
        <v>37819</v>
      </c>
      <c r="J302" s="353">
        <f t="array" ref="J302">(PRODUCT(1+$F$2:F302/100)-1)*100</f>
        <v>50.927783350050262</v>
      </c>
      <c r="K302" s="354">
        <f t="array" ref="K302">(PRODUCT(1+$G$2:G302/100)-1)*100</f>
        <v>-8.6584566338010038</v>
      </c>
    </row>
    <row r="303" spans="1:11">
      <c r="A303" s="350">
        <v>37820</v>
      </c>
      <c r="B303" s="346">
        <v>1.7250000000000001</v>
      </c>
      <c r="C303" s="346">
        <v>1437.89</v>
      </c>
      <c r="D303" s="346"/>
      <c r="E303" s="351">
        <f t="shared" si="16"/>
        <v>37820</v>
      </c>
      <c r="F303" s="353">
        <f t="shared" si="17"/>
        <v>-4.4691809270642979</v>
      </c>
      <c r="G303" s="354">
        <f t="shared" si="18"/>
        <v>1.1807671468077929</v>
      </c>
      <c r="I303" s="351">
        <f t="shared" si="19"/>
        <v>37820</v>
      </c>
      <c r="J303" s="353">
        <f t="array" ref="J303">(PRODUCT(1+$F$2:F303/100)-1)*100</f>
        <v>44.182547642928881</v>
      </c>
      <c r="K303" s="354">
        <f t="array" ref="K303">(PRODUCT(1+$G$2:G303/100)-1)*100</f>
        <v>-7.5799256983457353</v>
      </c>
    </row>
    <row r="304" spans="1:11">
      <c r="A304" s="350">
        <v>37823</v>
      </c>
      <c r="B304" s="346">
        <v>1.6807000000000001</v>
      </c>
      <c r="C304" s="346">
        <v>1416.88</v>
      </c>
      <c r="D304" s="346"/>
      <c r="E304" s="351">
        <f t="shared" si="16"/>
        <v>37823</v>
      </c>
      <c r="F304" s="353">
        <f t="shared" si="17"/>
        <v>-2.5681159420289812</v>
      </c>
      <c r="G304" s="354">
        <f t="shared" si="18"/>
        <v>-1.4611687959440567</v>
      </c>
      <c r="I304" s="351">
        <f t="shared" si="19"/>
        <v>37823</v>
      </c>
      <c r="J304" s="353">
        <f t="array" ref="J304">(PRODUCT(1+$F$2:F304/100)-1)*100</f>
        <v>40.479772651287306</v>
      </c>
      <c r="K304" s="354">
        <f t="array" ref="K304">(PRODUCT(1+$G$2:G304/100)-1)*100</f>
        <v>-8.9303389852298238</v>
      </c>
    </row>
    <row r="305" spans="1:11">
      <c r="A305" s="350">
        <v>37824</v>
      </c>
      <c r="B305" s="346">
        <v>1.7643</v>
      </c>
      <c r="C305" s="346">
        <v>1430.35</v>
      </c>
      <c r="D305" s="346"/>
      <c r="E305" s="351">
        <f t="shared" si="16"/>
        <v>37824</v>
      </c>
      <c r="F305" s="353">
        <f t="shared" si="17"/>
        <v>4.9741179270542002</v>
      </c>
      <c r="G305" s="354">
        <f t="shared" si="18"/>
        <v>0.95068036813279466</v>
      </c>
      <c r="I305" s="351">
        <f t="shared" si="19"/>
        <v>37824</v>
      </c>
      <c r="J305" s="353">
        <f t="array" ref="J305">(PRODUCT(1+$F$2:F305/100)-1)*100</f>
        <v>47.46740220661998</v>
      </c>
      <c r="K305" s="354">
        <f t="array" ref="K305">(PRODUCT(1+$G$2:G305/100)-1)*100</f>
        <v>-8.0645575966373233</v>
      </c>
    </row>
    <row r="306" spans="1:11">
      <c r="A306" s="350">
        <v>37825</v>
      </c>
      <c r="B306" s="346">
        <v>1.905</v>
      </c>
      <c r="C306" s="346">
        <v>1431.1</v>
      </c>
      <c r="D306" s="346"/>
      <c r="E306" s="351">
        <f t="shared" si="16"/>
        <v>37825</v>
      </c>
      <c r="F306" s="353">
        <f t="shared" si="17"/>
        <v>7.974834211868731</v>
      </c>
      <c r="G306" s="354">
        <f t="shared" si="18"/>
        <v>5.2434718775118405E-2</v>
      </c>
      <c r="I306" s="351">
        <f t="shared" si="19"/>
        <v>37825</v>
      </c>
      <c r="J306" s="353">
        <f t="array" ref="J306">(PRODUCT(1+$F$2:F306/100)-1)*100</f>
        <v>59.227683049147586</v>
      </c>
      <c r="K306" s="354">
        <f t="array" ref="K306">(PRODUCT(1+$G$2:G306/100)-1)*100</f>
        <v>-8.0163515059584629</v>
      </c>
    </row>
    <row r="307" spans="1:11">
      <c r="A307" s="350">
        <v>37826</v>
      </c>
      <c r="B307" s="346">
        <v>1.8856999999999999</v>
      </c>
      <c r="C307" s="346">
        <v>1420.96</v>
      </c>
      <c r="D307" s="346"/>
      <c r="E307" s="351">
        <f t="shared" si="16"/>
        <v>37826</v>
      </c>
      <c r="F307" s="353">
        <f t="shared" si="17"/>
        <v>-1.0131233595800593</v>
      </c>
      <c r="G307" s="354">
        <f t="shared" si="18"/>
        <v>-0.70854587380335676</v>
      </c>
      <c r="I307" s="351">
        <f t="shared" si="19"/>
        <v>37826</v>
      </c>
      <c r="J307" s="353">
        <f t="array" ref="J307">(PRODUCT(1+$F$2:F307/100)-1)*100</f>
        <v>57.614510197258561</v>
      </c>
      <c r="K307" s="354">
        <f t="array" ref="K307">(PRODUCT(1+$G$2:G307/100)-1)*100</f>
        <v>-8.6680978519367731</v>
      </c>
    </row>
    <row r="308" spans="1:11">
      <c r="A308" s="350">
        <v>37827</v>
      </c>
      <c r="B308" s="346">
        <v>1.93</v>
      </c>
      <c r="C308" s="346">
        <v>1445.7</v>
      </c>
      <c r="D308" s="346"/>
      <c r="E308" s="351">
        <f t="shared" si="16"/>
        <v>37827</v>
      </c>
      <c r="F308" s="353">
        <f t="shared" si="17"/>
        <v>2.3492602216683478</v>
      </c>
      <c r="G308" s="354">
        <f t="shared" si="18"/>
        <v>1.7410764553541291</v>
      </c>
      <c r="I308" s="351">
        <f t="shared" si="19"/>
        <v>37827</v>
      </c>
      <c r="J308" s="353">
        <f t="array" ref="J308">(PRODUCT(1+$F$2:F308/100)-1)*100</f>
        <v>61.317285188900158</v>
      </c>
      <c r="K308" s="354">
        <f t="array" ref="K308">(PRODUCT(1+$G$2:G308/100)-1)*100</f>
        <v>-7.0779396074097782</v>
      </c>
    </row>
    <row r="309" spans="1:11">
      <c r="A309" s="350">
        <v>37830</v>
      </c>
      <c r="B309" s="346">
        <v>1.9014</v>
      </c>
      <c r="C309" s="346">
        <v>1442.58</v>
      </c>
      <c r="D309" s="346"/>
      <c r="E309" s="351">
        <f t="shared" si="16"/>
        <v>37830</v>
      </c>
      <c r="F309" s="353">
        <f t="shared" si="17"/>
        <v>-1.4818652849740932</v>
      </c>
      <c r="G309" s="354">
        <f t="shared" si="18"/>
        <v>-0.21581240921353384</v>
      </c>
      <c r="I309" s="351">
        <f t="shared" si="19"/>
        <v>37830</v>
      </c>
      <c r="J309" s="353">
        <f t="array" ref="J309">(PRODUCT(1+$F$2:F309/100)-1)*100</f>
        <v>58.926780341023189</v>
      </c>
      <c r="K309" s="354">
        <f t="array" ref="K309">(PRODUCT(1+$G$2:G309/100)-1)*100</f>
        <v>-7.2784769446338826</v>
      </c>
    </row>
    <row r="310" spans="1:11">
      <c r="A310" s="350">
        <v>37831</v>
      </c>
      <c r="B310" s="346">
        <v>1.9064000000000001</v>
      </c>
      <c r="C310" s="346">
        <v>1432.31</v>
      </c>
      <c r="D310" s="346"/>
      <c r="E310" s="351">
        <f t="shared" si="16"/>
        <v>37831</v>
      </c>
      <c r="F310" s="353">
        <f t="shared" si="17"/>
        <v>0.2629641316924447</v>
      </c>
      <c r="G310" s="354">
        <f t="shared" si="18"/>
        <v>-0.7119189230406664</v>
      </c>
      <c r="I310" s="351">
        <f t="shared" si="19"/>
        <v>37831</v>
      </c>
      <c r="J310" s="353">
        <f t="array" ref="J310">(PRODUCT(1+$F$2:F310/100)-1)*100</f>
        <v>59.344700768973709</v>
      </c>
      <c r="K310" s="354">
        <f t="array" ref="K310">(PRODUCT(1+$G$2:G310/100)-1)*100</f>
        <v>-7.9385790129965494</v>
      </c>
    </row>
    <row r="311" spans="1:11">
      <c r="A311" s="350">
        <v>37832</v>
      </c>
      <c r="B311" s="346">
        <v>1.8539000000000001</v>
      </c>
      <c r="C311" s="346">
        <v>1429.91</v>
      </c>
      <c r="D311" s="346"/>
      <c r="E311" s="351">
        <f t="shared" si="16"/>
        <v>37832</v>
      </c>
      <c r="F311" s="353">
        <f t="shared" si="17"/>
        <v>-2.7538816617708739</v>
      </c>
      <c r="G311" s="354">
        <f t="shared" si="18"/>
        <v>-0.16756149157653999</v>
      </c>
      <c r="I311" s="351">
        <f t="shared" si="19"/>
        <v>37832</v>
      </c>
      <c r="J311" s="353">
        <f t="array" ref="J311">(PRODUCT(1+$F$2:F311/100)-1)*100</f>
        <v>54.956536275493285</v>
      </c>
      <c r="K311" s="354">
        <f t="array" ref="K311">(PRODUCT(1+$G$2:G311/100)-1)*100</f>
        <v>-8.0928385031689309</v>
      </c>
    </row>
    <row r="312" spans="1:11">
      <c r="A312" s="350">
        <v>37833</v>
      </c>
      <c r="B312" s="346">
        <v>1.8714</v>
      </c>
      <c r="C312" s="346">
        <v>1434.33</v>
      </c>
      <c r="D312" s="346"/>
      <c r="E312" s="351">
        <f t="shared" si="16"/>
        <v>37833</v>
      </c>
      <c r="F312" s="353">
        <f t="shared" si="17"/>
        <v>0.94395598468093311</v>
      </c>
      <c r="G312" s="354">
        <f t="shared" si="18"/>
        <v>0.30911036358931554</v>
      </c>
      <c r="I312" s="351">
        <f t="shared" si="19"/>
        <v>37833</v>
      </c>
      <c r="J312" s="353">
        <f t="array" ref="J312">(PRODUCT(1+$F$2:F312/100)-1)*100</f>
        <v>56.419257773320084</v>
      </c>
      <c r="K312" s="354">
        <f t="array" ref="K312">(PRODUCT(1+$G$2:G312/100)-1)*100</f>
        <v>-7.8087439421014597</v>
      </c>
    </row>
    <row r="313" spans="1:11">
      <c r="A313" s="350">
        <v>37834</v>
      </c>
      <c r="B313" s="346">
        <v>1.7821</v>
      </c>
      <c r="C313" s="346">
        <v>1419.64</v>
      </c>
      <c r="D313" s="346"/>
      <c r="E313" s="351">
        <f t="shared" si="16"/>
        <v>37834</v>
      </c>
      <c r="F313" s="353">
        <f t="shared" si="17"/>
        <v>-4.7718285775355307</v>
      </c>
      <c r="G313" s="354">
        <f t="shared" si="18"/>
        <v>-1.0241715644237925</v>
      </c>
      <c r="I313" s="351">
        <f t="shared" si="19"/>
        <v>37834</v>
      </c>
      <c r="J313" s="353">
        <f t="array" ref="J313">(PRODUCT(1+$F$2:F313/100)-1)*100</f>
        <v>48.955198930123835</v>
      </c>
      <c r="K313" s="354">
        <f t="array" ref="K313">(PRODUCT(1+$G$2:G313/100)-1)*100</f>
        <v>-8.7529405715315871</v>
      </c>
    </row>
    <row r="314" spans="1:11">
      <c r="A314" s="350">
        <v>37837</v>
      </c>
      <c r="B314" s="346">
        <v>1.7821</v>
      </c>
      <c r="C314" s="346">
        <v>1423.51</v>
      </c>
      <c r="D314" s="346"/>
      <c r="E314" s="351">
        <f t="shared" si="16"/>
        <v>37837</v>
      </c>
      <c r="F314" s="353">
        <f t="shared" si="17"/>
        <v>0</v>
      </c>
      <c r="G314" s="354">
        <f t="shared" si="18"/>
        <v>0.27260432222253606</v>
      </c>
      <c r="I314" s="351">
        <f t="shared" si="19"/>
        <v>37837</v>
      </c>
      <c r="J314" s="353">
        <f t="array" ref="J314">(PRODUCT(1+$F$2:F314/100)-1)*100</f>
        <v>48.955198930123835</v>
      </c>
      <c r="K314" s="354">
        <f t="array" ref="K314">(PRODUCT(1+$G$2:G314/100)-1)*100</f>
        <v>-8.5041971436286108</v>
      </c>
    </row>
    <row r="315" spans="1:11">
      <c r="A315" s="350">
        <v>37838</v>
      </c>
      <c r="B315" s="346">
        <v>1.7363999999999999</v>
      </c>
      <c r="C315" s="346">
        <v>1398.42</v>
      </c>
      <c r="D315" s="346"/>
      <c r="E315" s="351">
        <f t="shared" si="16"/>
        <v>37838</v>
      </c>
      <c r="F315" s="353">
        <f t="shared" si="17"/>
        <v>-2.5643903260198719</v>
      </c>
      <c r="G315" s="354">
        <f t="shared" si="18"/>
        <v>-1.7625446958574154</v>
      </c>
      <c r="I315" s="351">
        <f t="shared" si="19"/>
        <v>37838</v>
      </c>
      <c r="J315" s="353">
        <f t="array" ref="J315">(PRODUCT(1+$F$2:F315/100)-1)*100</f>
        <v>45.13540621865608</v>
      </c>
      <c r="K315" s="354">
        <f t="array" ref="K315">(PRODUCT(1+$G$2:G315/100)-1)*100</f>
        <v>-10.11685156380574</v>
      </c>
    </row>
    <row r="316" spans="1:11">
      <c r="A316" s="350">
        <v>37839</v>
      </c>
      <c r="B316" s="346">
        <v>1.6686000000000001</v>
      </c>
      <c r="C316" s="346">
        <v>1401.01</v>
      </c>
      <c r="D316" s="346"/>
      <c r="E316" s="351">
        <f t="shared" si="16"/>
        <v>37839</v>
      </c>
      <c r="F316" s="353">
        <f t="shared" si="17"/>
        <v>-3.9046302695231461</v>
      </c>
      <c r="G316" s="354">
        <f t="shared" si="18"/>
        <v>0.18520902161009989</v>
      </c>
      <c r="I316" s="351">
        <f t="shared" si="19"/>
        <v>37839</v>
      </c>
      <c r="J316" s="353">
        <f t="array" ref="J316">(PRODUCT(1+$F$2:F316/100)-1)*100</f>
        <v>39.468405215647053</v>
      </c>
      <c r="K316" s="354">
        <f t="array" ref="K316">(PRODUCT(1+$G$2:G316/100)-1)*100</f>
        <v>-9.9503798639947068</v>
      </c>
    </row>
    <row r="317" spans="1:11">
      <c r="A317" s="350">
        <v>37840</v>
      </c>
      <c r="B317" s="346">
        <v>1.6493</v>
      </c>
      <c r="C317" s="346">
        <v>1411.26</v>
      </c>
      <c r="D317" s="346"/>
      <c r="E317" s="351">
        <f t="shared" si="16"/>
        <v>37840</v>
      </c>
      <c r="F317" s="353">
        <f t="shared" si="17"/>
        <v>-1.1566582763993805</v>
      </c>
      <c r="G317" s="354">
        <f t="shared" si="18"/>
        <v>0.73161504914311948</v>
      </c>
      <c r="I317" s="351">
        <f t="shared" si="19"/>
        <v>37840</v>
      </c>
      <c r="J317" s="353">
        <f t="array" ref="J317">(PRODUCT(1+$F$2:F317/100)-1)*100</f>
        <v>37.855232363758049</v>
      </c>
      <c r="K317" s="354">
        <f t="array" ref="K317">(PRODUCT(1+$G$2:G317/100)-1)*100</f>
        <v>-9.2915632913834756</v>
      </c>
    </row>
    <row r="318" spans="1:11">
      <c r="A318" s="350">
        <v>37841</v>
      </c>
      <c r="B318" s="346">
        <v>1.6778999999999999</v>
      </c>
      <c r="C318" s="346">
        <v>1416.3</v>
      </c>
      <c r="D318" s="346"/>
      <c r="E318" s="351">
        <f t="shared" si="16"/>
        <v>37841</v>
      </c>
      <c r="F318" s="353">
        <f t="shared" si="17"/>
        <v>1.7340689989692626</v>
      </c>
      <c r="G318" s="354">
        <f t="shared" si="18"/>
        <v>0.35712767314315386</v>
      </c>
      <c r="I318" s="351">
        <f t="shared" si="19"/>
        <v>37841</v>
      </c>
      <c r="J318" s="353">
        <f t="array" ref="J318">(PRODUCT(1+$F$2:F318/100)-1)*100</f>
        <v>40.245737211635024</v>
      </c>
      <c r="K318" s="354">
        <f t="array" ref="K318">(PRODUCT(1+$G$2:G318/100)-1)*100</f>
        <v>-8.9676183620214687</v>
      </c>
    </row>
    <row r="319" spans="1:11">
      <c r="A319" s="350">
        <v>37844</v>
      </c>
      <c r="B319" s="346">
        <v>1.7728999999999999</v>
      </c>
      <c r="C319" s="346">
        <v>1421.01</v>
      </c>
      <c r="D319" s="346"/>
      <c r="E319" s="351">
        <f t="shared" si="16"/>
        <v>37844</v>
      </c>
      <c r="F319" s="353">
        <f t="shared" si="17"/>
        <v>5.6618392037666165</v>
      </c>
      <c r="G319" s="354">
        <f t="shared" si="18"/>
        <v>0.33255666172420373</v>
      </c>
      <c r="I319" s="351">
        <f t="shared" si="19"/>
        <v>37844</v>
      </c>
      <c r="J319" s="353">
        <f t="array" ref="J319">(PRODUCT(1+$F$2:F319/100)-1)*100</f>
        <v>48.186225342694875</v>
      </c>
      <c r="K319" s="354">
        <f t="array" ref="K319">(PRODUCT(1+$G$2:G319/100)-1)*100</f>
        <v>-8.6648841125581697</v>
      </c>
    </row>
    <row r="320" spans="1:11">
      <c r="A320" s="350">
        <v>37845</v>
      </c>
      <c r="B320" s="346">
        <v>1.7764</v>
      </c>
      <c r="C320" s="346">
        <v>1435.17</v>
      </c>
      <c r="D320" s="346"/>
      <c r="E320" s="351">
        <f t="shared" si="16"/>
        <v>37845</v>
      </c>
      <c r="F320" s="353">
        <f t="shared" si="17"/>
        <v>0.19741666196626539</v>
      </c>
      <c r="G320" s="354">
        <f t="shared" si="18"/>
        <v>0.99647433867460222</v>
      </c>
      <c r="I320" s="351">
        <f t="shared" si="19"/>
        <v>37845</v>
      </c>
      <c r="J320" s="353">
        <f t="array" ref="J320">(PRODUCT(1+$F$2:F320/100)-1)*100</f>
        <v>48.478769642260232</v>
      </c>
      <c r="K320" s="354">
        <f t="array" ref="K320">(PRODUCT(1+$G$2:G320/100)-1)*100</f>
        <v>-7.7547531205411024</v>
      </c>
    </row>
    <row r="321" spans="1:11">
      <c r="A321" s="350">
        <v>37846</v>
      </c>
      <c r="B321" s="346">
        <v>1.73</v>
      </c>
      <c r="C321" s="346">
        <v>1426.55</v>
      </c>
      <c r="D321" s="346"/>
      <c r="E321" s="351">
        <f t="shared" si="16"/>
        <v>37846</v>
      </c>
      <c r="F321" s="353">
        <f t="shared" si="17"/>
        <v>-2.612024318847106</v>
      </c>
      <c r="G321" s="354">
        <f t="shared" si="18"/>
        <v>-0.60062570984622532</v>
      </c>
      <c r="I321" s="351">
        <f t="shared" si="19"/>
        <v>37846</v>
      </c>
      <c r="J321" s="353">
        <f t="array" ref="J321">(PRODUCT(1+$F$2:F321/100)-1)*100</f>
        <v>44.60046807087943</v>
      </c>
      <c r="K321" s="354">
        <f t="array" ref="K321">(PRODUCT(1+$G$2:G321/100)-1)*100</f>
        <v>-8.3088017894102588</v>
      </c>
    </row>
    <row r="322" spans="1:11">
      <c r="A322" s="350">
        <v>37847</v>
      </c>
      <c r="B322" s="346">
        <v>1.7814000000000001</v>
      </c>
      <c r="C322" s="346">
        <v>1435.96</v>
      </c>
      <c r="D322" s="346"/>
      <c r="E322" s="351">
        <f t="shared" si="16"/>
        <v>37847</v>
      </c>
      <c r="F322" s="353">
        <f t="shared" si="17"/>
        <v>2.9710982658959662</v>
      </c>
      <c r="G322" s="354">
        <f t="shared" si="18"/>
        <v>0.65963338123444792</v>
      </c>
      <c r="I322" s="351">
        <f t="shared" si="19"/>
        <v>37847</v>
      </c>
      <c r="J322" s="353">
        <f t="array" ref="J322">(PRODUCT(1+$F$2:F322/100)-1)*100</f>
        <v>48.896690070210781</v>
      </c>
      <c r="K322" s="354">
        <f t="array" ref="K322">(PRODUCT(1+$G$2:G322/100)-1)*100</f>
        <v>-7.703976038359361</v>
      </c>
    </row>
    <row r="323" spans="1:11">
      <c r="A323" s="350">
        <v>37848</v>
      </c>
      <c r="B323" s="346">
        <v>1.7849999999999999</v>
      </c>
      <c r="C323" s="346">
        <v>1436.43</v>
      </c>
      <c r="D323" s="346"/>
      <c r="E323" s="351">
        <f t="shared" ref="E323:E386" si="20">A323</f>
        <v>37848</v>
      </c>
      <c r="F323" s="353">
        <f t="shared" ref="F323:F386" si="21">((B323/B322)-1)*100</f>
        <v>0.20208824520040469</v>
      </c>
      <c r="G323" s="354">
        <f t="shared" ref="G323:G386" si="22">((C323/C322)-1)*100</f>
        <v>3.2730716733064824E-2</v>
      </c>
      <c r="I323" s="351">
        <f t="shared" ref="I323:I386" si="23">E323</f>
        <v>37848</v>
      </c>
      <c r="J323" s="353">
        <f t="array" ref="J323">(PRODUCT(1+$F$2:F323/100)-1)*100</f>
        <v>49.197592778335149</v>
      </c>
      <c r="K323" s="354">
        <f t="array" ref="K323">(PRODUCT(1+$G$2:G323/100)-1)*100</f>
        <v>-7.6737668882005945</v>
      </c>
    </row>
    <row r="324" spans="1:11">
      <c r="A324" s="350">
        <v>37851</v>
      </c>
      <c r="B324" s="346">
        <v>1.7749999999999999</v>
      </c>
      <c r="C324" s="346">
        <v>1449.65</v>
      </c>
      <c r="D324" s="346"/>
      <c r="E324" s="351">
        <f t="shared" si="20"/>
        <v>37851</v>
      </c>
      <c r="F324" s="353">
        <f t="shared" si="21"/>
        <v>-0.56022408963585235</v>
      </c>
      <c r="G324" s="354">
        <f t="shared" si="22"/>
        <v>0.92033722492568248</v>
      </c>
      <c r="I324" s="351">
        <f t="shared" si="23"/>
        <v>37851</v>
      </c>
      <c r="J324" s="353">
        <f t="array" ref="J324">(PRODUCT(1+$F$2:F324/100)-1)*100</f>
        <v>48.361751922434124</v>
      </c>
      <c r="K324" s="354">
        <f t="array" ref="K324">(PRODUCT(1+$G$2:G324/100)-1)*100</f>
        <v>-6.8240541965010397</v>
      </c>
    </row>
    <row r="325" spans="1:11">
      <c r="A325" s="350">
        <v>37852</v>
      </c>
      <c r="B325" s="346">
        <v>1.8456999999999999</v>
      </c>
      <c r="C325" s="346">
        <v>1453.45</v>
      </c>
      <c r="D325" s="346"/>
      <c r="E325" s="351">
        <f t="shared" si="20"/>
        <v>37852</v>
      </c>
      <c r="F325" s="353">
        <f t="shared" si="21"/>
        <v>3.9830985915493056</v>
      </c>
      <c r="G325" s="354">
        <f t="shared" si="22"/>
        <v>0.26213223881625947</v>
      </c>
      <c r="I325" s="351">
        <f t="shared" si="23"/>
        <v>37852</v>
      </c>
      <c r="J325" s="353">
        <f t="array" ref="J325">(PRODUCT(1+$F$2:F325/100)-1)*100</f>
        <v>54.271146773654479</v>
      </c>
      <c r="K325" s="354">
        <f t="array" ref="K325">(PRODUCT(1+$G$2:G325/100)-1)*100</f>
        <v>-6.5798100037281042</v>
      </c>
    </row>
    <row r="326" spans="1:11">
      <c r="A326" s="350">
        <v>37853</v>
      </c>
      <c r="B326" s="346">
        <v>1.98</v>
      </c>
      <c r="C326" s="346">
        <v>1450.61</v>
      </c>
      <c r="D326" s="346"/>
      <c r="E326" s="351">
        <f t="shared" si="20"/>
        <v>37853</v>
      </c>
      <c r="F326" s="353">
        <f t="shared" si="21"/>
        <v>7.2763721081432475</v>
      </c>
      <c r="G326" s="354">
        <f t="shared" si="22"/>
        <v>-0.19539715848498895</v>
      </c>
      <c r="I326" s="351">
        <f t="shared" si="23"/>
        <v>37853</v>
      </c>
      <c r="J326" s="353">
        <f t="array" ref="J326">(PRODUCT(1+$F$2:F326/100)-1)*100</f>
        <v>65.4964894684054</v>
      </c>
      <c r="K326" s="354">
        <f t="array" ref="K326">(PRODUCT(1+$G$2:G326/100)-1)*100</f>
        <v>-6.7623504004320933</v>
      </c>
    </row>
    <row r="327" spans="1:11">
      <c r="A327" s="350">
        <v>37854</v>
      </c>
      <c r="B327" s="346">
        <v>2.0592999999999999</v>
      </c>
      <c r="C327" s="346">
        <v>1454.98</v>
      </c>
      <c r="D327" s="346"/>
      <c r="E327" s="351">
        <f t="shared" si="20"/>
        <v>37854</v>
      </c>
      <c r="F327" s="353">
        <f t="shared" si="21"/>
        <v>4.0050505050505114</v>
      </c>
      <c r="G327" s="354">
        <f t="shared" si="22"/>
        <v>0.30125257650230886</v>
      </c>
      <c r="I327" s="351">
        <f t="shared" si="23"/>
        <v>37854</v>
      </c>
      <c r="J327" s="353">
        <f t="array" ref="J327">(PRODUCT(1+$F$2:F327/100)-1)*100</f>
        <v>72.12470745570063</v>
      </c>
      <c r="K327" s="354">
        <f t="array" ref="K327">(PRODUCT(1+$G$2:G327/100)-1)*100</f>
        <v>-6.4814695787432042</v>
      </c>
    </row>
    <row r="328" spans="1:11">
      <c r="A328" s="350">
        <v>37855</v>
      </c>
      <c r="B328" s="346">
        <v>2.0571000000000002</v>
      </c>
      <c r="C328" s="346">
        <v>1440.17</v>
      </c>
      <c r="D328" s="346"/>
      <c r="E328" s="351">
        <f t="shared" si="20"/>
        <v>37855</v>
      </c>
      <c r="F328" s="353">
        <f t="shared" si="21"/>
        <v>-0.10683241878306493</v>
      </c>
      <c r="G328" s="354">
        <f t="shared" si="22"/>
        <v>-1.0178834073320542</v>
      </c>
      <c r="I328" s="351">
        <f t="shared" si="23"/>
        <v>37855</v>
      </c>
      <c r="J328" s="353">
        <f t="array" ref="J328">(PRODUCT(1+$F$2:F328/100)-1)*100</f>
        <v>71.940822467402427</v>
      </c>
      <c r="K328" s="354">
        <f t="array" ref="K328">(PRODUCT(1+$G$2:G328/100)-1)*100</f>
        <v>-7.4333791826819535</v>
      </c>
    </row>
    <row r="329" spans="1:11">
      <c r="A329" s="350">
        <v>37858</v>
      </c>
      <c r="B329" s="346">
        <v>2.0049999999999999</v>
      </c>
      <c r="C329" s="346">
        <v>1441.11</v>
      </c>
      <c r="D329" s="346"/>
      <c r="E329" s="351">
        <f t="shared" si="20"/>
        <v>37858</v>
      </c>
      <c r="F329" s="353">
        <f t="shared" si="21"/>
        <v>-2.5326916532983468</v>
      </c>
      <c r="G329" s="354">
        <f t="shared" si="22"/>
        <v>6.5270072283118985E-2</v>
      </c>
      <c r="I329" s="351">
        <f t="shared" si="23"/>
        <v>37858</v>
      </c>
      <c r="J329" s="353">
        <f t="array" ref="J329">(PRODUCT(1+$F$2:F329/100)-1)*100</f>
        <v>67.586091608158</v>
      </c>
      <c r="K329" s="354">
        <f t="array" ref="K329">(PRODUCT(1+$G$2:G329/100)-1)*100</f>
        <v>-7.3729608823644543</v>
      </c>
    </row>
    <row r="330" spans="1:11">
      <c r="A330" s="350">
        <v>37859</v>
      </c>
      <c r="B330" s="346">
        <v>2.1278999999999999</v>
      </c>
      <c r="C330" s="346">
        <v>1445.5</v>
      </c>
      <c r="D330" s="346"/>
      <c r="E330" s="351">
        <f t="shared" si="20"/>
        <v>37859</v>
      </c>
      <c r="F330" s="353">
        <f t="shared" si="21"/>
        <v>6.1296758104738114</v>
      </c>
      <c r="G330" s="354">
        <f t="shared" si="22"/>
        <v>0.30462629500871419</v>
      </c>
      <c r="I330" s="351">
        <f t="shared" si="23"/>
        <v>37859</v>
      </c>
      <c r="J330" s="353">
        <f t="array" ref="J330">(PRODUCT(1+$F$2:F330/100)-1)*100</f>
        <v>77.858575727181758</v>
      </c>
      <c r="K330" s="354">
        <f t="array" ref="K330">(PRODUCT(1+$G$2:G330/100)-1)*100</f>
        <v>-7.0907945649241295</v>
      </c>
    </row>
    <row r="331" spans="1:11">
      <c r="A331" s="350">
        <v>37860</v>
      </c>
      <c r="B331" s="346">
        <v>2.3121</v>
      </c>
      <c r="C331" s="346">
        <v>1445.84</v>
      </c>
      <c r="D331" s="346"/>
      <c r="E331" s="351">
        <f t="shared" si="20"/>
        <v>37860</v>
      </c>
      <c r="F331" s="353">
        <f t="shared" si="21"/>
        <v>8.6564218243338598</v>
      </c>
      <c r="G331" s="354">
        <f t="shared" si="22"/>
        <v>2.3521272915938418E-2</v>
      </c>
      <c r="I331" s="351">
        <f t="shared" si="23"/>
        <v>37860</v>
      </c>
      <c r="J331" s="353">
        <f t="array" ref="J331">(PRODUCT(1+$F$2:F331/100)-1)*100</f>
        <v>93.254764292878889</v>
      </c>
      <c r="K331" s="354">
        <f t="array" ref="K331">(PRODUCT(1+$G$2:G331/100)-1)*100</f>
        <v>-7.0689411371497197</v>
      </c>
    </row>
    <row r="332" spans="1:11">
      <c r="A332" s="350">
        <v>37861</v>
      </c>
      <c r="B332" s="346">
        <v>2.2599999999999998</v>
      </c>
      <c r="C332" s="346">
        <v>1454.7</v>
      </c>
      <c r="D332" s="346"/>
      <c r="E332" s="351">
        <f t="shared" si="20"/>
        <v>37861</v>
      </c>
      <c r="F332" s="353">
        <f t="shared" si="21"/>
        <v>-2.2533627438259707</v>
      </c>
      <c r="G332" s="354">
        <f t="shared" si="22"/>
        <v>0.61279256349251465</v>
      </c>
      <c r="I332" s="351">
        <f t="shared" si="23"/>
        <v>37861</v>
      </c>
      <c r="J332" s="353">
        <f t="array" ref="J332">(PRODUCT(1+$F$2:F332/100)-1)*100</f>
        <v>88.900033433634462</v>
      </c>
      <c r="K332" s="354">
        <f t="array" ref="K332">(PRODUCT(1+$G$2:G332/100)-1)*100</f>
        <v>-6.4994665192633194</v>
      </c>
    </row>
    <row r="333" spans="1:11">
      <c r="A333" s="350">
        <v>37862</v>
      </c>
      <c r="B333" s="346">
        <v>2.3807</v>
      </c>
      <c r="C333" s="346">
        <v>1462.3</v>
      </c>
      <c r="D333" s="346"/>
      <c r="E333" s="351">
        <f t="shared" si="20"/>
        <v>37862</v>
      </c>
      <c r="F333" s="353">
        <f t="shared" si="21"/>
        <v>5.3407079646017763</v>
      </c>
      <c r="G333" s="354">
        <f t="shared" si="22"/>
        <v>0.52244449027289974</v>
      </c>
      <c r="I333" s="351">
        <f t="shared" si="23"/>
        <v>37862</v>
      </c>
      <c r="J333" s="353">
        <f t="array" ref="J333">(PRODUCT(1+$F$2:F333/100)-1)*100</f>
        <v>98.988632564359989</v>
      </c>
      <c r="K333" s="354">
        <f t="array" ref="K333">(PRODUCT(1+$G$2:G333/100)-1)*100</f>
        <v>-6.0109781337174368</v>
      </c>
    </row>
    <row r="334" spans="1:11">
      <c r="A334" s="350">
        <v>37865</v>
      </c>
      <c r="B334" s="346">
        <v>2.3807</v>
      </c>
      <c r="C334" s="346">
        <v>1462.3</v>
      </c>
      <c r="D334" s="346"/>
      <c r="E334" s="351">
        <f t="shared" si="20"/>
        <v>37865</v>
      </c>
      <c r="F334" s="353">
        <f t="shared" si="21"/>
        <v>0</v>
      </c>
      <c r="G334" s="354">
        <f t="shared" si="22"/>
        <v>0</v>
      </c>
      <c r="I334" s="351">
        <f t="shared" si="23"/>
        <v>37865</v>
      </c>
      <c r="J334" s="353">
        <f t="array" ref="J334">(PRODUCT(1+$F$2:F334/100)-1)*100</f>
        <v>98.988632564359989</v>
      </c>
      <c r="K334" s="354">
        <f t="array" ref="K334">(PRODUCT(1+$G$2:G334/100)-1)*100</f>
        <v>-6.0109781337174368</v>
      </c>
    </row>
    <row r="335" spans="1:11">
      <c r="A335" s="350">
        <v>37866</v>
      </c>
      <c r="B335" s="346">
        <v>2.4036</v>
      </c>
      <c r="C335" s="346">
        <v>1482.61</v>
      </c>
      <c r="D335" s="346"/>
      <c r="E335" s="351">
        <f t="shared" si="20"/>
        <v>37866</v>
      </c>
      <c r="F335" s="353">
        <f t="shared" si="21"/>
        <v>0.96190196160792496</v>
      </c>
      <c r="G335" s="354">
        <f t="shared" si="22"/>
        <v>1.3889078848389413</v>
      </c>
      <c r="I335" s="351">
        <f t="shared" si="23"/>
        <v>37866</v>
      </c>
      <c r="J335" s="353">
        <f t="array" ref="J335">(PRODUCT(1+$F$2:F335/100)-1)*100</f>
        <v>100.90270812437336</v>
      </c>
      <c r="K335" s="354">
        <f t="array" ref="K335">(PRODUCT(1+$G$2:G335/100)-1)*100</f>
        <v>-4.705557198133647</v>
      </c>
    </row>
    <row r="336" spans="1:11">
      <c r="A336" s="350">
        <v>37867</v>
      </c>
      <c r="B336" s="346">
        <v>2.3786</v>
      </c>
      <c r="C336" s="346">
        <v>1489.25</v>
      </c>
      <c r="D336" s="346"/>
      <c r="E336" s="351">
        <f t="shared" si="20"/>
        <v>37867</v>
      </c>
      <c r="F336" s="353">
        <f t="shared" si="21"/>
        <v>-1.040106506906302</v>
      </c>
      <c r="G336" s="354">
        <f t="shared" si="22"/>
        <v>0.44785884352596117</v>
      </c>
      <c r="I336" s="351">
        <f t="shared" si="23"/>
        <v>37867</v>
      </c>
      <c r="J336" s="353">
        <f t="array" ref="J336">(PRODUCT(1+$F$2:F336/100)-1)*100</f>
        <v>98.81310598462079</v>
      </c>
      <c r="K336" s="354">
        <f t="array" ref="K336">(PRODUCT(1+$G$2:G336/100)-1)*100</f>
        <v>-4.2787726086567002</v>
      </c>
    </row>
    <row r="337" spans="1:11">
      <c r="A337" s="350">
        <v>37868</v>
      </c>
      <c r="B337" s="346">
        <v>2.3921000000000001</v>
      </c>
      <c r="C337" s="346">
        <v>1491.77</v>
      </c>
      <c r="D337" s="346"/>
      <c r="E337" s="351">
        <f t="shared" si="20"/>
        <v>37868</v>
      </c>
      <c r="F337" s="353">
        <f t="shared" si="21"/>
        <v>0.56756075002102335</v>
      </c>
      <c r="G337" s="354">
        <f t="shared" si="22"/>
        <v>0.16921269095182545</v>
      </c>
      <c r="I337" s="351">
        <f t="shared" si="23"/>
        <v>37868</v>
      </c>
      <c r="J337" s="353">
        <f t="array" ref="J337">(PRODUCT(1+$F$2:F337/100)-1)*100</f>
        <v>99.941491140087194</v>
      </c>
      <c r="K337" s="354">
        <f t="array" ref="K337">(PRODUCT(1+$G$2:G337/100)-1)*100</f>
        <v>-4.1168001439756967</v>
      </c>
    </row>
    <row r="338" spans="1:11">
      <c r="A338" s="350">
        <v>37869</v>
      </c>
      <c r="B338" s="346">
        <v>2.4679000000000002</v>
      </c>
      <c r="C338" s="346">
        <v>1482.24</v>
      </c>
      <c r="D338" s="346"/>
      <c r="E338" s="351">
        <f t="shared" si="20"/>
        <v>37869</v>
      </c>
      <c r="F338" s="353">
        <f t="shared" si="21"/>
        <v>3.1687638476652458</v>
      </c>
      <c r="G338" s="354">
        <f t="shared" si="22"/>
        <v>-0.63883842683523095</v>
      </c>
      <c r="I338" s="351">
        <f t="shared" si="23"/>
        <v>37869</v>
      </c>
      <c r="J338" s="353">
        <f t="array" ref="J338">(PRODUCT(1+$F$2:F338/100)-1)*100</f>
        <v>106.27716482781709</v>
      </c>
      <c r="K338" s="354">
        <f t="array" ref="K338">(PRODUCT(1+$G$2:G338/100)-1)*100</f>
        <v>-4.729338869535205</v>
      </c>
    </row>
    <row r="339" spans="1:11">
      <c r="A339" s="350">
        <v>37872</v>
      </c>
      <c r="B339" s="346">
        <v>2.48</v>
      </c>
      <c r="C339" s="346">
        <v>1497.22</v>
      </c>
      <c r="D339" s="346"/>
      <c r="E339" s="351">
        <f t="shared" si="20"/>
        <v>37872</v>
      </c>
      <c r="F339" s="353">
        <f t="shared" si="21"/>
        <v>0.49029539284410895</v>
      </c>
      <c r="G339" s="354">
        <f t="shared" si="22"/>
        <v>1.0106325561312524</v>
      </c>
      <c r="I339" s="351">
        <f t="shared" si="23"/>
        <v>37872</v>
      </c>
      <c r="J339" s="353">
        <f t="array" ref="J339">(PRODUCT(1+$F$2:F339/100)-1)*100</f>
        <v>107.28853226345731</v>
      </c>
      <c r="K339" s="354">
        <f t="array" ref="K339">(PRODUCT(1+$G$2:G339/100)-1)*100</f>
        <v>-3.7665025517092499</v>
      </c>
    </row>
    <row r="340" spans="1:11">
      <c r="A340" s="350">
        <v>37873</v>
      </c>
      <c r="B340" s="346">
        <v>2.5364</v>
      </c>
      <c r="C340" s="346">
        <v>1484.93</v>
      </c>
      <c r="D340" s="346"/>
      <c r="E340" s="351">
        <f t="shared" si="20"/>
        <v>37873</v>
      </c>
      <c r="F340" s="353">
        <f t="shared" si="21"/>
        <v>2.2741935483870934</v>
      </c>
      <c r="G340" s="354">
        <f t="shared" si="22"/>
        <v>-0.82085465061914054</v>
      </c>
      <c r="I340" s="351">
        <f t="shared" si="23"/>
        <v>37873</v>
      </c>
      <c r="J340" s="353">
        <f t="array" ref="J340">(PRODUCT(1+$F$2:F340/100)-1)*100</f>
        <v>112.00267469073917</v>
      </c>
      <c r="K340" s="354">
        <f t="array" ref="K340">(PRODUCT(1+$G$2:G340/100)-1)*100</f>
        <v>-4.5564396909669957</v>
      </c>
    </row>
    <row r="341" spans="1:11">
      <c r="A341" s="350">
        <v>37874</v>
      </c>
      <c r="B341" s="346">
        <v>2.4220999999999999</v>
      </c>
      <c r="C341" s="346">
        <v>1467.29</v>
      </c>
      <c r="D341" s="346"/>
      <c r="E341" s="351">
        <f t="shared" si="20"/>
        <v>37874</v>
      </c>
      <c r="F341" s="353">
        <f t="shared" si="21"/>
        <v>-4.5063870052042265</v>
      </c>
      <c r="G341" s="354">
        <f t="shared" si="22"/>
        <v>-1.1879347848046784</v>
      </c>
      <c r="I341" s="351">
        <f t="shared" si="23"/>
        <v>37874</v>
      </c>
      <c r="J341" s="353">
        <f t="array" ref="J341">(PRODUCT(1+$F$2:F341/100)-1)*100</f>
        <v>102.4490137077903</v>
      </c>
      <c r="K341" s="354">
        <f t="array" ref="K341">(PRODUCT(1+$G$2:G341/100)-1)*100</f>
        <v>-5.6902469437340342</v>
      </c>
    </row>
    <row r="342" spans="1:11">
      <c r="A342" s="350">
        <v>37875</v>
      </c>
      <c r="B342" s="346">
        <v>2.3479000000000001</v>
      </c>
      <c r="C342" s="346">
        <v>1475.72</v>
      </c>
      <c r="D342" s="346"/>
      <c r="E342" s="351">
        <f t="shared" si="20"/>
        <v>37875</v>
      </c>
      <c r="F342" s="353">
        <f t="shared" si="21"/>
        <v>-3.0634573304157531</v>
      </c>
      <c r="G342" s="354">
        <f t="shared" si="22"/>
        <v>0.57452855263786518</v>
      </c>
      <c r="I342" s="351">
        <f t="shared" si="23"/>
        <v>37875</v>
      </c>
      <c r="J342" s="353">
        <f t="array" ref="J342">(PRODUCT(1+$F$2:F342/100)-1)*100</f>
        <v>96.247074557004609</v>
      </c>
      <c r="K342" s="354">
        <f t="array" ref="K342">(PRODUCT(1+$G$2:G342/100)-1)*100</f>
        <v>-5.148410484503529</v>
      </c>
    </row>
    <row r="343" spans="1:11">
      <c r="A343" s="350">
        <v>37876</v>
      </c>
      <c r="B343" s="346">
        <v>2.4693000000000001</v>
      </c>
      <c r="C343" s="346">
        <v>1478.94</v>
      </c>
      <c r="D343" s="346"/>
      <c r="E343" s="351">
        <f t="shared" si="20"/>
        <v>37876</v>
      </c>
      <c r="F343" s="353">
        <f t="shared" si="21"/>
        <v>5.1705779632863491</v>
      </c>
      <c r="G343" s="354">
        <f t="shared" si="22"/>
        <v>0.21819857425529054</v>
      </c>
      <c r="I343" s="351">
        <f t="shared" si="23"/>
        <v>37876</v>
      </c>
      <c r="J343" s="353">
        <f t="array" ref="J343">(PRODUCT(1+$F$2:F343/100)-1)*100</f>
        <v>106.39418254764324</v>
      </c>
      <c r="K343" s="354">
        <f t="array" ref="K343">(PRODUCT(1+$G$2:G343/100)-1)*100</f>
        <v>-4.9414456685222374</v>
      </c>
    </row>
    <row r="344" spans="1:11">
      <c r="A344" s="350">
        <v>37879</v>
      </c>
      <c r="B344" s="346">
        <v>2.5364</v>
      </c>
      <c r="C344" s="346">
        <v>1473.43</v>
      </c>
      <c r="D344" s="346"/>
      <c r="E344" s="351">
        <f t="shared" si="20"/>
        <v>37879</v>
      </c>
      <c r="F344" s="353">
        <f t="shared" si="21"/>
        <v>2.7173692949418848</v>
      </c>
      <c r="G344" s="354">
        <f t="shared" si="22"/>
        <v>-0.37256413377148023</v>
      </c>
      <c r="I344" s="351">
        <f t="shared" si="23"/>
        <v>37879</v>
      </c>
      <c r="J344" s="353">
        <f t="array" ref="J344">(PRODUCT(1+$F$2:F344/100)-1)*100</f>
        <v>112.00267469073921</v>
      </c>
      <c r="K344" s="354">
        <f t="array" ref="K344">(PRODUCT(1+$G$2:G344/100)-1)*100</f>
        <v>-5.295599748043001</v>
      </c>
    </row>
    <row r="345" spans="1:11">
      <c r="A345" s="350">
        <v>37880</v>
      </c>
      <c r="B345" s="346">
        <v>2.5642999999999998</v>
      </c>
      <c r="C345" s="346">
        <v>1494.5</v>
      </c>
      <c r="D345" s="346"/>
      <c r="E345" s="351">
        <f t="shared" si="20"/>
        <v>37880</v>
      </c>
      <c r="F345" s="353">
        <f t="shared" si="21"/>
        <v>1.0999842296167683</v>
      </c>
      <c r="G345" s="354">
        <f t="shared" si="22"/>
        <v>1.429996674426337</v>
      </c>
      <c r="I345" s="351">
        <f t="shared" si="23"/>
        <v>37880</v>
      </c>
      <c r="J345" s="353">
        <f t="array" ref="J345">(PRODUCT(1+$F$2:F345/100)-1)*100</f>
        <v>114.33467067870309</v>
      </c>
      <c r="K345" s="354">
        <f t="array" ref="K345">(PRODUCT(1+$G$2:G345/100)-1)*100</f>
        <v>-3.9413299739046059</v>
      </c>
    </row>
    <row r="346" spans="1:11">
      <c r="A346" s="350">
        <v>37881</v>
      </c>
      <c r="B346" s="346">
        <v>2.5535999999999999</v>
      </c>
      <c r="C346" s="346">
        <v>1489.7</v>
      </c>
      <c r="D346" s="346"/>
      <c r="E346" s="351">
        <f t="shared" si="20"/>
        <v>37881</v>
      </c>
      <c r="F346" s="353">
        <f t="shared" si="21"/>
        <v>-0.41726787037398294</v>
      </c>
      <c r="G346" s="354">
        <f t="shared" si="22"/>
        <v>-0.3211776513884157</v>
      </c>
      <c r="I346" s="351">
        <f t="shared" si="23"/>
        <v>37881</v>
      </c>
      <c r="J346" s="353">
        <f t="array" ref="J346">(PRODUCT(1+$F$2:F346/100)-1)*100</f>
        <v>113.44032096288896</v>
      </c>
      <c r="K346" s="354">
        <f t="array" ref="K346">(PRODUCT(1+$G$2:G346/100)-1)*100</f>
        <v>-4.2498489542493694</v>
      </c>
    </row>
    <row r="347" spans="1:11">
      <c r="A347" s="350">
        <v>37882</v>
      </c>
      <c r="B347" s="346">
        <v>2.61</v>
      </c>
      <c r="C347" s="346">
        <v>1509.47</v>
      </c>
      <c r="D347" s="346"/>
      <c r="E347" s="351">
        <f t="shared" si="20"/>
        <v>37882</v>
      </c>
      <c r="F347" s="353">
        <f t="shared" si="21"/>
        <v>2.2086466165413432</v>
      </c>
      <c r="G347" s="354">
        <f t="shared" si="22"/>
        <v>1.3271128415117017</v>
      </c>
      <c r="I347" s="351">
        <f t="shared" si="23"/>
        <v>37882</v>
      </c>
      <c r="J347" s="353">
        <f t="array" ref="J347">(PRODUCT(1+$F$2:F347/100)-1)*100</f>
        <v>118.15446339017078</v>
      </c>
      <c r="K347" s="354">
        <f t="array" ref="K347">(PRODUCT(1+$G$2:G347/100)-1)*100</f>
        <v>-2.9791364039543633</v>
      </c>
    </row>
    <row r="348" spans="1:11">
      <c r="A348" s="350">
        <v>37883</v>
      </c>
      <c r="B348" s="346">
        <v>2.6429</v>
      </c>
      <c r="C348" s="346">
        <v>1504.74</v>
      </c>
      <c r="D348" s="346"/>
      <c r="E348" s="351">
        <f t="shared" si="20"/>
        <v>37883</v>
      </c>
      <c r="F348" s="353">
        <f t="shared" si="21"/>
        <v>1.2605363984674378</v>
      </c>
      <c r="G348" s="354">
        <f t="shared" si="22"/>
        <v>-0.31335501864893089</v>
      </c>
      <c r="I348" s="351">
        <f t="shared" si="23"/>
        <v>37883</v>
      </c>
      <c r="J348" s="353">
        <f t="array" ref="J348">(PRODUCT(1+$F$2:F348/100)-1)*100</f>
        <v>120.90437980608519</v>
      </c>
      <c r="K348" s="354">
        <f t="array" ref="K348">(PRODUCT(1+$G$2:G348/100)-1)*100</f>
        <v>-3.2831561491691086</v>
      </c>
    </row>
    <row r="349" spans="1:11">
      <c r="A349" s="350">
        <v>37886</v>
      </c>
      <c r="B349" s="346">
        <v>2.7707000000000002</v>
      </c>
      <c r="C349" s="346">
        <v>1485.16</v>
      </c>
      <c r="D349" s="346"/>
      <c r="E349" s="351">
        <f t="shared" si="20"/>
        <v>37886</v>
      </c>
      <c r="F349" s="353">
        <f t="shared" si="21"/>
        <v>4.8355972605849784</v>
      </c>
      <c r="G349" s="354">
        <f t="shared" si="22"/>
        <v>-1.3012214734771432</v>
      </c>
      <c r="I349" s="351">
        <f t="shared" si="23"/>
        <v>37886</v>
      </c>
      <c r="J349" s="353">
        <f t="array" ref="J349">(PRODUCT(1+$F$2:F349/100)-1)*100</f>
        <v>131.58642594450049</v>
      </c>
      <c r="K349" s="354">
        <f t="array" ref="K349">(PRODUCT(1+$G$2:G349/100)-1)*100</f>
        <v>-4.5416564898254741</v>
      </c>
    </row>
    <row r="350" spans="1:11">
      <c r="A350" s="350">
        <v>37887</v>
      </c>
      <c r="B350" s="346">
        <v>2.7949999999999999</v>
      </c>
      <c r="C350" s="346">
        <v>1494.19</v>
      </c>
      <c r="D350" s="346"/>
      <c r="E350" s="351">
        <f t="shared" si="20"/>
        <v>37887</v>
      </c>
      <c r="F350" s="353">
        <f t="shared" si="21"/>
        <v>0.87703468437578813</v>
      </c>
      <c r="G350" s="354">
        <f t="shared" si="22"/>
        <v>0.60801529801501886</v>
      </c>
      <c r="I350" s="351">
        <f t="shared" si="23"/>
        <v>37887</v>
      </c>
      <c r="J350" s="353">
        <f t="array" ref="J350">(PRODUCT(1+$F$2:F350/100)-1)*100</f>
        <v>133.61751922434001</v>
      </c>
      <c r="K350" s="354">
        <f t="array" ref="K350">(PRODUCT(1+$G$2:G350/100)-1)*100</f>
        <v>-3.9612551580518907</v>
      </c>
    </row>
    <row r="351" spans="1:11">
      <c r="A351" s="350">
        <v>37888</v>
      </c>
      <c r="B351" s="346">
        <v>2.7143000000000002</v>
      </c>
      <c r="C351" s="346">
        <v>1465.66</v>
      </c>
      <c r="D351" s="346"/>
      <c r="E351" s="351">
        <f t="shared" si="20"/>
        <v>37888</v>
      </c>
      <c r="F351" s="353">
        <f t="shared" si="21"/>
        <v>-2.8872987477638556</v>
      </c>
      <c r="G351" s="354">
        <f t="shared" si="22"/>
        <v>-1.9093957261124728</v>
      </c>
      <c r="I351" s="351">
        <f t="shared" si="23"/>
        <v>37888</v>
      </c>
      <c r="J351" s="353">
        <f t="array" ref="J351">(PRODUCT(1+$F$2:F351/100)-1)*100</f>
        <v>126.87228351721869</v>
      </c>
      <c r="K351" s="354">
        <f t="array" ref="K351">(PRODUCT(1+$G$2:G351/100)-1)*100</f>
        <v>-5.7950148474761098</v>
      </c>
    </row>
    <row r="352" spans="1:11">
      <c r="A352" s="350">
        <v>37889</v>
      </c>
      <c r="B352" s="346">
        <v>2.4864000000000002</v>
      </c>
      <c r="C352" s="346">
        <v>1457.09</v>
      </c>
      <c r="D352" s="346"/>
      <c r="E352" s="351">
        <f t="shared" si="20"/>
        <v>37889</v>
      </c>
      <c r="F352" s="353">
        <f t="shared" si="21"/>
        <v>-8.3962715985705376</v>
      </c>
      <c r="G352" s="354">
        <f t="shared" si="22"/>
        <v>-0.58471951202871963</v>
      </c>
      <c r="I352" s="351">
        <f t="shared" si="23"/>
        <v>37889</v>
      </c>
      <c r="J352" s="353">
        <f t="array" ref="J352">(PRODUCT(1+$F$2:F352/100)-1)*100</f>
        <v>107.82347041123401</v>
      </c>
      <c r="K352" s="354">
        <f t="array" ref="K352">(PRODUCT(1+$G$2:G352/100)-1)*100</f>
        <v>-6.3458497769666717</v>
      </c>
    </row>
    <row r="353" spans="1:11">
      <c r="A353" s="350">
        <v>37890</v>
      </c>
      <c r="B353" s="346">
        <v>2.3921000000000001</v>
      </c>
      <c r="C353" s="346">
        <v>1448.03</v>
      </c>
      <c r="D353" s="346"/>
      <c r="E353" s="351">
        <f t="shared" si="20"/>
        <v>37890</v>
      </c>
      <c r="F353" s="353">
        <f t="shared" si="21"/>
        <v>-3.7926319176319168</v>
      </c>
      <c r="G353" s="354">
        <f t="shared" si="22"/>
        <v>-0.62178726091044467</v>
      </c>
      <c r="I353" s="351">
        <f t="shared" si="23"/>
        <v>37890</v>
      </c>
      <c r="J353" s="353">
        <f t="array" ref="J353">(PRODUCT(1+$F$2:F353/100)-1)*100</f>
        <v>99.941491140087237</v>
      </c>
      <c r="K353" s="354">
        <f t="array" ref="K353">(PRODUCT(1+$G$2:G353/100)-1)*100</f>
        <v>-6.9281793523674251</v>
      </c>
    </row>
    <row r="354" spans="1:11">
      <c r="A354" s="350">
        <v>37893</v>
      </c>
      <c r="B354" s="346">
        <v>2.3914</v>
      </c>
      <c r="C354" s="346">
        <v>1462.2</v>
      </c>
      <c r="D354" s="346"/>
      <c r="E354" s="351">
        <f t="shared" si="20"/>
        <v>37893</v>
      </c>
      <c r="F354" s="353">
        <f t="shared" si="21"/>
        <v>-2.9262990677658696E-2</v>
      </c>
      <c r="G354" s="354">
        <f t="shared" si="22"/>
        <v>0.97857088596231545</v>
      </c>
      <c r="I354" s="351">
        <f t="shared" si="23"/>
        <v>37893</v>
      </c>
      <c r="J354" s="353">
        <f t="array" ref="J354">(PRODUCT(1+$F$2:F354/100)-1)*100</f>
        <v>99.882982280174133</v>
      </c>
      <c r="K354" s="354">
        <f t="array" ref="K354">(PRODUCT(1+$G$2:G354/100)-1)*100</f>
        <v>-6.017405612474624</v>
      </c>
    </row>
    <row r="355" spans="1:11">
      <c r="A355" s="350">
        <v>37894</v>
      </c>
      <c r="B355" s="346">
        <v>2.3971</v>
      </c>
      <c r="C355" s="346">
        <v>1446.77</v>
      </c>
      <c r="D355" s="346"/>
      <c r="E355" s="351">
        <f t="shared" si="20"/>
        <v>37894</v>
      </c>
      <c r="F355" s="353">
        <f t="shared" si="21"/>
        <v>0.238354102199545</v>
      </c>
      <c r="G355" s="354">
        <f t="shared" si="22"/>
        <v>-1.0552591984680615</v>
      </c>
      <c r="I355" s="351">
        <f t="shared" si="23"/>
        <v>37894</v>
      </c>
      <c r="J355" s="353">
        <f t="array" ref="J355">(PRODUCT(1+$F$2:F355/100)-1)*100</f>
        <v>100.35941156803774</v>
      </c>
      <c r="K355" s="354">
        <f t="array" ref="K355">(PRODUCT(1+$G$2:G355/100)-1)*100</f>
        <v>-7.00916558470791</v>
      </c>
    </row>
    <row r="356" spans="1:11">
      <c r="A356" s="350">
        <v>37895</v>
      </c>
      <c r="B356" s="346">
        <v>2.4649999999999999</v>
      </c>
      <c r="C356" s="346">
        <v>1479.23</v>
      </c>
      <c r="D356" s="346"/>
      <c r="E356" s="351">
        <f t="shared" si="20"/>
        <v>37895</v>
      </c>
      <c r="F356" s="353">
        <f t="shared" si="21"/>
        <v>2.8325893788327505</v>
      </c>
      <c r="G356" s="354">
        <f t="shared" si="22"/>
        <v>2.2436185433759359</v>
      </c>
      <c r="I356" s="351">
        <f t="shared" si="23"/>
        <v>37895</v>
      </c>
      <c r="J356" s="353">
        <f t="array" ref="J356">(PRODUCT(1+$F$2:F356/100)-1)*100</f>
        <v>106.03477097960577</v>
      </c>
      <c r="K356" s="354">
        <f t="array" ref="K356">(PRODUCT(1+$G$2:G356/100)-1)*100</f>
        <v>-4.9228059801264106</v>
      </c>
    </row>
    <row r="357" spans="1:11">
      <c r="A357" s="350">
        <v>37896</v>
      </c>
      <c r="B357" s="346">
        <v>2.9264000000000001</v>
      </c>
      <c r="C357" s="346">
        <v>1482.36</v>
      </c>
      <c r="D357" s="346"/>
      <c r="E357" s="351">
        <f t="shared" si="20"/>
        <v>37896</v>
      </c>
      <c r="F357" s="353">
        <f t="shared" si="21"/>
        <v>18.718052738336731</v>
      </c>
      <c r="G357" s="354">
        <f t="shared" si="22"/>
        <v>0.211596573893158</v>
      </c>
      <c r="I357" s="351">
        <f t="shared" si="23"/>
        <v>37896</v>
      </c>
      <c r="J357" s="353">
        <f t="array" ref="J357">(PRODUCT(1+$F$2:F357/100)-1)*100</f>
        <v>144.60046807087969</v>
      </c>
      <c r="K357" s="354">
        <f t="array" ref="K357">(PRODUCT(1+$G$2:G357/100)-1)*100</f>
        <v>-4.7216258950266043</v>
      </c>
    </row>
    <row r="358" spans="1:11">
      <c r="A358" s="350">
        <v>37897</v>
      </c>
      <c r="B358" s="346">
        <v>2.8679000000000001</v>
      </c>
      <c r="C358" s="346">
        <v>1496.32</v>
      </c>
      <c r="D358" s="346"/>
      <c r="E358" s="351">
        <f t="shared" si="20"/>
        <v>37897</v>
      </c>
      <c r="F358" s="353">
        <f t="shared" si="21"/>
        <v>-1.9990431930016372</v>
      </c>
      <c r="G358" s="354">
        <f t="shared" si="22"/>
        <v>0.94174154726247572</v>
      </c>
      <c r="I358" s="351">
        <f t="shared" si="23"/>
        <v>37897</v>
      </c>
      <c r="J358" s="353">
        <f t="array" ref="J358">(PRODUCT(1+$F$2:F358/100)-1)*100</f>
        <v>139.71079906385859</v>
      </c>
      <c r="K358" s="354">
        <f t="array" ref="K358">(PRODUCT(1+$G$2:G358/100)-1)*100</f>
        <v>-3.8243498605239012</v>
      </c>
    </row>
    <row r="359" spans="1:11">
      <c r="A359" s="350">
        <v>37900</v>
      </c>
      <c r="B359" s="346">
        <v>2.9542999999999999</v>
      </c>
      <c r="C359" s="346">
        <v>1502.86</v>
      </c>
      <c r="D359" s="346"/>
      <c r="E359" s="351">
        <f t="shared" si="20"/>
        <v>37900</v>
      </c>
      <c r="F359" s="353">
        <f t="shared" si="21"/>
        <v>3.0126573450957039</v>
      </c>
      <c r="G359" s="354">
        <f t="shared" si="22"/>
        <v>0.43707228400342579</v>
      </c>
      <c r="I359" s="351">
        <f t="shared" si="23"/>
        <v>37900</v>
      </c>
      <c r="J359" s="353">
        <f t="array" ref="J359">(PRODUCT(1+$F$2:F359/100)-1)*100</f>
        <v>146.93246405884355</v>
      </c>
      <c r="K359" s="354">
        <f t="array" ref="K359">(PRODUCT(1+$G$2:G359/100)-1)*100</f>
        <v>-3.4039927498041522</v>
      </c>
    </row>
    <row r="360" spans="1:11">
      <c r="A360" s="350">
        <v>37901</v>
      </c>
      <c r="B360" s="346">
        <v>3.1463999999999999</v>
      </c>
      <c r="C360" s="346">
        <v>1510.05</v>
      </c>
      <c r="D360" s="346"/>
      <c r="E360" s="351">
        <f t="shared" si="20"/>
        <v>37901</v>
      </c>
      <c r="F360" s="353">
        <f t="shared" si="21"/>
        <v>6.5023863520969449</v>
      </c>
      <c r="G360" s="354">
        <f t="shared" si="22"/>
        <v>0.47842114368603639</v>
      </c>
      <c r="I360" s="351">
        <f t="shared" si="23"/>
        <v>37901</v>
      </c>
      <c r="J360" s="353">
        <f t="array" ref="J360">(PRODUCT(1+$F$2:F360/100)-1)*100</f>
        <v>162.98896690070248</v>
      </c>
      <c r="K360" s="354">
        <f t="array" ref="K360">(PRODUCT(1+$G$2:G360/100)-1)*100</f>
        <v>-2.9418570271627198</v>
      </c>
    </row>
    <row r="361" spans="1:11">
      <c r="A361" s="350">
        <v>37902</v>
      </c>
      <c r="B361" s="346">
        <v>3.0714000000000001</v>
      </c>
      <c r="C361" s="346">
        <v>1502.65</v>
      </c>
      <c r="D361" s="346"/>
      <c r="E361" s="351">
        <f t="shared" si="20"/>
        <v>37902</v>
      </c>
      <c r="F361" s="353">
        <f t="shared" si="21"/>
        <v>-2.3836765827612405</v>
      </c>
      <c r="G361" s="354">
        <f t="shared" si="22"/>
        <v>-0.49004999834442176</v>
      </c>
      <c r="I361" s="351">
        <f t="shared" si="23"/>
        <v>37902</v>
      </c>
      <c r="J361" s="353">
        <f t="array" ref="J361">(PRODUCT(1+$F$2:F361/100)-1)*100</f>
        <v>156.72016048144474</v>
      </c>
      <c r="K361" s="354">
        <f t="array" ref="K361">(PRODUCT(1+$G$2:G361/100)-1)*100</f>
        <v>-3.4174904551942387</v>
      </c>
    </row>
    <row r="362" spans="1:11">
      <c r="A362" s="350">
        <v>37903</v>
      </c>
      <c r="B362" s="346">
        <v>3.0764</v>
      </c>
      <c r="C362" s="346">
        <v>1509.86</v>
      </c>
      <c r="D362" s="346"/>
      <c r="E362" s="351">
        <f t="shared" si="20"/>
        <v>37903</v>
      </c>
      <c r="F362" s="353">
        <f t="shared" si="21"/>
        <v>0.16279221202057936</v>
      </c>
      <c r="G362" s="354">
        <f t="shared" si="22"/>
        <v>0.47981898645723664</v>
      </c>
      <c r="I362" s="351">
        <f t="shared" si="23"/>
        <v>37903</v>
      </c>
      <c r="J362" s="353">
        <f t="array" ref="J362">(PRODUCT(1+$F$2:F362/100)-1)*100</f>
        <v>157.13808090939528</v>
      </c>
      <c r="K362" s="354">
        <f t="array" ref="K362">(PRODUCT(1+$G$2:G362/100)-1)*100</f>
        <v>-2.9540692368013932</v>
      </c>
    </row>
    <row r="363" spans="1:11">
      <c r="A363" s="350">
        <v>37904</v>
      </c>
      <c r="B363" s="346">
        <v>3.1892999999999998</v>
      </c>
      <c r="C363" s="346">
        <v>1509</v>
      </c>
      <c r="D363" s="346"/>
      <c r="E363" s="351">
        <f t="shared" si="20"/>
        <v>37904</v>
      </c>
      <c r="F363" s="353">
        <f t="shared" si="21"/>
        <v>3.6698738785593488</v>
      </c>
      <c r="G363" s="354">
        <f t="shared" si="22"/>
        <v>-5.6958923343874979E-2</v>
      </c>
      <c r="I363" s="351">
        <f t="shared" si="23"/>
        <v>37904</v>
      </c>
      <c r="J363" s="353">
        <f t="array" ref="J363">(PRODUCT(1+$F$2:F363/100)-1)*100</f>
        <v>166.57472417251796</v>
      </c>
      <c r="K363" s="354">
        <f t="array" ref="K363">(PRODUCT(1+$G$2:G363/100)-1)*100</f>
        <v>-3.009345554113152</v>
      </c>
    </row>
    <row r="364" spans="1:11">
      <c r="A364" s="350">
        <v>37907</v>
      </c>
      <c r="B364" s="346">
        <v>3.3450000000000002</v>
      </c>
      <c r="C364" s="346">
        <v>1519.6</v>
      </c>
      <c r="D364" s="346"/>
      <c r="E364" s="351">
        <f t="shared" si="20"/>
        <v>37907</v>
      </c>
      <c r="F364" s="353">
        <f t="shared" si="21"/>
        <v>4.8819490170256996</v>
      </c>
      <c r="G364" s="354">
        <f t="shared" si="22"/>
        <v>0.70245195493703338</v>
      </c>
      <c r="I364" s="351">
        <f t="shared" si="23"/>
        <v>37907</v>
      </c>
      <c r="J364" s="353">
        <f t="array" ref="J364">(PRODUCT(1+$F$2:F364/100)-1)*100</f>
        <v>179.58876629889718</v>
      </c>
      <c r="K364" s="354">
        <f t="array" ref="K364">(PRODUCT(1+$G$2:G364/100)-1)*100</f>
        <v>-2.3280328058517985</v>
      </c>
    </row>
    <row r="365" spans="1:11">
      <c r="A365" s="350">
        <v>37908</v>
      </c>
      <c r="B365" s="346">
        <v>3.3729</v>
      </c>
      <c r="C365" s="346">
        <v>1525.6</v>
      </c>
      <c r="D365" s="346"/>
      <c r="E365" s="351">
        <f t="shared" si="20"/>
        <v>37908</v>
      </c>
      <c r="F365" s="353">
        <f t="shared" si="21"/>
        <v>0.83408071748878321</v>
      </c>
      <c r="G365" s="354">
        <f t="shared" si="22"/>
        <v>0.39484074756515053</v>
      </c>
      <c r="I365" s="351">
        <f t="shared" si="23"/>
        <v>37908</v>
      </c>
      <c r="J365" s="353">
        <f t="array" ref="J365">(PRODUCT(1+$F$2:F365/100)-1)*100</f>
        <v>181.92076228686105</v>
      </c>
      <c r="K365" s="354">
        <f t="array" ref="K365">(PRODUCT(1+$G$2:G365/100)-1)*100</f>
        <v>-1.9423840804208337</v>
      </c>
    </row>
    <row r="366" spans="1:11">
      <c r="A366" s="350">
        <v>37909</v>
      </c>
      <c r="B366" s="346">
        <v>3.1928999999999998</v>
      </c>
      <c r="C366" s="346">
        <v>1521.95</v>
      </c>
      <c r="D366" s="346"/>
      <c r="E366" s="351">
        <f t="shared" si="20"/>
        <v>37909</v>
      </c>
      <c r="F366" s="353">
        <f t="shared" si="21"/>
        <v>-5.336653917993428</v>
      </c>
      <c r="G366" s="354">
        <f t="shared" si="22"/>
        <v>-0.23925013109595827</v>
      </c>
      <c r="I366" s="351">
        <f t="shared" si="23"/>
        <v>37909</v>
      </c>
      <c r="J366" s="353">
        <f t="array" ref="J366">(PRODUCT(1+$F$2:F366/100)-1)*100</f>
        <v>166.87562688064236</v>
      </c>
      <c r="K366" s="354">
        <f t="array" ref="K366">(PRODUCT(1+$G$2:G366/100)-1)*100</f>
        <v>-2.1769870550579995</v>
      </c>
    </row>
    <row r="367" spans="1:11">
      <c r="A367" s="350">
        <v>37910</v>
      </c>
      <c r="B367" s="346">
        <v>3.7035999999999998</v>
      </c>
      <c r="C367" s="346">
        <v>1526.8</v>
      </c>
      <c r="D367" s="346"/>
      <c r="E367" s="351">
        <f t="shared" si="20"/>
        <v>37910</v>
      </c>
      <c r="F367" s="353">
        <f t="shared" si="21"/>
        <v>15.994863603620523</v>
      </c>
      <c r="G367" s="354">
        <f t="shared" si="22"/>
        <v>0.31867012713950871</v>
      </c>
      <c r="I367" s="351">
        <f t="shared" si="23"/>
        <v>37910</v>
      </c>
      <c r="J367" s="353">
        <f t="array" ref="J367">(PRODUCT(1+$F$2:F367/100)-1)*100</f>
        <v>209.56201939150833</v>
      </c>
      <c r="K367" s="354">
        <f t="array" ref="K367">(PRODUCT(1+$G$2:G367/100)-1)*100</f>
        <v>-1.865254335334654</v>
      </c>
    </row>
    <row r="368" spans="1:11">
      <c r="A368" s="350">
        <v>37911</v>
      </c>
      <c r="B368" s="346">
        <v>3.7235999999999998</v>
      </c>
      <c r="C368" s="346">
        <v>1511.18</v>
      </c>
      <c r="D368" s="346"/>
      <c r="E368" s="351">
        <f t="shared" si="20"/>
        <v>37911</v>
      </c>
      <c r="F368" s="353">
        <f t="shared" si="21"/>
        <v>0.54001512042336497</v>
      </c>
      <c r="G368" s="354">
        <f t="shared" si="22"/>
        <v>-1.0230547550432179</v>
      </c>
      <c r="I368" s="351">
        <f t="shared" si="23"/>
        <v>37911</v>
      </c>
      <c r="J368" s="353">
        <f t="array" ref="J368">(PRODUCT(1+$F$2:F368/100)-1)*100</f>
        <v>211.23370110331038</v>
      </c>
      <c r="K368" s="354">
        <f t="array" ref="K368">(PRODUCT(1+$G$2:G368/100)-1)*100</f>
        <v>-2.8692265172065801</v>
      </c>
    </row>
    <row r="369" spans="1:11">
      <c r="A369" s="350">
        <v>37914</v>
      </c>
      <c r="B369" s="346">
        <v>3.9100999999999999</v>
      </c>
      <c r="C369" s="346">
        <v>1518.97</v>
      </c>
      <c r="D369" s="346"/>
      <c r="E369" s="351">
        <f t="shared" si="20"/>
        <v>37914</v>
      </c>
      <c r="F369" s="353">
        <f t="shared" si="21"/>
        <v>5.0085938339241576</v>
      </c>
      <c r="G369" s="354">
        <f t="shared" si="22"/>
        <v>0.51549120554799099</v>
      </c>
      <c r="I369" s="351">
        <f t="shared" si="23"/>
        <v>37914</v>
      </c>
      <c r="J369" s="353">
        <f t="array" ref="J369">(PRODUCT(1+$F$2:F369/100)-1)*100</f>
        <v>226.8221330658647</v>
      </c>
      <c r="K369" s="354">
        <f t="array" ref="K369">(PRODUCT(1+$G$2:G369/100)-1)*100</f>
        <v>-2.3685259220220356</v>
      </c>
    </row>
    <row r="370" spans="1:11">
      <c r="A370" s="350">
        <v>37915</v>
      </c>
      <c r="B370" s="346">
        <v>3.8929</v>
      </c>
      <c r="C370" s="346">
        <v>1520.93</v>
      </c>
      <c r="D370" s="346"/>
      <c r="E370" s="351">
        <f t="shared" si="20"/>
        <v>37915</v>
      </c>
      <c r="F370" s="353">
        <f t="shared" si="21"/>
        <v>-0.43988644791692622</v>
      </c>
      <c r="G370" s="354">
        <f t="shared" si="22"/>
        <v>0.12903480648069898</v>
      </c>
      <c r="I370" s="351">
        <f t="shared" si="23"/>
        <v>37915</v>
      </c>
      <c r="J370" s="353">
        <f t="array" ref="J370">(PRODUCT(1+$F$2:F370/100)-1)*100</f>
        <v>225.38448679371496</v>
      </c>
      <c r="K370" s="354">
        <f t="array" ref="K370">(PRODUCT(1+$G$2:G370/100)-1)*100</f>
        <v>-2.2425473383812622</v>
      </c>
    </row>
    <row r="371" spans="1:11">
      <c r="A371" s="350">
        <v>37916</v>
      </c>
      <c r="B371" s="346">
        <v>3.7464</v>
      </c>
      <c r="C371" s="346">
        <v>1498.28</v>
      </c>
      <c r="D371" s="346"/>
      <c r="E371" s="351">
        <f t="shared" si="20"/>
        <v>37916</v>
      </c>
      <c r="F371" s="353">
        <f t="shared" si="21"/>
        <v>-3.7632613218937072</v>
      </c>
      <c r="G371" s="354">
        <f t="shared" si="22"/>
        <v>-1.4892204111957907</v>
      </c>
      <c r="I371" s="351">
        <f t="shared" si="23"/>
        <v>37916</v>
      </c>
      <c r="J371" s="353">
        <f t="array" ref="J371">(PRODUCT(1+$F$2:F371/100)-1)*100</f>
        <v>213.13941825476473</v>
      </c>
      <c r="K371" s="354">
        <f t="array" ref="K371">(PRODUCT(1+$G$2:G371/100)-1)*100</f>
        <v>-3.69837127688315</v>
      </c>
    </row>
    <row r="372" spans="1:11">
      <c r="A372" s="350">
        <v>37917</v>
      </c>
      <c r="B372" s="346">
        <v>3.7235999999999998</v>
      </c>
      <c r="C372" s="346">
        <v>1503.26</v>
      </c>
      <c r="D372" s="346"/>
      <c r="E372" s="351">
        <f t="shared" si="20"/>
        <v>37917</v>
      </c>
      <c r="F372" s="353">
        <f t="shared" si="21"/>
        <v>-0.60858424087123497</v>
      </c>
      <c r="G372" s="354">
        <f t="shared" si="22"/>
        <v>0.33238113036282435</v>
      </c>
      <c r="I372" s="351">
        <f t="shared" si="23"/>
        <v>37917</v>
      </c>
      <c r="J372" s="353">
        <f t="array" ref="J372">(PRODUCT(1+$F$2:F372/100)-1)*100</f>
        <v>211.23370110331038</v>
      </c>
      <c r="K372" s="354">
        <f t="array" ref="K372">(PRODUCT(1+$G$2:G372/100)-1)*100</f>
        <v>-3.3782828347754479</v>
      </c>
    </row>
    <row r="373" spans="1:11">
      <c r="A373" s="350">
        <v>37918</v>
      </c>
      <c r="B373" s="346">
        <v>3.7136</v>
      </c>
      <c r="C373" s="346">
        <v>1496.19</v>
      </c>
      <c r="D373" s="346"/>
      <c r="E373" s="351">
        <f t="shared" si="20"/>
        <v>37918</v>
      </c>
      <c r="F373" s="353">
        <f t="shared" si="21"/>
        <v>-0.26855731012997985</v>
      </c>
      <c r="G373" s="354">
        <f t="shared" si="22"/>
        <v>-0.47031119034630642</v>
      </c>
      <c r="I373" s="351">
        <f t="shared" si="23"/>
        <v>37918</v>
      </c>
      <c r="J373" s="353">
        <f t="array" ref="J373">(PRODUCT(1+$F$2:F373/100)-1)*100</f>
        <v>210.39786024740934</v>
      </c>
      <c r="K373" s="354">
        <f t="array" ref="K373">(PRODUCT(1+$G$2:G373/100)-1)*100</f>
        <v>-3.8327055829082579</v>
      </c>
    </row>
    <row r="374" spans="1:11">
      <c r="A374" s="350">
        <v>37921</v>
      </c>
      <c r="B374" s="346">
        <v>3.8391999999999999</v>
      </c>
      <c r="C374" s="346">
        <v>1499.43</v>
      </c>
      <c r="D374" s="346"/>
      <c r="E374" s="351">
        <f t="shared" si="20"/>
        <v>37921</v>
      </c>
      <c r="F374" s="353">
        <f t="shared" si="21"/>
        <v>3.3821628608358356</v>
      </c>
      <c r="G374" s="354">
        <f t="shared" si="22"/>
        <v>0.21655003709422083</v>
      </c>
      <c r="I374" s="351">
        <f t="shared" si="23"/>
        <v>37921</v>
      </c>
      <c r="J374" s="353">
        <f t="array" ref="J374">(PRODUCT(1+$F$2:F374/100)-1)*100</f>
        <v>220.89602139752634</v>
      </c>
      <c r="K374" s="354">
        <f t="array" ref="K374">(PRODUCT(1+$G$2:G374/100)-1)*100</f>
        <v>-3.6244552711755418</v>
      </c>
    </row>
    <row r="375" spans="1:11">
      <c r="A375" s="350">
        <v>37922</v>
      </c>
      <c r="B375" s="346">
        <v>4.0343</v>
      </c>
      <c r="C375" s="346">
        <v>1522.21</v>
      </c>
      <c r="D375" s="346"/>
      <c r="E375" s="351">
        <f t="shared" si="20"/>
        <v>37922</v>
      </c>
      <c r="F375" s="353">
        <f t="shared" si="21"/>
        <v>5.0817878724734422</v>
      </c>
      <c r="G375" s="354">
        <f t="shared" si="22"/>
        <v>1.519243979378837</v>
      </c>
      <c r="I375" s="351">
        <f t="shared" si="23"/>
        <v>37922</v>
      </c>
      <c r="J375" s="353">
        <f t="array" ref="J375">(PRODUCT(1+$F$2:F375/100)-1)*100</f>
        <v>237.20327649615564</v>
      </c>
      <c r="K375" s="354">
        <f t="array" ref="K375">(PRODUCT(1+$G$2:G375/100)-1)*100</f>
        <v>-2.1602756102893195</v>
      </c>
    </row>
    <row r="376" spans="1:11">
      <c r="A376" s="350">
        <v>37923</v>
      </c>
      <c r="B376" s="346">
        <v>4.2186000000000003</v>
      </c>
      <c r="C376" s="346">
        <v>1524.41</v>
      </c>
      <c r="D376" s="346"/>
      <c r="E376" s="351">
        <f t="shared" si="20"/>
        <v>37923</v>
      </c>
      <c r="F376" s="353">
        <f t="shared" si="21"/>
        <v>4.5683265994100664</v>
      </c>
      <c r="G376" s="354">
        <f t="shared" si="22"/>
        <v>0.14452670787867827</v>
      </c>
      <c r="I376" s="351">
        <f t="shared" si="23"/>
        <v>37923</v>
      </c>
      <c r="J376" s="353">
        <f t="array" ref="J376">(PRODUCT(1+$F$2:F376/100)-1)*100</f>
        <v>252.60782347041174</v>
      </c>
      <c r="K376" s="354">
        <f t="array" ref="K376">(PRODUCT(1+$G$2:G376/100)-1)*100</f>
        <v>-2.0188710776313012</v>
      </c>
    </row>
    <row r="377" spans="1:11">
      <c r="A377" s="350">
        <v>37924</v>
      </c>
      <c r="B377" s="346">
        <v>4.165</v>
      </c>
      <c r="C377" s="346">
        <v>1523.12</v>
      </c>
      <c r="D377" s="346"/>
      <c r="E377" s="351">
        <f t="shared" si="20"/>
        <v>37924</v>
      </c>
      <c r="F377" s="353">
        <f t="shared" si="21"/>
        <v>-1.2705636941165444</v>
      </c>
      <c r="G377" s="354">
        <f t="shared" si="22"/>
        <v>-8.4622903287190354E-2</v>
      </c>
      <c r="I377" s="351">
        <f t="shared" si="23"/>
        <v>37924</v>
      </c>
      <c r="J377" s="353">
        <f t="array" ref="J377">(PRODUCT(1+$F$2:F377/100)-1)*100</f>
        <v>248.12771648278215</v>
      </c>
      <c r="K377" s="354">
        <f t="array" ref="K377">(PRODUCT(1+$G$2:G377/100)-1)*100</f>
        <v>-2.1017855535989782</v>
      </c>
    </row>
    <row r="378" spans="1:11">
      <c r="A378" s="350">
        <v>37925</v>
      </c>
      <c r="B378" s="346">
        <v>4.0929000000000002</v>
      </c>
      <c r="C378" s="346">
        <v>1528.62</v>
      </c>
      <c r="D378" s="346"/>
      <c r="E378" s="351">
        <f t="shared" si="20"/>
        <v>37925</v>
      </c>
      <c r="F378" s="353">
        <f t="shared" si="21"/>
        <v>-1.7310924369747904</v>
      </c>
      <c r="G378" s="354">
        <f t="shared" si="22"/>
        <v>0.36110089815641899</v>
      </c>
      <c r="I378" s="351">
        <f t="shared" si="23"/>
        <v>37925</v>
      </c>
      <c r="J378" s="353">
        <f t="array" ref="J378">(PRODUCT(1+$F$2:F378/100)-1)*100</f>
        <v>242.10130391173567</v>
      </c>
      <c r="K378" s="354">
        <f t="array" ref="K378">(PRODUCT(1+$G$2:G378/100)-1)*100</f>
        <v>-1.7482742219539271</v>
      </c>
    </row>
    <row r="379" spans="1:11">
      <c r="A379" s="350">
        <v>37928</v>
      </c>
      <c r="B379" s="346">
        <v>4.1749999999999998</v>
      </c>
      <c r="C379" s="346">
        <v>1540.71</v>
      </c>
      <c r="D379" s="346"/>
      <c r="E379" s="351">
        <f t="shared" si="20"/>
        <v>37928</v>
      </c>
      <c r="F379" s="353">
        <f t="shared" si="21"/>
        <v>2.0059126780522352</v>
      </c>
      <c r="G379" s="354">
        <f t="shared" si="22"/>
        <v>0.79090944773718697</v>
      </c>
      <c r="I379" s="351">
        <f t="shared" si="23"/>
        <v>37928</v>
      </c>
      <c r="J379" s="353">
        <f t="array" ref="J379">(PRODUCT(1+$F$2:F379/100)-1)*100</f>
        <v>248.96355733868322</v>
      </c>
      <c r="K379" s="354">
        <f t="array" ref="K379">(PRODUCT(1+$G$2:G379/100)-1)*100</f>
        <v>-0.9711920402105223</v>
      </c>
    </row>
    <row r="380" spans="1:11">
      <c r="A380" s="350">
        <v>37929</v>
      </c>
      <c r="B380" s="346">
        <v>4.2571000000000003</v>
      </c>
      <c r="C380" s="346">
        <v>1532.34</v>
      </c>
      <c r="D380" s="346"/>
      <c r="E380" s="351">
        <f t="shared" si="20"/>
        <v>37929</v>
      </c>
      <c r="F380" s="353">
        <f t="shared" si="21"/>
        <v>1.9664670658682715</v>
      </c>
      <c r="G380" s="354">
        <f t="shared" si="22"/>
        <v>-0.54325603131024636</v>
      </c>
      <c r="I380" s="351">
        <f t="shared" si="23"/>
        <v>37929</v>
      </c>
      <c r="J380" s="353">
        <f t="array" ref="J380">(PRODUCT(1+$F$2:F380/100)-1)*100</f>
        <v>255.82581076563073</v>
      </c>
      <c r="K380" s="354">
        <f t="array" ref="K380">(PRODUCT(1+$G$2:G380/100)-1)*100</f>
        <v>-1.5091720121867214</v>
      </c>
    </row>
    <row r="381" spans="1:11">
      <c r="A381" s="350">
        <v>37930</v>
      </c>
      <c r="B381" s="346">
        <v>4.1943000000000001</v>
      </c>
      <c r="C381" s="346">
        <v>1530.54</v>
      </c>
      <c r="D381" s="346"/>
      <c r="E381" s="351">
        <f t="shared" si="20"/>
        <v>37930</v>
      </c>
      <c r="F381" s="353">
        <f t="shared" si="21"/>
        <v>-1.4751826360668074</v>
      </c>
      <c r="G381" s="354">
        <f t="shared" si="22"/>
        <v>-0.11746740279572343</v>
      </c>
      <c r="I381" s="351">
        <f t="shared" si="23"/>
        <v>37930</v>
      </c>
      <c r="J381" s="353">
        <f t="array" ref="J381">(PRODUCT(1+$F$2:F381/100)-1)*100</f>
        <v>250.57673019057222</v>
      </c>
      <c r="K381" s="354">
        <f t="array" ref="K381">(PRODUCT(1+$G$2:G381/100)-1)*100</f>
        <v>-1.624866629816013</v>
      </c>
    </row>
    <row r="382" spans="1:11">
      <c r="A382" s="350">
        <v>37931</v>
      </c>
      <c r="B382" s="346">
        <v>3.6307</v>
      </c>
      <c r="C382" s="346">
        <v>1539.75</v>
      </c>
      <c r="D382" s="346"/>
      <c r="E382" s="351">
        <f t="shared" si="20"/>
        <v>37931</v>
      </c>
      <c r="F382" s="353">
        <f t="shared" si="21"/>
        <v>-13.437283932956634</v>
      </c>
      <c r="G382" s="354">
        <f t="shared" si="22"/>
        <v>0.60174840252460449</v>
      </c>
      <c r="I382" s="351">
        <f t="shared" si="23"/>
        <v>37931</v>
      </c>
      <c r="J382" s="353">
        <f t="array" ref="J382">(PRODUCT(1+$F$2:F382/100)-1)*100</f>
        <v>203.46873955198973</v>
      </c>
      <c r="K382" s="354">
        <f t="array" ref="K382">(PRODUCT(1+$G$2:G382/100)-1)*100</f>
        <v>-1.0328958362794793</v>
      </c>
    </row>
    <row r="383" spans="1:11">
      <c r="A383" s="350">
        <v>37932</v>
      </c>
      <c r="B383" s="346">
        <v>3.3485999999999998</v>
      </c>
      <c r="C383" s="346">
        <v>1533.02</v>
      </c>
      <c r="D383" s="346"/>
      <c r="E383" s="351">
        <f t="shared" si="20"/>
        <v>37932</v>
      </c>
      <c r="F383" s="353">
        <f t="shared" si="21"/>
        <v>-7.7698515437794384</v>
      </c>
      <c r="G383" s="354">
        <f t="shared" si="22"/>
        <v>-0.43708394219841296</v>
      </c>
      <c r="I383" s="351">
        <f t="shared" si="23"/>
        <v>37932</v>
      </c>
      <c r="J383" s="353">
        <f t="array" ref="J383">(PRODUCT(1+$F$2:F383/100)-1)*100</f>
        <v>179.88966900702144</v>
      </c>
      <c r="K383" s="354">
        <f t="array" ref="K383">(PRODUCT(1+$G$2:G383/100)-1)*100</f>
        <v>-1.4654651566378796</v>
      </c>
    </row>
    <row r="384" spans="1:11">
      <c r="A384" s="350">
        <v>37935</v>
      </c>
      <c r="B384" s="346">
        <v>3.3285999999999998</v>
      </c>
      <c r="C384" s="346">
        <v>1524.26</v>
      </c>
      <c r="D384" s="346"/>
      <c r="E384" s="351">
        <f t="shared" si="20"/>
        <v>37935</v>
      </c>
      <c r="F384" s="353">
        <f t="shared" si="21"/>
        <v>-0.59726452845965117</v>
      </c>
      <c r="G384" s="354">
        <f t="shared" si="22"/>
        <v>-0.57142111648902372</v>
      </c>
      <c r="I384" s="351">
        <f t="shared" si="23"/>
        <v>37935</v>
      </c>
      <c r="J384" s="353">
        <f t="array" ref="J384">(PRODUCT(1+$F$2:F384/100)-1)*100</f>
        <v>178.21798729521939</v>
      </c>
      <c r="K384" s="354">
        <f t="array" ref="K384">(PRODUCT(1+$G$2:G384/100)-1)*100</f>
        <v>-2.028512295767082</v>
      </c>
    </row>
    <row r="385" spans="1:11">
      <c r="A385" s="350">
        <v>37936</v>
      </c>
      <c r="B385" s="346">
        <v>3.3593000000000002</v>
      </c>
      <c r="C385" s="346">
        <v>1523.47</v>
      </c>
      <c r="D385" s="346"/>
      <c r="E385" s="351">
        <f t="shared" si="20"/>
        <v>37936</v>
      </c>
      <c r="F385" s="353">
        <f t="shared" si="21"/>
        <v>0.92230967974524791</v>
      </c>
      <c r="G385" s="354">
        <f t="shared" si="22"/>
        <v>-5.182842822090139E-2</v>
      </c>
      <c r="I385" s="351">
        <f t="shared" si="23"/>
        <v>37936</v>
      </c>
      <c r="J385" s="353">
        <f t="array" ref="J385">(PRODUCT(1+$F$2:F385/100)-1)*100</f>
        <v>180.78401872283561</v>
      </c>
      <c r="K385" s="354">
        <f t="array" ref="K385">(PRODUCT(1+$G$2:G385/100)-1)*100</f>
        <v>-2.0792893779488231</v>
      </c>
    </row>
    <row r="386" spans="1:11">
      <c r="A386" s="350">
        <v>37937</v>
      </c>
      <c r="B386" s="346">
        <v>3.5884999999999998</v>
      </c>
      <c r="C386" s="346">
        <v>1541.49</v>
      </c>
      <c r="D386" s="346"/>
      <c r="E386" s="351">
        <f t="shared" si="20"/>
        <v>37937</v>
      </c>
      <c r="F386" s="353">
        <f t="shared" si="21"/>
        <v>6.8228499985115931</v>
      </c>
      <c r="G386" s="354">
        <f t="shared" si="22"/>
        <v>1.1828260484289199</v>
      </c>
      <c r="I386" s="351">
        <f t="shared" si="23"/>
        <v>37937</v>
      </c>
      <c r="J386" s="353">
        <f t="array" ref="J386">(PRODUCT(1+$F$2:F386/100)-1)*100</f>
        <v>199.94149114008738</v>
      </c>
      <c r="K386" s="354">
        <f t="array" ref="K386">(PRODUCT(1+$G$2:G386/100)-1)*100</f>
        <v>-0.92105770590449332</v>
      </c>
    </row>
    <row r="387" spans="1:11">
      <c r="A387" s="350">
        <v>37938</v>
      </c>
      <c r="B387" s="346">
        <v>3.4643000000000002</v>
      </c>
      <c r="C387" s="346">
        <v>1541.3</v>
      </c>
      <c r="D387" s="346"/>
      <c r="E387" s="351">
        <f t="shared" ref="E387:E450" si="24">A387</f>
        <v>37938</v>
      </c>
      <c r="F387" s="353">
        <f t="shared" ref="F387:F450" si="25">((B387/B386)-1)*100</f>
        <v>-3.4610561515953653</v>
      </c>
      <c r="G387" s="354">
        <f t="shared" ref="G387:G450" si="26">((C387/C386)-1)*100</f>
        <v>-1.2325736787133224E-2</v>
      </c>
      <c r="I387" s="351">
        <f t="shared" ref="I387:I450" si="27">E387</f>
        <v>37938</v>
      </c>
      <c r="J387" s="353">
        <f t="array" ref="J387">(PRODUCT(1+$F$2:F387/100)-1)*100</f>
        <v>189.5603477097965</v>
      </c>
      <c r="K387" s="354">
        <f t="array" ref="K387">(PRODUCT(1+$G$2:G387/100)-1)*100</f>
        <v>-0.93326991554314453</v>
      </c>
    </row>
    <row r="388" spans="1:11">
      <c r="A388" s="350">
        <v>37939</v>
      </c>
      <c r="B388" s="346">
        <v>3.3407</v>
      </c>
      <c r="C388" s="346">
        <v>1529.84</v>
      </c>
      <c r="D388" s="346"/>
      <c r="E388" s="351">
        <f t="shared" si="24"/>
        <v>37939</v>
      </c>
      <c r="F388" s="353">
        <f t="shared" si="25"/>
        <v>-3.5678203388852081</v>
      </c>
      <c r="G388" s="354">
        <f t="shared" si="26"/>
        <v>-0.74352819048855157</v>
      </c>
      <c r="I388" s="351">
        <f t="shared" si="27"/>
        <v>37939</v>
      </c>
      <c r="J388" s="353">
        <f t="array" ref="J388">(PRODUCT(1+$F$2:F388/100)-1)*100</f>
        <v>179.22935473085965</v>
      </c>
      <c r="K388" s="354">
        <f t="array" ref="K388">(PRODUCT(1+$G$2:G388/100)-1)*100</f>
        <v>-1.669858981116279</v>
      </c>
    </row>
    <row r="389" spans="1:11">
      <c r="A389" s="350">
        <v>37942</v>
      </c>
      <c r="B389" s="346">
        <v>3.19</v>
      </c>
      <c r="C389" s="346">
        <v>1520.07</v>
      </c>
      <c r="D389" s="346"/>
      <c r="E389" s="351">
        <f t="shared" si="24"/>
        <v>37942</v>
      </c>
      <c r="F389" s="353">
        <f t="shared" si="25"/>
        <v>-4.5110306223246628</v>
      </c>
      <c r="G389" s="354">
        <f t="shared" si="26"/>
        <v>-0.63862887622234688</v>
      </c>
      <c r="I389" s="351">
        <f t="shared" si="27"/>
        <v>37942</v>
      </c>
      <c r="J389" s="353">
        <f t="array" ref="J389">(PRODUCT(1+$F$2:F389/100)-1)*100</f>
        <v>166.63323303243104</v>
      </c>
      <c r="K389" s="354">
        <f t="array" ref="K389">(PRODUCT(1+$G$2:G389/100)-1)*100</f>
        <v>-2.2978236556930209</v>
      </c>
    </row>
    <row r="390" spans="1:11">
      <c r="A390" s="350">
        <v>37943</v>
      </c>
      <c r="B390" s="346">
        <v>3.3264</v>
      </c>
      <c r="C390" s="346">
        <v>1506.32</v>
      </c>
      <c r="D390" s="346"/>
      <c r="E390" s="351">
        <f t="shared" si="24"/>
        <v>37943</v>
      </c>
      <c r="F390" s="353">
        <f t="shared" si="25"/>
        <v>4.2758620689655302</v>
      </c>
      <c r="G390" s="354">
        <f t="shared" si="26"/>
        <v>-0.90456360562342075</v>
      </c>
      <c r="I390" s="351">
        <f t="shared" si="27"/>
        <v>37943</v>
      </c>
      <c r="J390" s="353">
        <f t="array" ref="J390">(PRODUCT(1+$F$2:F390/100)-1)*100</f>
        <v>178.03410230692123</v>
      </c>
      <c r="K390" s="354">
        <f t="array" ref="K390">(PRODUCT(1+$G$2:G390/100)-1)*100</f>
        <v>-3.1816019848056376</v>
      </c>
    </row>
    <row r="391" spans="1:11">
      <c r="A391" s="350">
        <v>37944</v>
      </c>
      <c r="B391" s="346">
        <v>3.3170999999999999</v>
      </c>
      <c r="C391" s="346">
        <v>1518.51</v>
      </c>
      <c r="D391" s="346"/>
      <c r="E391" s="351">
        <f t="shared" si="24"/>
        <v>37944</v>
      </c>
      <c r="F391" s="353">
        <f t="shared" si="25"/>
        <v>-0.2795815295815296</v>
      </c>
      <c r="G391" s="354">
        <f t="shared" si="26"/>
        <v>0.80925699718519262</v>
      </c>
      <c r="I391" s="351">
        <f t="shared" si="27"/>
        <v>37944</v>
      </c>
      <c r="J391" s="353">
        <f t="array" ref="J391">(PRODUCT(1+$F$2:F391/100)-1)*100</f>
        <v>177.25677031093326</v>
      </c>
      <c r="K391" s="354">
        <f t="array" ref="K391">(PRODUCT(1+$G$2:G391/100)-1)*100</f>
        <v>-2.3980923243050678</v>
      </c>
    </row>
    <row r="392" spans="1:11">
      <c r="A392" s="350">
        <v>37945</v>
      </c>
      <c r="B392" s="346">
        <v>3.2543000000000002</v>
      </c>
      <c r="C392" s="346">
        <v>1505.76</v>
      </c>
      <c r="D392" s="346"/>
      <c r="E392" s="351">
        <f t="shared" si="24"/>
        <v>37945</v>
      </c>
      <c r="F392" s="353">
        <f t="shared" si="25"/>
        <v>-1.893219981308969</v>
      </c>
      <c r="G392" s="354">
        <f t="shared" si="26"/>
        <v>-0.8396388565106605</v>
      </c>
      <c r="I392" s="351">
        <f t="shared" si="27"/>
        <v>37945</v>
      </c>
      <c r="J392" s="353">
        <f t="array" ref="J392">(PRODUCT(1+$F$2:F392/100)-1)*100</f>
        <v>172.00768973587475</v>
      </c>
      <c r="K392" s="354">
        <f t="array" ref="K392">(PRODUCT(1+$G$2:G392/100)-1)*100</f>
        <v>-3.2175958658458681</v>
      </c>
    </row>
    <row r="393" spans="1:11">
      <c r="A393" s="350">
        <v>37946</v>
      </c>
      <c r="B393" s="346">
        <v>3.2606999999999999</v>
      </c>
      <c r="C393" s="346">
        <v>1508.21</v>
      </c>
      <c r="D393" s="346"/>
      <c r="E393" s="351">
        <f t="shared" si="24"/>
        <v>37946</v>
      </c>
      <c r="F393" s="353">
        <f t="shared" si="25"/>
        <v>0.19666287680912831</v>
      </c>
      <c r="G393" s="354">
        <f t="shared" si="26"/>
        <v>0.16270853256827866</v>
      </c>
      <c r="I393" s="351">
        <f t="shared" si="27"/>
        <v>37946</v>
      </c>
      <c r="J393" s="353">
        <f t="array" ref="J393">(PRODUCT(1+$F$2:F393/100)-1)*100</f>
        <v>172.54262788365136</v>
      </c>
      <c r="K393" s="354">
        <f t="array" ref="K393">(PRODUCT(1+$G$2:G393/100)-1)*100</f>
        <v>-3.0601226362948819</v>
      </c>
    </row>
    <row r="394" spans="1:11">
      <c r="A394" s="350">
        <v>37949</v>
      </c>
      <c r="B394" s="346">
        <v>3.3429000000000002</v>
      </c>
      <c r="C394" s="346">
        <v>1532.69</v>
      </c>
      <c r="D394" s="346"/>
      <c r="E394" s="351">
        <f t="shared" si="24"/>
        <v>37949</v>
      </c>
      <c r="F394" s="353">
        <f t="shared" si="25"/>
        <v>2.5209310884166003</v>
      </c>
      <c r="G394" s="354">
        <f t="shared" si="26"/>
        <v>1.6231161443035047</v>
      </c>
      <c r="I394" s="351">
        <f t="shared" si="27"/>
        <v>37949</v>
      </c>
      <c r="J394" s="353">
        <f t="array" ref="J394">(PRODUCT(1+$F$2:F394/100)-1)*100</f>
        <v>179.4132397191579</v>
      </c>
      <c r="K394" s="354">
        <f t="array" ref="K394">(PRODUCT(1+$G$2:G394/100)-1)*100</f>
        <v>-1.4866758365365662</v>
      </c>
    </row>
    <row r="395" spans="1:11">
      <c r="A395" s="350">
        <v>37950</v>
      </c>
      <c r="B395" s="346">
        <v>3.4293</v>
      </c>
      <c r="C395" s="346">
        <v>1535.49</v>
      </c>
      <c r="D395" s="346"/>
      <c r="E395" s="351">
        <f t="shared" si="24"/>
        <v>37950</v>
      </c>
      <c r="F395" s="353">
        <f t="shared" si="25"/>
        <v>2.5845822489455106</v>
      </c>
      <c r="G395" s="354">
        <f t="shared" si="26"/>
        <v>0.18268534406826742</v>
      </c>
      <c r="I395" s="351">
        <f t="shared" si="27"/>
        <v>37950</v>
      </c>
      <c r="J395" s="353">
        <f t="array" ref="J395">(PRODUCT(1+$F$2:F395/100)-1)*100</f>
        <v>186.63490471414281</v>
      </c>
      <c r="K395" s="354">
        <f t="array" ref="K395">(PRODUCT(1+$G$2:G395/100)-1)*100</f>
        <v>-1.3067064313354582</v>
      </c>
    </row>
    <row r="396" spans="1:11">
      <c r="A396" s="350">
        <v>37951</v>
      </c>
      <c r="B396" s="346">
        <v>3.4506999999999999</v>
      </c>
      <c r="C396" s="346">
        <v>1542.39</v>
      </c>
      <c r="D396" s="346"/>
      <c r="E396" s="351">
        <f t="shared" si="24"/>
        <v>37951</v>
      </c>
      <c r="F396" s="353">
        <f t="shared" si="25"/>
        <v>0.624034059429035</v>
      </c>
      <c r="G396" s="354">
        <f t="shared" si="26"/>
        <v>0.44936795420356113</v>
      </c>
      <c r="I396" s="351">
        <f t="shared" si="27"/>
        <v>37951</v>
      </c>
      <c r="J396" s="353">
        <f t="array" ref="J396">(PRODUCT(1+$F$2:F396/100)-1)*100</f>
        <v>188.42360414577101</v>
      </c>
      <c r="K396" s="354">
        <f t="array" ref="K396">(PRODUCT(1+$G$2:G396/100)-1)*100</f>
        <v>-0.86321039708983083</v>
      </c>
    </row>
    <row r="397" spans="1:11">
      <c r="A397" s="350">
        <v>37952</v>
      </c>
      <c r="B397" s="346">
        <v>3.4506999999999999</v>
      </c>
      <c r="C397" s="346">
        <v>1542.39</v>
      </c>
      <c r="D397" s="346"/>
      <c r="E397" s="351">
        <f t="shared" si="24"/>
        <v>37952</v>
      </c>
      <c r="F397" s="353">
        <f t="shared" si="25"/>
        <v>0</v>
      </c>
      <c r="G397" s="354">
        <f t="shared" si="26"/>
        <v>0</v>
      </c>
      <c r="I397" s="351">
        <f t="shared" si="27"/>
        <v>37952</v>
      </c>
      <c r="J397" s="353">
        <f t="array" ref="J397">(PRODUCT(1+$F$2:F397/100)-1)*100</f>
        <v>188.42360414577101</v>
      </c>
      <c r="K397" s="354">
        <f t="array" ref="K397">(PRODUCT(1+$G$2:G397/100)-1)*100</f>
        <v>-0.86321039708983083</v>
      </c>
    </row>
    <row r="398" spans="1:11">
      <c r="A398" s="350">
        <v>37953</v>
      </c>
      <c r="B398" s="346">
        <v>3.5</v>
      </c>
      <c r="C398" s="346">
        <v>1542.07</v>
      </c>
      <c r="D398" s="346"/>
      <c r="E398" s="351">
        <f t="shared" si="24"/>
        <v>37953</v>
      </c>
      <c r="F398" s="353">
        <f t="shared" si="25"/>
        <v>1.4286956269742301</v>
      </c>
      <c r="G398" s="354">
        <f t="shared" si="26"/>
        <v>-2.0747022478118105E-2</v>
      </c>
      <c r="I398" s="351">
        <f t="shared" si="27"/>
        <v>37953</v>
      </c>
      <c r="J398" s="353">
        <f t="array" ref="J398">(PRODUCT(1+$F$2:F398/100)-1)*100</f>
        <v>192.5442995653631</v>
      </c>
      <c r="K398" s="354">
        <f t="array" ref="K398">(PRODUCT(1+$G$2:G398/100)-1)*100</f>
        <v>-0.88377832911282761</v>
      </c>
    </row>
    <row r="399" spans="1:11">
      <c r="A399" s="350">
        <v>37956</v>
      </c>
      <c r="B399" s="346">
        <v>3.6214</v>
      </c>
      <c r="C399" s="346">
        <v>1559.5</v>
      </c>
      <c r="D399" s="346"/>
      <c r="E399" s="351">
        <f t="shared" si="24"/>
        <v>37956</v>
      </c>
      <c r="F399" s="353">
        <f t="shared" si="25"/>
        <v>3.4685714285714209</v>
      </c>
      <c r="G399" s="354">
        <f t="shared" si="26"/>
        <v>1.1302988839676509</v>
      </c>
      <c r="I399" s="351">
        <f t="shared" si="27"/>
        <v>37956</v>
      </c>
      <c r="J399" s="353">
        <f t="array" ref="J399">(PRODUCT(1+$F$2:F399/100)-1)*100</f>
        <v>202.69140755600165</v>
      </c>
      <c r="K399" s="354">
        <f t="array" ref="K399">(PRODUCT(1+$G$2:G399/100)-1)*100</f>
        <v>0.23653121826410217</v>
      </c>
    </row>
    <row r="400" spans="1:11">
      <c r="A400" s="350">
        <v>37957</v>
      </c>
      <c r="B400" s="346">
        <v>3.6356999999999999</v>
      </c>
      <c r="C400" s="346">
        <v>1554.42</v>
      </c>
      <c r="D400" s="346"/>
      <c r="E400" s="351">
        <f t="shared" si="24"/>
        <v>37957</v>
      </c>
      <c r="F400" s="353">
        <f t="shared" si="25"/>
        <v>0.39487491025569366</v>
      </c>
      <c r="G400" s="354">
        <f t="shared" si="26"/>
        <v>-0.32574543122795285</v>
      </c>
      <c r="I400" s="351">
        <f t="shared" si="27"/>
        <v>37957</v>
      </c>
      <c r="J400" s="353">
        <f t="array" ref="J400">(PRODUCT(1+$F$2:F400/100)-1)*100</f>
        <v>203.88665997994013</v>
      </c>
      <c r="K400" s="354">
        <f t="array" ref="K400">(PRODUCT(1+$G$2:G400/100)-1)*100</f>
        <v>-8.9984702600776068E-2</v>
      </c>
    </row>
    <row r="401" spans="1:11">
      <c r="A401" s="350">
        <v>37958</v>
      </c>
      <c r="B401" s="346">
        <v>3.5550000000000002</v>
      </c>
      <c r="C401" s="346">
        <v>1552.09</v>
      </c>
      <c r="D401" s="346"/>
      <c r="E401" s="351">
        <f t="shared" si="24"/>
        <v>37958</v>
      </c>
      <c r="F401" s="353">
        <f t="shared" si="25"/>
        <v>-2.2196550870533849</v>
      </c>
      <c r="G401" s="354">
        <f t="shared" si="26"/>
        <v>-0.14989513773626673</v>
      </c>
      <c r="I401" s="351">
        <f t="shared" si="27"/>
        <v>37958</v>
      </c>
      <c r="J401" s="353">
        <f t="array" ref="J401">(PRODUCT(1+$F$2:F401/100)-1)*100</f>
        <v>197.14142427281877</v>
      </c>
      <c r="K401" s="354">
        <f t="array" ref="K401">(PRODUCT(1+$G$2:G401/100)-1)*100</f>
        <v>-0.23974495764313986</v>
      </c>
    </row>
    <row r="402" spans="1:11">
      <c r="A402" s="350">
        <v>37959</v>
      </c>
      <c r="B402" s="346">
        <v>3.4314</v>
      </c>
      <c r="C402" s="346">
        <v>1559.47</v>
      </c>
      <c r="D402" s="346"/>
      <c r="E402" s="351">
        <f t="shared" si="24"/>
        <v>37959</v>
      </c>
      <c r="F402" s="353">
        <f t="shared" si="25"/>
        <v>-3.4767932489451536</v>
      </c>
      <c r="G402" s="354">
        <f t="shared" si="26"/>
        <v>0.47548789052180851</v>
      </c>
      <c r="I402" s="351">
        <f t="shared" si="27"/>
        <v>37959</v>
      </c>
      <c r="J402" s="353">
        <f t="array" ref="J402">(PRODUCT(1+$F$2:F402/100)-1)*100</f>
        <v>186.81043129388192</v>
      </c>
      <c r="K402" s="354">
        <f t="array" ref="K402">(PRODUCT(1+$G$2:G402/100)-1)*100</f>
        <v>0.23460297463693269</v>
      </c>
    </row>
    <row r="403" spans="1:11">
      <c r="A403" s="350">
        <v>37960</v>
      </c>
      <c r="B403" s="346">
        <v>3.3906999999999998</v>
      </c>
      <c r="C403" s="346">
        <v>1547.52</v>
      </c>
      <c r="D403" s="346"/>
      <c r="E403" s="351">
        <f t="shared" si="24"/>
        <v>37960</v>
      </c>
      <c r="F403" s="353">
        <f t="shared" si="25"/>
        <v>-1.1861047968759197</v>
      </c>
      <c r="G403" s="354">
        <f t="shared" si="26"/>
        <v>-0.76628598177586049</v>
      </c>
      <c r="I403" s="351">
        <f t="shared" si="27"/>
        <v>37960</v>
      </c>
      <c r="J403" s="353">
        <f t="array" ref="J403">(PRODUCT(1+$F$2:F403/100)-1)*100</f>
        <v>183.40855901036468</v>
      </c>
      <c r="K403" s="354">
        <f t="array" ref="K403">(PRODUCT(1+$G$2:G403/100)-1)*100</f>
        <v>-0.5334807368464034</v>
      </c>
    </row>
    <row r="404" spans="1:11">
      <c r="A404" s="350">
        <v>37963</v>
      </c>
      <c r="B404" s="346">
        <v>3.3721000000000001</v>
      </c>
      <c r="C404" s="346">
        <v>1558.96</v>
      </c>
      <c r="D404" s="346"/>
      <c r="E404" s="351">
        <f t="shared" si="24"/>
        <v>37963</v>
      </c>
      <c r="F404" s="353">
        <f t="shared" si="25"/>
        <v>-0.5485592945409401</v>
      </c>
      <c r="G404" s="354">
        <f t="shared" si="26"/>
        <v>0.73924731182795078</v>
      </c>
      <c r="I404" s="351">
        <f t="shared" si="27"/>
        <v>37963</v>
      </c>
      <c r="J404" s="353">
        <f t="array" ref="J404">(PRODUCT(1+$F$2:F404/100)-1)*100</f>
        <v>181.85389501838878</v>
      </c>
      <c r="K404" s="354">
        <f t="array" ref="K404">(PRODUCT(1+$G$2:G404/100)-1)*100</f>
        <v>0.2018228329752958</v>
      </c>
    </row>
    <row r="405" spans="1:11">
      <c r="A405" s="350">
        <v>37964</v>
      </c>
      <c r="B405" s="346">
        <v>3.2456999999999998</v>
      </c>
      <c r="C405" s="346">
        <v>1545.68</v>
      </c>
      <c r="D405" s="346"/>
      <c r="E405" s="351">
        <f t="shared" si="24"/>
        <v>37964</v>
      </c>
      <c r="F405" s="353">
        <f t="shared" si="25"/>
        <v>-3.7484060377806161</v>
      </c>
      <c r="G405" s="354">
        <f t="shared" si="26"/>
        <v>-0.85184995124955032</v>
      </c>
      <c r="I405" s="351">
        <f t="shared" si="27"/>
        <v>37964</v>
      </c>
      <c r="J405" s="353">
        <f t="array" ref="J405">(PRODUCT(1+$F$2:F405/100)-1)*100</f>
        <v>171.28886659979966</v>
      </c>
      <c r="K405" s="354">
        <f t="array" ref="K405">(PRODUCT(1+$G$2:G405/100)-1)*100</f>
        <v>-0.65174634597856551</v>
      </c>
    </row>
    <row r="406" spans="1:11">
      <c r="A406" s="350">
        <v>37965</v>
      </c>
      <c r="B406" s="346">
        <v>3.2179000000000002</v>
      </c>
      <c r="C406" s="346">
        <v>1544.31</v>
      </c>
      <c r="D406" s="346"/>
      <c r="E406" s="351">
        <f t="shared" si="24"/>
        <v>37965</v>
      </c>
      <c r="F406" s="353">
        <f t="shared" si="25"/>
        <v>-0.85651785439194716</v>
      </c>
      <c r="G406" s="354">
        <f t="shared" si="26"/>
        <v>-8.8634128668296785E-2</v>
      </c>
      <c r="I406" s="351">
        <f t="shared" si="27"/>
        <v>37965</v>
      </c>
      <c r="J406" s="353">
        <f t="array" ref="J406">(PRODUCT(1+$F$2:F406/100)-1)*100</f>
        <v>168.96522902039482</v>
      </c>
      <c r="K406" s="354">
        <f t="array" ref="K406">(PRODUCT(1+$G$2:G406/100)-1)*100</f>
        <v>-0.73980280495197226</v>
      </c>
    </row>
    <row r="407" spans="1:11">
      <c r="A407" s="350">
        <v>37966</v>
      </c>
      <c r="B407" s="346">
        <v>3.3885999999999998</v>
      </c>
      <c r="C407" s="346">
        <v>1562.23</v>
      </c>
      <c r="D407" s="346"/>
      <c r="E407" s="351">
        <f t="shared" si="24"/>
        <v>37966</v>
      </c>
      <c r="F407" s="353">
        <f t="shared" si="25"/>
        <v>5.3047018241710209</v>
      </c>
      <c r="G407" s="354">
        <f t="shared" si="26"/>
        <v>1.160388782045052</v>
      </c>
      <c r="I407" s="351">
        <f t="shared" si="27"/>
        <v>37966</v>
      </c>
      <c r="J407" s="353">
        <f t="array" ref="J407">(PRODUCT(1+$F$2:F407/100)-1)*100</f>
        <v>183.23303243062546</v>
      </c>
      <c r="K407" s="354">
        <f t="array" ref="K407">(PRODUCT(1+$G$2:G407/100)-1)*100</f>
        <v>0.4120013883351703</v>
      </c>
    </row>
    <row r="408" spans="1:11">
      <c r="A408" s="350">
        <v>37967</v>
      </c>
      <c r="B408" s="346">
        <v>3.3435999999999999</v>
      </c>
      <c r="C408" s="346">
        <v>1566.5</v>
      </c>
      <c r="D408" s="346"/>
      <c r="E408" s="351">
        <f t="shared" si="24"/>
        <v>37967</v>
      </c>
      <c r="F408" s="353">
        <f t="shared" si="25"/>
        <v>-1.327982057486865</v>
      </c>
      <c r="G408" s="354">
        <f t="shared" si="26"/>
        <v>0.27332723094550815</v>
      </c>
      <c r="I408" s="351">
        <f t="shared" si="27"/>
        <v>37967</v>
      </c>
      <c r="J408" s="353">
        <f t="array" ref="J408">(PRODUCT(1+$F$2:F408/100)-1)*100</f>
        <v>179.47174857907081</v>
      </c>
      <c r="K408" s="354">
        <f t="array" ref="K408">(PRODUCT(1+$G$2:G408/100)-1)*100</f>
        <v>0.68645473126687229</v>
      </c>
    </row>
    <row r="409" spans="1:11">
      <c r="A409" s="350">
        <v>37970</v>
      </c>
      <c r="B409" s="346">
        <v>3.2370999999999999</v>
      </c>
      <c r="C409" s="346">
        <v>1557.66</v>
      </c>
      <c r="D409" s="346"/>
      <c r="E409" s="351">
        <f t="shared" si="24"/>
        <v>37970</v>
      </c>
      <c r="F409" s="353">
        <f t="shared" si="25"/>
        <v>-3.1851896159827753</v>
      </c>
      <c r="G409" s="354">
        <f t="shared" si="26"/>
        <v>-0.56431535269708677</v>
      </c>
      <c r="I409" s="351">
        <f t="shared" si="27"/>
        <v>37970</v>
      </c>
      <c r="J409" s="353">
        <f t="array" ref="J409">(PRODUCT(1+$F$2:F409/100)-1)*100</f>
        <v>170.57004346372474</v>
      </c>
      <c r="K409" s="354">
        <f t="array" ref="K409">(PRODUCT(1+$G$2:G409/100)-1)*100</f>
        <v>0.11826560913192896</v>
      </c>
    </row>
    <row r="410" spans="1:11">
      <c r="A410" s="350">
        <v>37971</v>
      </c>
      <c r="B410" s="346">
        <v>3.2</v>
      </c>
      <c r="C410" s="346">
        <v>1568.02</v>
      </c>
      <c r="D410" s="346"/>
      <c r="E410" s="351">
        <f t="shared" si="24"/>
        <v>37971</v>
      </c>
      <c r="F410" s="353">
        <f t="shared" si="25"/>
        <v>-1.1460875474962107</v>
      </c>
      <c r="G410" s="354">
        <f t="shared" si="26"/>
        <v>0.66510021442418576</v>
      </c>
      <c r="I410" s="351">
        <f t="shared" si="27"/>
        <v>37971</v>
      </c>
      <c r="J410" s="353">
        <f t="array" ref="J410">(PRODUCT(1+$F$2:F410/100)-1)*100</f>
        <v>167.46907388833191</v>
      </c>
      <c r="K410" s="354">
        <f t="array" ref="K410">(PRODUCT(1+$G$2:G410/100)-1)*100</f>
        <v>0.78415240837603761</v>
      </c>
    </row>
    <row r="411" spans="1:11">
      <c r="A411" s="350">
        <v>37972</v>
      </c>
      <c r="B411" s="346">
        <v>3.6063999999999998</v>
      </c>
      <c r="C411" s="346">
        <v>1570.15</v>
      </c>
      <c r="D411" s="346"/>
      <c r="E411" s="351">
        <f t="shared" si="24"/>
        <v>37972</v>
      </c>
      <c r="F411" s="353">
        <f t="shared" si="25"/>
        <v>12.699999999999978</v>
      </c>
      <c r="G411" s="354">
        <f t="shared" si="26"/>
        <v>0.13584010408032032</v>
      </c>
      <c r="I411" s="351">
        <f t="shared" si="27"/>
        <v>37972</v>
      </c>
      <c r="J411" s="353">
        <f t="array" ref="J411">(PRODUCT(1+$F$2:F411/100)-1)*100</f>
        <v>201.43764627214998</v>
      </c>
      <c r="K411" s="354">
        <f t="array" ref="K411">(PRODUCT(1+$G$2:G411/100)-1)*100</f>
        <v>0.92105770590404923</v>
      </c>
    </row>
    <row r="412" spans="1:11">
      <c r="A412" s="350">
        <v>37973</v>
      </c>
      <c r="B412" s="346">
        <v>3.6549</v>
      </c>
      <c r="C412" s="346">
        <v>1588.9</v>
      </c>
      <c r="D412" s="346"/>
      <c r="E412" s="351">
        <f t="shared" si="24"/>
        <v>37973</v>
      </c>
      <c r="F412" s="353">
        <f t="shared" si="25"/>
        <v>1.344831410825198</v>
      </c>
      <c r="G412" s="354">
        <f t="shared" si="26"/>
        <v>1.1941534248320229</v>
      </c>
      <c r="I412" s="351">
        <f t="shared" si="27"/>
        <v>37973</v>
      </c>
      <c r="J412" s="353">
        <f t="array" ref="J412">(PRODUCT(1+$F$2:F412/100)-1)*100</f>
        <v>205.49147442327001</v>
      </c>
      <c r="K412" s="354">
        <f t="array" ref="K412">(PRODUCT(1+$G$2:G412/100)-1)*100</f>
        <v>2.1262099728758033</v>
      </c>
    </row>
    <row r="413" spans="1:11">
      <c r="A413" s="350">
        <v>37974</v>
      </c>
      <c r="B413" s="346">
        <v>3.6478999999999999</v>
      </c>
      <c r="C413" s="346">
        <v>1588.19</v>
      </c>
      <c r="D413" s="346"/>
      <c r="E413" s="351">
        <f t="shared" si="24"/>
        <v>37974</v>
      </c>
      <c r="F413" s="353">
        <f t="shared" si="25"/>
        <v>-0.19152370789898843</v>
      </c>
      <c r="G413" s="354">
        <f t="shared" si="26"/>
        <v>-4.4685002202782265E-2</v>
      </c>
      <c r="I413" s="351">
        <f t="shared" si="27"/>
        <v>37974</v>
      </c>
      <c r="J413" s="353">
        <f t="array" ref="J413">(PRODUCT(1+$F$2:F413/100)-1)*100</f>
        <v>204.90638582413925</v>
      </c>
      <c r="K413" s="354">
        <f t="array" ref="K413">(PRODUCT(1+$G$2:G413/100)-1)*100</f>
        <v>2.0805748736998142</v>
      </c>
    </row>
    <row r="414" spans="1:11">
      <c r="A414" s="350">
        <v>37977</v>
      </c>
      <c r="B414" s="346">
        <v>3.7121</v>
      </c>
      <c r="C414" s="346">
        <v>1594.43</v>
      </c>
      <c r="D414" s="346"/>
      <c r="E414" s="351">
        <f t="shared" si="24"/>
        <v>37977</v>
      </c>
      <c r="F414" s="353">
        <f t="shared" si="25"/>
        <v>1.7599166643822439</v>
      </c>
      <c r="G414" s="354">
        <f t="shared" si="26"/>
        <v>0.39290009381749424</v>
      </c>
      <c r="I414" s="351">
        <f t="shared" si="27"/>
        <v>37977</v>
      </c>
      <c r="J414" s="353">
        <f t="array" ref="J414">(PRODUCT(1+$F$2:F414/100)-1)*100</f>
        <v>210.27248411902391</v>
      </c>
      <c r="K414" s="354">
        <f t="array" ref="K414">(PRODUCT(1+$G$2:G414/100)-1)*100</f>
        <v>2.4816495481480239</v>
      </c>
    </row>
    <row r="415" spans="1:11">
      <c r="A415" s="350">
        <v>37978</v>
      </c>
      <c r="B415" s="346">
        <v>3.9192999999999998</v>
      </c>
      <c r="C415" s="346">
        <v>1598.93</v>
      </c>
      <c r="D415" s="346"/>
      <c r="E415" s="351">
        <f t="shared" si="24"/>
        <v>37978</v>
      </c>
      <c r="F415" s="353">
        <f t="shared" si="25"/>
        <v>5.5817461814067437</v>
      </c>
      <c r="G415" s="354">
        <f t="shared" si="26"/>
        <v>0.28223252196710735</v>
      </c>
      <c r="I415" s="351">
        <f t="shared" si="27"/>
        <v>37978</v>
      </c>
      <c r="J415" s="353">
        <f t="array" ref="J415">(PRODUCT(1+$F$2:F415/100)-1)*100</f>
        <v>227.59110665329337</v>
      </c>
      <c r="K415" s="354">
        <f t="array" ref="K415">(PRODUCT(1+$G$2:G415/100)-1)*100</f>
        <v>2.7708860922212475</v>
      </c>
    </row>
    <row r="416" spans="1:11">
      <c r="A416" s="350">
        <v>37979</v>
      </c>
      <c r="B416" s="346">
        <v>4.07</v>
      </c>
      <c r="C416" s="346">
        <v>1596.05</v>
      </c>
      <c r="D416" s="346"/>
      <c r="E416" s="351">
        <f t="shared" si="24"/>
        <v>37979</v>
      </c>
      <c r="F416" s="353">
        <f t="shared" si="25"/>
        <v>3.8450743755262584</v>
      </c>
      <c r="G416" s="354">
        <f t="shared" si="26"/>
        <v>-0.18012045555465539</v>
      </c>
      <c r="I416" s="351">
        <f t="shared" si="27"/>
        <v>37979</v>
      </c>
      <c r="J416" s="353">
        <f t="array" ref="J416">(PRODUCT(1+$F$2:F416/100)-1)*100</f>
        <v>240.18722835172204</v>
      </c>
      <c r="K416" s="354">
        <f t="array" ref="K416">(PRODUCT(1+$G$2:G416/100)-1)*100</f>
        <v>2.5857747040143764</v>
      </c>
    </row>
    <row r="417" spans="1:11">
      <c r="A417" s="350">
        <v>37980</v>
      </c>
      <c r="B417" s="346">
        <v>4.07</v>
      </c>
      <c r="C417" s="346">
        <v>1596.05</v>
      </c>
      <c r="D417" s="346"/>
      <c r="E417" s="351">
        <f t="shared" si="24"/>
        <v>37980</v>
      </c>
      <c r="F417" s="353">
        <f t="shared" si="25"/>
        <v>0</v>
      </c>
      <c r="G417" s="354">
        <f t="shared" si="26"/>
        <v>0</v>
      </c>
      <c r="I417" s="351">
        <f t="shared" si="27"/>
        <v>37980</v>
      </c>
      <c r="J417" s="353">
        <f t="array" ref="J417">(PRODUCT(1+$F$2:F417/100)-1)*100</f>
        <v>240.18722835172204</v>
      </c>
      <c r="K417" s="354">
        <f t="array" ref="K417">(PRODUCT(1+$G$2:G417/100)-1)*100</f>
        <v>2.5857747040143764</v>
      </c>
    </row>
    <row r="418" spans="1:11">
      <c r="A418" s="350">
        <v>37981</v>
      </c>
      <c r="B418" s="346">
        <v>4.1570999999999998</v>
      </c>
      <c r="C418" s="346">
        <v>1598.74</v>
      </c>
      <c r="D418" s="346"/>
      <c r="E418" s="351">
        <f t="shared" si="24"/>
        <v>37981</v>
      </c>
      <c r="F418" s="353">
        <f t="shared" si="25"/>
        <v>2.1400491400491273</v>
      </c>
      <c r="G418" s="354">
        <f t="shared" si="26"/>
        <v>0.16854108580559579</v>
      </c>
      <c r="I418" s="351">
        <f t="shared" si="27"/>
        <v>37981</v>
      </c>
      <c r="J418" s="353">
        <f t="array" ref="J418">(PRODUCT(1+$F$2:F418/100)-1)*100</f>
        <v>247.46740220662002</v>
      </c>
      <c r="K418" s="354">
        <f t="array" ref="K418">(PRODUCT(1+$G$2:G418/100)-1)*100</f>
        <v>2.7586738825825963</v>
      </c>
    </row>
    <row r="419" spans="1:11">
      <c r="A419" s="350">
        <v>37984</v>
      </c>
      <c r="B419" s="346">
        <v>4.165</v>
      </c>
      <c r="C419" s="346">
        <v>1619.16</v>
      </c>
      <c r="D419" s="346"/>
      <c r="E419" s="351">
        <f t="shared" si="24"/>
        <v>37984</v>
      </c>
      <c r="F419" s="353">
        <f t="shared" si="25"/>
        <v>0.19003632339853471</v>
      </c>
      <c r="G419" s="354">
        <f t="shared" si="26"/>
        <v>1.2772558389732014</v>
      </c>
      <c r="I419" s="351">
        <f t="shared" si="27"/>
        <v>37984</v>
      </c>
      <c r="J419" s="353">
        <f t="array" ref="J419">(PRODUCT(1+$F$2:F419/100)-1)*100</f>
        <v>248.12771648278189</v>
      </c>
      <c r="K419" s="354">
        <f t="array" ref="K419">(PRODUCT(1+$G$2:G419/100)-1)*100</f>
        <v>4.0711650447993186</v>
      </c>
    </row>
    <row r="420" spans="1:11">
      <c r="A420" s="350">
        <v>37985</v>
      </c>
      <c r="B420" s="346">
        <v>4.0564</v>
      </c>
      <c r="C420" s="346">
        <v>1619.59</v>
      </c>
      <c r="D420" s="346"/>
      <c r="E420" s="351">
        <f t="shared" si="24"/>
        <v>37985</v>
      </c>
      <c r="F420" s="353">
        <f t="shared" si="25"/>
        <v>-2.6074429771908769</v>
      </c>
      <c r="G420" s="354">
        <f t="shared" si="26"/>
        <v>2.6556980162539823E-2</v>
      </c>
      <c r="I420" s="351">
        <f t="shared" si="27"/>
        <v>37985</v>
      </c>
      <c r="J420" s="353">
        <f t="array" ref="J420">(PRODUCT(1+$F$2:F420/100)-1)*100</f>
        <v>239.05048478769663</v>
      </c>
      <c r="K420" s="354">
        <f t="array" ref="K420">(PRODUCT(1+$G$2:G420/100)-1)*100</f>
        <v>4.0988032034551924</v>
      </c>
    </row>
    <row r="421" spans="1:11">
      <c r="A421" s="350">
        <v>37986</v>
      </c>
      <c r="B421" s="346">
        <v>3.9064000000000001</v>
      </c>
      <c r="C421" s="346">
        <v>1622.94</v>
      </c>
      <c r="D421" s="346"/>
      <c r="E421" s="351">
        <f t="shared" si="24"/>
        <v>37986</v>
      </c>
      <c r="F421" s="353">
        <f t="shared" si="25"/>
        <v>-3.6978601715807136</v>
      </c>
      <c r="G421" s="354">
        <f t="shared" si="26"/>
        <v>0.20684247247761967</v>
      </c>
      <c r="I421" s="351">
        <f t="shared" si="27"/>
        <v>37986</v>
      </c>
      <c r="J421" s="353">
        <f t="array" ref="J421">(PRODUCT(1+$F$2:F421/100)-1)*100</f>
        <v>226.51287194918109</v>
      </c>
      <c r="K421" s="354">
        <f t="array" ref="K421">(PRODUCT(1+$G$2:G421/100)-1)*100</f>
        <v>4.31412374182083</v>
      </c>
    </row>
    <row r="422" spans="1:11">
      <c r="A422" s="350">
        <v>37987</v>
      </c>
      <c r="B422" s="346">
        <v>3.9064000000000001</v>
      </c>
      <c r="C422" s="346">
        <v>1622.94</v>
      </c>
      <c r="D422" s="346"/>
      <c r="E422" s="351">
        <f t="shared" si="24"/>
        <v>37987</v>
      </c>
      <c r="F422" s="353">
        <f t="shared" si="25"/>
        <v>0</v>
      </c>
      <c r="G422" s="354">
        <f t="shared" si="26"/>
        <v>0</v>
      </c>
      <c r="I422" s="351">
        <f t="shared" si="27"/>
        <v>37987</v>
      </c>
      <c r="J422" s="353">
        <f t="array" ref="J422">(PRODUCT(1+$F$2:F422/100)-1)*100</f>
        <v>226.51287194918109</v>
      </c>
      <c r="K422" s="354">
        <f t="array" ref="K422">(PRODUCT(1+$G$2:G422/100)-1)*100</f>
        <v>4.31412374182083</v>
      </c>
    </row>
    <row r="423" spans="1:11">
      <c r="A423" s="350">
        <v>37988</v>
      </c>
      <c r="B423" s="346">
        <v>3.9163999999999999</v>
      </c>
      <c r="C423" s="346">
        <v>1618.05</v>
      </c>
      <c r="D423" s="346"/>
      <c r="E423" s="351">
        <f t="shared" si="24"/>
        <v>37988</v>
      </c>
      <c r="F423" s="353">
        <f t="shared" si="25"/>
        <v>0.25599016997746027</v>
      </c>
      <c r="G423" s="354">
        <f t="shared" si="26"/>
        <v>-0.30130503900329675</v>
      </c>
      <c r="I423" s="351">
        <f t="shared" si="27"/>
        <v>37988</v>
      </c>
      <c r="J423" s="353">
        <f t="array" ref="J423">(PRODUCT(1+$F$2:F423/100)-1)*100</f>
        <v>227.34871280508207</v>
      </c>
      <c r="K423" s="354">
        <f t="array" ref="K423">(PRODUCT(1+$G$2:G423/100)-1)*100</f>
        <v>3.9998200305945808</v>
      </c>
    </row>
    <row r="424" spans="1:11">
      <c r="A424" s="350">
        <v>37991</v>
      </c>
      <c r="B424" s="346">
        <v>3.9929000000000001</v>
      </c>
      <c r="C424" s="346">
        <v>1638.1</v>
      </c>
      <c r="D424" s="346"/>
      <c r="E424" s="351">
        <f t="shared" si="24"/>
        <v>37991</v>
      </c>
      <c r="F424" s="353">
        <f t="shared" si="25"/>
        <v>1.9533244816668516</v>
      </c>
      <c r="G424" s="354">
        <f t="shared" si="26"/>
        <v>1.2391458854794424</v>
      </c>
      <c r="I424" s="351">
        <f t="shared" si="27"/>
        <v>37991</v>
      </c>
      <c r="J424" s="353">
        <f t="array" ref="J424">(PRODUCT(1+$F$2:F424/100)-1)*100</f>
        <v>233.74289535272504</v>
      </c>
      <c r="K424" s="354">
        <f t="array" ref="K424">(PRODUCT(1+$G$2:G424/100)-1)*100</f>
        <v>5.2885295214097239</v>
      </c>
    </row>
    <row r="425" spans="1:11">
      <c r="A425" s="350">
        <v>37992</v>
      </c>
      <c r="B425" s="346">
        <v>4.2579000000000002</v>
      </c>
      <c r="C425" s="346">
        <v>1640.31</v>
      </c>
      <c r="D425" s="346"/>
      <c r="E425" s="351">
        <f t="shared" si="24"/>
        <v>37992</v>
      </c>
      <c r="F425" s="353">
        <f t="shared" si="25"/>
        <v>6.6367802850058943</v>
      </c>
      <c r="G425" s="354">
        <f t="shared" si="26"/>
        <v>0.13491239851046721</v>
      </c>
      <c r="I425" s="351">
        <f t="shared" si="27"/>
        <v>37992</v>
      </c>
      <c r="J425" s="353">
        <f t="array" ref="J425">(PRODUCT(1+$F$2:F425/100)-1)*100</f>
        <v>255.89267803410257</v>
      </c>
      <c r="K425" s="354">
        <f t="array" ref="K425">(PRODUCT(1+$G$2:G425/100)-1)*100</f>
        <v>5.4305768019434542</v>
      </c>
    </row>
    <row r="426" spans="1:11">
      <c r="A426" s="350">
        <v>37993</v>
      </c>
      <c r="B426" s="346">
        <v>4.4457000000000004</v>
      </c>
      <c r="C426" s="346">
        <v>1644.6</v>
      </c>
      <c r="D426" s="346"/>
      <c r="E426" s="351">
        <f t="shared" si="24"/>
        <v>37993</v>
      </c>
      <c r="F426" s="353">
        <f t="shared" si="25"/>
        <v>4.4106249559642041</v>
      </c>
      <c r="G426" s="354">
        <f t="shared" si="26"/>
        <v>0.26153592918412016</v>
      </c>
      <c r="I426" s="351">
        <f t="shared" si="27"/>
        <v>37993</v>
      </c>
      <c r="J426" s="353">
        <f t="array" ref="J426">(PRODUCT(1+$F$2:F426/100)-1)*100</f>
        <v>271.58976930792403</v>
      </c>
      <c r="K426" s="354">
        <f t="array" ref="K426">(PRODUCT(1+$G$2:G426/100)-1)*100</f>
        <v>5.7063156406266025</v>
      </c>
    </row>
    <row r="427" spans="1:11">
      <c r="A427" s="350">
        <v>37994</v>
      </c>
      <c r="B427" s="346">
        <v>4.4329000000000001</v>
      </c>
      <c r="C427" s="346">
        <v>1652.83</v>
      </c>
      <c r="D427" s="346"/>
      <c r="E427" s="351">
        <f t="shared" si="24"/>
        <v>37994</v>
      </c>
      <c r="F427" s="353">
        <f t="shared" si="25"/>
        <v>-0.28791866297771529</v>
      </c>
      <c r="G427" s="354">
        <f t="shared" si="26"/>
        <v>0.50042563541286</v>
      </c>
      <c r="I427" s="351">
        <f t="shared" si="27"/>
        <v>37994</v>
      </c>
      <c r="J427" s="353">
        <f t="array" ref="J427">(PRODUCT(1+$F$2:F427/100)-1)*100</f>
        <v>270.51989301237069</v>
      </c>
      <c r="K427" s="354">
        <f t="array" ref="K427">(PRODUCT(1+$G$2:G427/100)-1)*100</f>
        <v>6.2352971423427217</v>
      </c>
    </row>
    <row r="428" spans="1:11">
      <c r="A428" s="350">
        <v>37995</v>
      </c>
      <c r="B428" s="346">
        <v>4.4286000000000003</v>
      </c>
      <c r="C428" s="346">
        <v>1638.14</v>
      </c>
      <c r="D428" s="346"/>
      <c r="E428" s="351">
        <f t="shared" si="24"/>
        <v>37995</v>
      </c>
      <c r="F428" s="353">
        <f t="shared" si="25"/>
        <v>-9.7001962597842439E-2</v>
      </c>
      <c r="G428" s="354">
        <f t="shared" si="26"/>
        <v>-0.88877864027152587</v>
      </c>
      <c r="I428" s="351">
        <f t="shared" si="27"/>
        <v>37995</v>
      </c>
      <c r="J428" s="353">
        <f t="array" ref="J428">(PRODUCT(1+$F$2:F428/100)-1)*100</f>
        <v>270.16048144433324</v>
      </c>
      <c r="K428" s="354">
        <f t="array" ref="K428">(PRODUCT(1+$G$2:G428/100)-1)*100</f>
        <v>5.2911005129125943</v>
      </c>
    </row>
    <row r="429" spans="1:11">
      <c r="A429" s="350">
        <v>37998</v>
      </c>
      <c r="B429" s="346">
        <v>4.5750000000000002</v>
      </c>
      <c r="C429" s="346">
        <v>1646.03</v>
      </c>
      <c r="D429" s="346"/>
      <c r="E429" s="351">
        <f t="shared" si="24"/>
        <v>37998</v>
      </c>
      <c r="F429" s="353">
        <f t="shared" si="25"/>
        <v>3.3057851239669311</v>
      </c>
      <c r="G429" s="354">
        <f t="shared" si="26"/>
        <v>0.48164381554689495</v>
      </c>
      <c r="I429" s="351">
        <f t="shared" si="27"/>
        <v>37998</v>
      </c>
      <c r="J429" s="353">
        <f t="array" ref="J429">(PRODUCT(1+$F$2:F429/100)-1)*100</f>
        <v>282.39719157472439</v>
      </c>
      <c r="K429" s="354">
        <f t="array" ref="K429">(PRODUCT(1+$G$2:G429/100)-1)*100</f>
        <v>5.7982285868543038</v>
      </c>
    </row>
    <row r="430" spans="1:11">
      <c r="A430" s="350">
        <v>37999</v>
      </c>
      <c r="B430" s="346">
        <v>4.665</v>
      </c>
      <c r="C430" s="346">
        <v>1637.33</v>
      </c>
      <c r="D430" s="346"/>
      <c r="E430" s="351">
        <f t="shared" si="24"/>
        <v>37999</v>
      </c>
      <c r="F430" s="353">
        <f t="shared" si="25"/>
        <v>1.9672131147540961</v>
      </c>
      <c r="G430" s="354">
        <f t="shared" si="26"/>
        <v>-0.52854443722167854</v>
      </c>
      <c r="I430" s="351">
        <f t="shared" si="27"/>
        <v>37999</v>
      </c>
      <c r="J430" s="353">
        <f t="array" ref="J430">(PRODUCT(1+$F$2:F430/100)-1)*100</f>
        <v>289.91975927783369</v>
      </c>
      <c r="K430" s="354">
        <f t="array" ref="K430">(PRODUCT(1+$G$2:G430/100)-1)*100</f>
        <v>5.2390379349794181</v>
      </c>
    </row>
    <row r="431" spans="1:11">
      <c r="A431" s="350">
        <v>38000</v>
      </c>
      <c r="B431" s="346">
        <v>4.6500000000000004</v>
      </c>
      <c r="C431" s="346">
        <v>1650.96</v>
      </c>
      <c r="D431" s="346"/>
      <c r="E431" s="351">
        <f t="shared" si="24"/>
        <v>38000</v>
      </c>
      <c r="F431" s="353">
        <f t="shared" si="25"/>
        <v>-0.3215434083601254</v>
      </c>
      <c r="G431" s="354">
        <f t="shared" si="26"/>
        <v>0.83245283479811416</v>
      </c>
      <c r="I431" s="351">
        <f t="shared" si="27"/>
        <v>38000</v>
      </c>
      <c r="J431" s="353">
        <f t="array" ref="J431">(PRODUCT(1+$F$2:F431/100)-1)*100</f>
        <v>288.66599799398216</v>
      </c>
      <c r="K431" s="354">
        <f t="array" ref="K431">(PRODUCT(1+$G$2:G431/100)-1)*100</f>
        <v>6.1151032895834234</v>
      </c>
    </row>
    <row r="432" spans="1:11">
      <c r="A432" s="350">
        <v>38001</v>
      </c>
      <c r="B432" s="346">
        <v>4.6279000000000003</v>
      </c>
      <c r="C432" s="346">
        <v>1653.21</v>
      </c>
      <c r="D432" s="346"/>
      <c r="E432" s="351">
        <f t="shared" si="24"/>
        <v>38001</v>
      </c>
      <c r="F432" s="353">
        <f t="shared" si="25"/>
        <v>-0.47526881720429959</v>
      </c>
      <c r="G432" s="354">
        <f t="shared" si="26"/>
        <v>0.1362843436546024</v>
      </c>
      <c r="I432" s="351">
        <f t="shared" si="27"/>
        <v>38001</v>
      </c>
      <c r="J432" s="353">
        <f t="array" ref="J432">(PRODUCT(1+$F$2:F432/100)-1)*100</f>
        <v>286.81878970244088</v>
      </c>
      <c r="K432" s="354">
        <f t="array" ref="K432">(PRODUCT(1+$G$2:G432/100)-1)*100</f>
        <v>6.2597215616200463</v>
      </c>
    </row>
    <row r="433" spans="1:11">
      <c r="A433" s="350">
        <v>38002</v>
      </c>
      <c r="B433" s="346">
        <v>4.6829000000000001</v>
      </c>
      <c r="C433" s="346">
        <v>1664.57</v>
      </c>
      <c r="D433" s="346"/>
      <c r="E433" s="351">
        <f t="shared" si="24"/>
        <v>38002</v>
      </c>
      <c r="F433" s="353">
        <f t="shared" si="25"/>
        <v>1.1884440026793897</v>
      </c>
      <c r="G433" s="354">
        <f t="shared" si="26"/>
        <v>0.68714803322020845</v>
      </c>
      <c r="I433" s="351">
        <f t="shared" si="27"/>
        <v>38002</v>
      </c>
      <c r="J433" s="353">
        <f t="array" ref="J433">(PRODUCT(1+$F$2:F433/100)-1)*100</f>
        <v>291.41591440989652</v>
      </c>
      <c r="K433" s="354">
        <f t="array" ref="K433">(PRODUCT(1+$G$2:G433/100)-1)*100</f>
        <v>6.9898831484359825</v>
      </c>
    </row>
    <row r="434" spans="1:11">
      <c r="A434" s="350">
        <v>38005</v>
      </c>
      <c r="B434" s="346">
        <v>4.6829000000000001</v>
      </c>
      <c r="C434" s="346">
        <v>1664.57</v>
      </c>
      <c r="D434" s="346"/>
      <c r="E434" s="351">
        <f t="shared" si="24"/>
        <v>38005</v>
      </c>
      <c r="F434" s="353">
        <f t="shared" si="25"/>
        <v>0</v>
      </c>
      <c r="G434" s="354">
        <f t="shared" si="26"/>
        <v>0</v>
      </c>
      <c r="I434" s="351">
        <f t="shared" si="27"/>
        <v>38005</v>
      </c>
      <c r="J434" s="353">
        <f t="array" ref="J434">(PRODUCT(1+$F$2:F434/100)-1)*100</f>
        <v>291.41591440989652</v>
      </c>
      <c r="K434" s="354">
        <f t="array" ref="K434">(PRODUCT(1+$G$2:G434/100)-1)*100</f>
        <v>6.9898831484359825</v>
      </c>
    </row>
    <row r="435" spans="1:11">
      <c r="A435" s="350">
        <v>38006</v>
      </c>
      <c r="B435" s="346">
        <v>4.8392999999999997</v>
      </c>
      <c r="C435" s="346">
        <v>1663.03</v>
      </c>
      <c r="D435" s="346"/>
      <c r="E435" s="351">
        <f t="shared" si="24"/>
        <v>38006</v>
      </c>
      <c r="F435" s="353">
        <f t="shared" si="25"/>
        <v>3.3398108009993654</v>
      </c>
      <c r="G435" s="354">
        <f t="shared" si="26"/>
        <v>-9.2516385613095053E-2</v>
      </c>
      <c r="I435" s="351">
        <f t="shared" si="27"/>
        <v>38006</v>
      </c>
      <c r="J435" s="353">
        <f t="array" ref="J435">(PRODUCT(1+$F$2:F435/100)-1)*100</f>
        <v>304.4884653961887</v>
      </c>
      <c r="K435" s="354">
        <f t="array" ref="K435">(PRODUCT(1+$G$2:G435/100)-1)*100</f>
        <v>6.8908999755753708</v>
      </c>
    </row>
    <row r="436" spans="1:11">
      <c r="A436" s="350">
        <v>38007</v>
      </c>
      <c r="B436" s="346">
        <v>4.7</v>
      </c>
      <c r="C436" s="346">
        <v>1676.07</v>
      </c>
      <c r="D436" s="346"/>
      <c r="E436" s="351">
        <f t="shared" si="24"/>
        <v>38007</v>
      </c>
      <c r="F436" s="353">
        <f t="shared" si="25"/>
        <v>-2.8785154877771446</v>
      </c>
      <c r="G436" s="354">
        <f t="shared" si="26"/>
        <v>0.78411093004937538</v>
      </c>
      <c r="I436" s="351">
        <f t="shared" si="27"/>
        <v>38007</v>
      </c>
      <c r="J436" s="353">
        <f t="array" ref="J436">(PRODUCT(1+$F$2:F436/100)-1)*100</f>
        <v>292.8452022734873</v>
      </c>
      <c r="K436" s="354">
        <f t="array" ref="K436">(PRODUCT(1+$G$2:G436/100)-1)*100</f>
        <v>7.7290432055119984</v>
      </c>
    </row>
    <row r="437" spans="1:11">
      <c r="A437" s="350">
        <v>38008</v>
      </c>
      <c r="B437" s="346">
        <v>5.5471000000000004</v>
      </c>
      <c r="C437" s="346">
        <v>1670.73</v>
      </c>
      <c r="D437" s="346"/>
      <c r="E437" s="351">
        <f t="shared" si="24"/>
        <v>38008</v>
      </c>
      <c r="F437" s="353">
        <f t="shared" si="25"/>
        <v>18.023404255319143</v>
      </c>
      <c r="G437" s="354">
        <f t="shared" si="26"/>
        <v>-0.31860244500527823</v>
      </c>
      <c r="I437" s="351">
        <f t="shared" si="27"/>
        <v>38008</v>
      </c>
      <c r="J437" s="353">
        <f t="array" ref="J437">(PRODUCT(1+$F$2:F437/100)-1)*100</f>
        <v>363.64928117686412</v>
      </c>
      <c r="K437" s="354">
        <f t="array" ref="K437">(PRODUCT(1+$G$2:G437/100)-1)*100</f>
        <v>7.3858158398784512</v>
      </c>
    </row>
    <row r="438" spans="1:11">
      <c r="A438" s="350">
        <v>38009</v>
      </c>
      <c r="B438" s="346">
        <v>5.5357000000000003</v>
      </c>
      <c r="C438" s="346">
        <v>1667.26</v>
      </c>
      <c r="D438" s="346"/>
      <c r="E438" s="351">
        <f t="shared" si="24"/>
        <v>38009</v>
      </c>
      <c r="F438" s="353">
        <f t="shared" si="25"/>
        <v>-0.20551279046708837</v>
      </c>
      <c r="G438" s="354">
        <f t="shared" si="26"/>
        <v>-0.20769364289860981</v>
      </c>
      <c r="I438" s="351">
        <f t="shared" si="27"/>
        <v>38009</v>
      </c>
      <c r="J438" s="353">
        <f t="array" ref="J438">(PRODUCT(1+$F$2:F438/100)-1)*100</f>
        <v>362.69642260113699</v>
      </c>
      <c r="K438" s="354">
        <f t="array" ref="K438">(PRODUCT(1+$G$2:G438/100)-1)*100</f>
        <v>7.1627823270042246</v>
      </c>
    </row>
    <row r="439" spans="1:11">
      <c r="A439" s="350">
        <v>38012</v>
      </c>
      <c r="B439" s="346">
        <v>5.4470999999999998</v>
      </c>
      <c r="C439" s="346">
        <v>1687.44</v>
      </c>
      <c r="D439" s="346"/>
      <c r="E439" s="351">
        <f t="shared" si="24"/>
        <v>38012</v>
      </c>
      <c r="F439" s="353">
        <f t="shared" si="25"/>
        <v>-1.6005202594071344</v>
      </c>
      <c r="G439" s="354">
        <f t="shared" si="26"/>
        <v>1.2103691085973534</v>
      </c>
      <c r="I439" s="351">
        <f t="shared" si="27"/>
        <v>38012</v>
      </c>
      <c r="J439" s="353">
        <f t="array" ref="J439">(PRODUCT(1+$F$2:F439/100)-1)*100</f>
        <v>355.29087261785372</v>
      </c>
      <c r="K439" s="354">
        <f t="array" ref="K439">(PRODUCT(1+$G$2:G439/100)-1)*100</f>
        <v>8.4598475402037021</v>
      </c>
    </row>
    <row r="440" spans="1:11">
      <c r="A440" s="350">
        <v>38013</v>
      </c>
      <c r="B440" s="346">
        <v>5.3704000000000001</v>
      </c>
      <c r="C440" s="346">
        <v>1670.91</v>
      </c>
      <c r="D440" s="346"/>
      <c r="E440" s="351">
        <f t="shared" si="24"/>
        <v>38013</v>
      </c>
      <c r="F440" s="353">
        <f t="shared" si="25"/>
        <v>-1.4080887077527415</v>
      </c>
      <c r="G440" s="354">
        <f t="shared" si="26"/>
        <v>-0.97959038543592447</v>
      </c>
      <c r="I440" s="351">
        <f t="shared" si="27"/>
        <v>38013</v>
      </c>
      <c r="J440" s="353">
        <f t="array" ref="J440">(PRODUCT(1+$F$2:F440/100)-1)*100</f>
        <v>348.87997325309277</v>
      </c>
      <c r="K440" s="354">
        <f t="array" ref="K440">(PRODUCT(1+$G$2:G440/100)-1)*100</f>
        <v>7.3973853016414015</v>
      </c>
    </row>
    <row r="441" spans="1:11">
      <c r="A441" s="350">
        <v>38014</v>
      </c>
      <c r="B441" s="346">
        <v>5.1356999999999999</v>
      </c>
      <c r="C441" s="346">
        <v>1648.44</v>
      </c>
      <c r="D441" s="346"/>
      <c r="E441" s="351">
        <f t="shared" si="24"/>
        <v>38014</v>
      </c>
      <c r="F441" s="353">
        <f t="shared" si="25"/>
        <v>-4.370251750335175</v>
      </c>
      <c r="G441" s="354">
        <f t="shared" si="26"/>
        <v>-1.3447761997953278</v>
      </c>
      <c r="I441" s="351">
        <f t="shared" si="27"/>
        <v>38014</v>
      </c>
      <c r="J441" s="353">
        <f t="array" ref="J441">(PRODUCT(1+$F$2:F441/100)-1)*100</f>
        <v>329.26278836509545</v>
      </c>
      <c r="K441" s="354">
        <f t="array" ref="K441">(PRODUCT(1+$G$2:G441/100)-1)*100</f>
        <v>5.9531308249024528</v>
      </c>
    </row>
    <row r="442" spans="1:11">
      <c r="A442" s="350">
        <v>38015</v>
      </c>
      <c r="B442" s="346">
        <v>5.0536000000000003</v>
      </c>
      <c r="C442" s="346">
        <v>1657.09</v>
      </c>
      <c r="D442" s="346"/>
      <c r="E442" s="351">
        <f t="shared" si="24"/>
        <v>38015</v>
      </c>
      <c r="F442" s="353">
        <f t="shared" si="25"/>
        <v>-1.598613626185319</v>
      </c>
      <c r="G442" s="354">
        <f t="shared" si="26"/>
        <v>0.52473854068086911</v>
      </c>
      <c r="I442" s="351">
        <f t="shared" si="27"/>
        <v>38015</v>
      </c>
      <c r="J442" s="353">
        <f t="array" ref="J442">(PRODUCT(1+$F$2:F442/100)-1)*100</f>
        <v>322.40053493814804</v>
      </c>
      <c r="K442" s="354">
        <f t="array" ref="K442">(PRODUCT(1+$G$2:G442/100)-1)*100</f>
        <v>6.5091077373987449</v>
      </c>
    </row>
    <row r="443" spans="1:11">
      <c r="A443" s="350">
        <v>38016</v>
      </c>
      <c r="B443" s="346">
        <v>5.2435999999999998</v>
      </c>
      <c r="C443" s="346">
        <v>1652.73</v>
      </c>
      <c r="D443" s="346"/>
      <c r="E443" s="351">
        <f t="shared" si="24"/>
        <v>38016</v>
      </c>
      <c r="F443" s="353">
        <f t="shared" si="25"/>
        <v>3.7596960582555017</v>
      </c>
      <c r="G443" s="354">
        <f t="shared" si="26"/>
        <v>-0.26311184063628756</v>
      </c>
      <c r="I443" s="351">
        <f t="shared" si="27"/>
        <v>38016</v>
      </c>
      <c r="J443" s="353">
        <f t="array" ref="J443">(PRODUCT(1+$F$2:F443/100)-1)*100</f>
        <v>338.28151120026774</v>
      </c>
      <c r="K443" s="354">
        <f t="array" ref="K443">(PRODUCT(1+$G$2:G443/100)-1)*100</f>
        <v>6.2288696635855789</v>
      </c>
    </row>
    <row r="444" spans="1:11">
      <c r="A444" s="350">
        <v>38019</v>
      </c>
      <c r="B444" s="346">
        <v>5.1950000000000003</v>
      </c>
      <c r="C444" s="346">
        <v>1658.79</v>
      </c>
      <c r="D444" s="346"/>
      <c r="E444" s="351">
        <f t="shared" si="24"/>
        <v>38019</v>
      </c>
      <c r="F444" s="353">
        <f t="shared" si="25"/>
        <v>-0.9268441528720639</v>
      </c>
      <c r="G444" s="354">
        <f t="shared" si="26"/>
        <v>0.36666606160715709</v>
      </c>
      <c r="I444" s="351">
        <f t="shared" si="27"/>
        <v>38019</v>
      </c>
      <c r="J444" s="353">
        <f t="array" ref="J444">(PRODUCT(1+$F$2:F444/100)-1)*100</f>
        <v>334.21932464058875</v>
      </c>
      <c r="K444" s="354">
        <f t="array" ref="K444">(PRODUCT(1+$G$2:G444/100)-1)*100</f>
        <v>6.6183748762708383</v>
      </c>
    </row>
    <row r="445" spans="1:11">
      <c r="A445" s="350">
        <v>38020</v>
      </c>
      <c r="B445" s="346">
        <v>5.1356999999999999</v>
      </c>
      <c r="C445" s="346">
        <v>1659.92</v>
      </c>
      <c r="D445" s="346"/>
      <c r="E445" s="351">
        <f t="shared" si="24"/>
        <v>38020</v>
      </c>
      <c r="F445" s="353">
        <f t="shared" si="25"/>
        <v>-1.14148219441772</v>
      </c>
      <c r="G445" s="354">
        <f t="shared" si="26"/>
        <v>6.8121944308807691E-2</v>
      </c>
      <c r="I445" s="351">
        <f t="shared" si="27"/>
        <v>38020</v>
      </c>
      <c r="J445" s="353">
        <f t="array" ref="J445">(PRODUCT(1+$F$2:F445/100)-1)*100</f>
        <v>329.26278836509556</v>
      </c>
      <c r="K445" s="354">
        <f t="array" ref="K445">(PRODUCT(1+$G$2:G445/100)-1)*100</f>
        <v>6.6910053862270003</v>
      </c>
    </row>
    <row r="446" spans="1:11">
      <c r="A446" s="350">
        <v>38021</v>
      </c>
      <c r="B446" s="346">
        <v>4.9749999999999996</v>
      </c>
      <c r="C446" s="346">
        <v>1646.29</v>
      </c>
      <c r="D446" s="346"/>
      <c r="E446" s="351">
        <f t="shared" si="24"/>
        <v>38021</v>
      </c>
      <c r="F446" s="353">
        <f t="shared" si="25"/>
        <v>-3.1290768541776259</v>
      </c>
      <c r="G446" s="354">
        <f t="shared" si="26"/>
        <v>-0.82112390958600789</v>
      </c>
      <c r="I446" s="351">
        <f t="shared" si="27"/>
        <v>38021</v>
      </c>
      <c r="J446" s="353">
        <f t="array" ref="J446">(PRODUCT(1+$F$2:F446/100)-1)*100</f>
        <v>315.83082581076587</v>
      </c>
      <c r="K446" s="354">
        <f t="array" ref="K446">(PRODUCT(1+$G$2:G446/100)-1)*100</f>
        <v>5.8149400316229949</v>
      </c>
    </row>
    <row r="447" spans="1:11">
      <c r="A447" s="350">
        <v>38022</v>
      </c>
      <c r="B447" s="346">
        <v>5.2256999999999998</v>
      </c>
      <c r="C447" s="346">
        <v>1649.35</v>
      </c>
      <c r="D447" s="346"/>
      <c r="E447" s="351">
        <f t="shared" si="24"/>
        <v>38022</v>
      </c>
      <c r="F447" s="353">
        <f t="shared" si="25"/>
        <v>5.0391959798995023</v>
      </c>
      <c r="G447" s="354">
        <f t="shared" si="26"/>
        <v>0.18587247690260433</v>
      </c>
      <c r="I447" s="351">
        <f t="shared" si="27"/>
        <v>38022</v>
      </c>
      <c r="J447" s="353">
        <f t="array" ref="J447">(PRODUCT(1+$F$2:F447/100)-1)*100</f>
        <v>336.78535606820486</v>
      </c>
      <c r="K447" s="354">
        <f t="array" ref="K447">(PRODUCT(1+$G$2:G447/100)-1)*100</f>
        <v>6.0116208815927719</v>
      </c>
    </row>
    <row r="448" spans="1:11">
      <c r="A448" s="350">
        <v>38023</v>
      </c>
      <c r="B448" s="346">
        <v>5.4736000000000002</v>
      </c>
      <c r="C448" s="346">
        <v>1670.14</v>
      </c>
      <c r="D448" s="346"/>
      <c r="E448" s="351">
        <f t="shared" si="24"/>
        <v>38023</v>
      </c>
      <c r="F448" s="353">
        <f t="shared" si="25"/>
        <v>4.7438620663260433</v>
      </c>
      <c r="G448" s="354">
        <f t="shared" si="26"/>
        <v>1.2604965592506234</v>
      </c>
      <c r="I448" s="351">
        <f t="shared" si="27"/>
        <v>38023</v>
      </c>
      <c r="J448" s="353">
        <f t="array" ref="J448">(PRODUCT(1+$F$2:F448/100)-1)*100</f>
        <v>357.50585088599155</v>
      </c>
      <c r="K448" s="354">
        <f t="array" ref="K448">(PRODUCT(1+$G$2:G448/100)-1)*100</f>
        <v>7.3478937152110735</v>
      </c>
    </row>
    <row r="449" spans="1:11">
      <c r="A449" s="350">
        <v>38026</v>
      </c>
      <c r="B449" s="346">
        <v>5.4686000000000003</v>
      </c>
      <c r="C449" s="346">
        <v>1666.16</v>
      </c>
      <c r="D449" s="346"/>
      <c r="E449" s="351">
        <f t="shared" si="24"/>
        <v>38026</v>
      </c>
      <c r="F449" s="353">
        <f t="shared" si="25"/>
        <v>-9.1347559193211136E-2</v>
      </c>
      <c r="G449" s="354">
        <f t="shared" si="26"/>
        <v>-0.23830337576490335</v>
      </c>
      <c r="I449" s="351">
        <f t="shared" si="27"/>
        <v>38026</v>
      </c>
      <c r="J449" s="353">
        <f t="array" ref="J449">(PRODUCT(1+$F$2:F449/100)-1)*100</f>
        <v>357.08793045804106</v>
      </c>
      <c r="K449" s="354">
        <f t="array" ref="K449">(PRODUCT(1+$G$2:G449/100)-1)*100</f>
        <v>7.0920800606752099</v>
      </c>
    </row>
    <row r="450" spans="1:11">
      <c r="A450" s="350">
        <v>38027</v>
      </c>
      <c r="B450" s="346">
        <v>5.2</v>
      </c>
      <c r="C450" s="346">
        <v>1674.55</v>
      </c>
      <c r="D450" s="346"/>
      <c r="E450" s="351">
        <f t="shared" si="24"/>
        <v>38027</v>
      </c>
      <c r="F450" s="353">
        <f t="shared" si="25"/>
        <v>-4.9116775774421306</v>
      </c>
      <c r="G450" s="354">
        <f t="shared" si="26"/>
        <v>0.50355308013634303</v>
      </c>
      <c r="I450" s="351">
        <f t="shared" si="27"/>
        <v>38027</v>
      </c>
      <c r="J450" s="353">
        <f t="array" ref="J450">(PRODUCT(1+$F$2:F450/100)-1)*100</f>
        <v>334.63724506853919</v>
      </c>
      <c r="K450" s="354">
        <f t="array" ref="K450">(PRODUCT(1+$G$2:G450/100)-1)*100</f>
        <v>7.6313455284028109</v>
      </c>
    </row>
    <row r="451" spans="1:11">
      <c r="A451" s="350">
        <v>38028</v>
      </c>
      <c r="B451" s="346">
        <v>5.14</v>
      </c>
      <c r="C451" s="346">
        <v>1693.03</v>
      </c>
      <c r="D451" s="346"/>
      <c r="E451" s="351">
        <f t="shared" ref="E451:E514" si="28">A451</f>
        <v>38028</v>
      </c>
      <c r="F451" s="353">
        <f t="shared" ref="F451:F514" si="29">((B451/B450)-1)*100</f>
        <v>-1.1538461538461608</v>
      </c>
      <c r="G451" s="354">
        <f t="shared" ref="G451:G514" si="30">((C451/C450)-1)*100</f>
        <v>1.1035800662864581</v>
      </c>
      <c r="I451" s="351">
        <f t="shared" ref="I451:I514" si="31">E451</f>
        <v>38028</v>
      </c>
      <c r="J451" s="353">
        <f t="array" ref="J451">(PRODUCT(1+$F$2:F451/100)-1)*100</f>
        <v>329.62219993313289</v>
      </c>
      <c r="K451" s="354">
        <f t="array" ref="K451">(PRODUCT(1+$G$2:G451/100)-1)*100</f>
        <v>8.8191436027301719</v>
      </c>
    </row>
    <row r="452" spans="1:11">
      <c r="A452" s="350">
        <v>38029</v>
      </c>
      <c r="B452" s="346">
        <v>5.3285999999999998</v>
      </c>
      <c r="C452" s="346">
        <v>1684.92</v>
      </c>
      <c r="D452" s="346"/>
      <c r="E452" s="351">
        <f t="shared" si="28"/>
        <v>38029</v>
      </c>
      <c r="F452" s="353">
        <f t="shared" si="29"/>
        <v>3.6692607003891098</v>
      </c>
      <c r="G452" s="354">
        <f t="shared" si="30"/>
        <v>-0.47902281707943306</v>
      </c>
      <c r="I452" s="351">
        <f t="shared" si="31"/>
        <v>38029</v>
      </c>
      <c r="J452" s="353">
        <f t="array" ref="J452">(PRODUCT(1+$F$2:F452/100)-1)*100</f>
        <v>345.38615847542644</v>
      </c>
      <c r="K452" s="354">
        <f t="array" ref="K452">(PRODUCT(1+$G$2:G452/100)-1)*100</f>
        <v>8.2978750755226649</v>
      </c>
    </row>
    <row r="453" spans="1:11">
      <c r="A453" s="350">
        <v>38030</v>
      </c>
      <c r="B453" s="346">
        <v>5.0770999999999997</v>
      </c>
      <c r="C453" s="346">
        <v>1675.86</v>
      </c>
      <c r="D453" s="346"/>
      <c r="E453" s="351">
        <f t="shared" si="28"/>
        <v>38030</v>
      </c>
      <c r="F453" s="353">
        <f t="shared" si="29"/>
        <v>-4.719813834778364</v>
      </c>
      <c r="G453" s="354">
        <f t="shared" si="30"/>
        <v>-0.53771098924578764</v>
      </c>
      <c r="I453" s="351">
        <f t="shared" si="31"/>
        <v>38030</v>
      </c>
      <c r="J453" s="353">
        <f t="array" ref="J453">(PRODUCT(1+$F$2:F453/100)-1)*100</f>
        <v>324.36476094951541</v>
      </c>
      <c r="K453" s="354">
        <f t="array" ref="K453">(PRODUCT(1+$G$2:G453/100)-1)*100</f>
        <v>7.7155455001219009</v>
      </c>
    </row>
    <row r="454" spans="1:11">
      <c r="A454" s="350">
        <v>38033</v>
      </c>
      <c r="B454" s="346">
        <v>5.0770999999999997</v>
      </c>
      <c r="C454" s="346">
        <v>1675.86</v>
      </c>
      <c r="D454" s="346"/>
      <c r="E454" s="351">
        <f t="shared" si="28"/>
        <v>38033</v>
      </c>
      <c r="F454" s="353">
        <f t="shared" si="29"/>
        <v>0</v>
      </c>
      <c r="G454" s="354">
        <f t="shared" si="30"/>
        <v>0</v>
      </c>
      <c r="I454" s="351">
        <f t="shared" si="31"/>
        <v>38033</v>
      </c>
      <c r="J454" s="353">
        <f t="array" ref="J454">(PRODUCT(1+$F$2:F454/100)-1)*100</f>
        <v>324.36476094951541</v>
      </c>
      <c r="K454" s="354">
        <f t="array" ref="K454">(PRODUCT(1+$G$2:G454/100)-1)*100</f>
        <v>7.7155455001219009</v>
      </c>
    </row>
    <row r="455" spans="1:11">
      <c r="A455" s="350">
        <v>38034</v>
      </c>
      <c r="B455" s="346">
        <v>5.04</v>
      </c>
      <c r="C455" s="346">
        <v>1692.22</v>
      </c>
      <c r="D455" s="346"/>
      <c r="E455" s="351">
        <f t="shared" si="28"/>
        <v>38034</v>
      </c>
      <c r="F455" s="353">
        <f t="shared" si="29"/>
        <v>-0.73073211085067369</v>
      </c>
      <c r="G455" s="354">
        <f t="shared" si="30"/>
        <v>0.97621519697350667</v>
      </c>
      <c r="I455" s="351">
        <f t="shared" si="31"/>
        <v>38034</v>
      </c>
      <c r="J455" s="353">
        <f t="array" ref="J455">(PRODUCT(1+$F$2:F455/100)-1)*100</f>
        <v>321.26379137412255</v>
      </c>
      <c r="K455" s="354">
        <f t="array" ref="K455">(PRODUCT(1+$G$2:G455/100)-1)*100</f>
        <v>8.7670810247969975</v>
      </c>
    </row>
    <row r="456" spans="1:11">
      <c r="A456" s="350">
        <v>38035</v>
      </c>
      <c r="B456" s="346">
        <v>5.0343</v>
      </c>
      <c r="C456" s="346">
        <v>1684.89</v>
      </c>
      <c r="D456" s="346"/>
      <c r="E456" s="351">
        <f t="shared" si="28"/>
        <v>38035</v>
      </c>
      <c r="F456" s="353">
        <f t="shared" si="29"/>
        <v>-0.11309523809523991</v>
      </c>
      <c r="G456" s="354">
        <f t="shared" si="30"/>
        <v>-0.43315880913828986</v>
      </c>
      <c r="I456" s="351">
        <f t="shared" si="31"/>
        <v>38035</v>
      </c>
      <c r="J456" s="353">
        <f t="array" ref="J456">(PRODUCT(1+$F$2:F456/100)-1)*100</f>
        <v>320.78736208625901</v>
      </c>
      <c r="K456" s="354">
        <f t="array" ref="K456">(PRODUCT(1+$G$2:G456/100)-1)*100</f>
        <v>8.2959468318955167</v>
      </c>
    </row>
    <row r="457" spans="1:11">
      <c r="A457" s="350">
        <v>38036</v>
      </c>
      <c r="B457" s="346">
        <v>4.8785999999999996</v>
      </c>
      <c r="C457" s="346">
        <v>1678.01</v>
      </c>
      <c r="D457" s="346"/>
      <c r="E457" s="351">
        <f t="shared" si="28"/>
        <v>38036</v>
      </c>
      <c r="F457" s="353">
        <f t="shared" si="29"/>
        <v>-3.0927835051546504</v>
      </c>
      <c r="G457" s="354">
        <f t="shared" si="30"/>
        <v>-0.40833526224264283</v>
      </c>
      <c r="I457" s="351">
        <f t="shared" si="31"/>
        <v>38036</v>
      </c>
      <c r="J457" s="353">
        <f t="array" ref="J457">(PRODUCT(1+$F$2:F457/100)-1)*100</f>
        <v>307.77331995987981</v>
      </c>
      <c r="K457" s="354">
        <f t="array" ref="K457">(PRODUCT(1+$G$2:G457/100)-1)*100</f>
        <v>7.8537362934013366</v>
      </c>
    </row>
    <row r="458" spans="1:11">
      <c r="A458" s="350">
        <v>38037</v>
      </c>
      <c r="B458" s="346">
        <v>5.0542999999999996</v>
      </c>
      <c r="C458" s="346">
        <v>1673.71</v>
      </c>
      <c r="D458" s="346"/>
      <c r="E458" s="351">
        <f t="shared" si="28"/>
        <v>38037</v>
      </c>
      <c r="F458" s="353">
        <f t="shared" si="29"/>
        <v>3.6014430369368355</v>
      </c>
      <c r="G458" s="354">
        <f t="shared" si="30"/>
        <v>-0.25625592219354898</v>
      </c>
      <c r="I458" s="351">
        <f t="shared" si="31"/>
        <v>38037</v>
      </c>
      <c r="J458" s="353">
        <f t="array" ref="J458">(PRODUCT(1+$F$2:F458/100)-1)*100</f>
        <v>322.45904379806109</v>
      </c>
      <c r="K458" s="354">
        <f t="array" ref="K458">(PRODUCT(1+$G$2:G458/100)-1)*100</f>
        <v>7.5773547068424874</v>
      </c>
    </row>
    <row r="459" spans="1:11">
      <c r="A459" s="350">
        <v>38040</v>
      </c>
      <c r="B459" s="346">
        <v>5.0029000000000003</v>
      </c>
      <c r="C459" s="346">
        <v>1669.2</v>
      </c>
      <c r="D459" s="346"/>
      <c r="E459" s="351">
        <f t="shared" si="28"/>
        <v>38040</v>
      </c>
      <c r="F459" s="353">
        <f t="shared" si="29"/>
        <v>-1.0169558593672523</v>
      </c>
      <c r="G459" s="354">
        <f t="shared" si="30"/>
        <v>-0.2694612567290644</v>
      </c>
      <c r="I459" s="351">
        <f t="shared" si="31"/>
        <v>38040</v>
      </c>
      <c r="J459" s="353">
        <f t="array" ref="J459">(PRODUCT(1+$F$2:F459/100)-1)*100</f>
        <v>318.16282179872985</v>
      </c>
      <c r="K459" s="354">
        <f t="array" ref="K459">(PRODUCT(1+$G$2:G459/100)-1)*100</f>
        <v>7.2874754148935406</v>
      </c>
    </row>
    <row r="460" spans="1:11">
      <c r="A460" s="350">
        <v>38041</v>
      </c>
      <c r="B460" s="346">
        <v>4.4570999999999996</v>
      </c>
      <c r="C460" s="346">
        <v>1666.42</v>
      </c>
      <c r="D460" s="346"/>
      <c r="E460" s="351">
        <f t="shared" si="28"/>
        <v>38041</v>
      </c>
      <c r="F460" s="353">
        <f t="shared" si="29"/>
        <v>-10.909672390013803</v>
      </c>
      <c r="G460" s="354">
        <f t="shared" si="30"/>
        <v>-0.16654684878983916</v>
      </c>
      <c r="I460" s="351">
        <f t="shared" si="31"/>
        <v>38041</v>
      </c>
      <c r="J460" s="353">
        <f t="array" ref="J460">(PRODUCT(1+$F$2:F460/100)-1)*100</f>
        <v>272.54262788365116</v>
      </c>
      <c r="K460" s="354">
        <f t="array" ref="K460">(PRODUCT(1+$G$2:G460/100)-1)*100</f>
        <v>7.1087915054438566</v>
      </c>
    </row>
    <row r="461" spans="1:11">
      <c r="A461" s="350">
        <v>38042</v>
      </c>
      <c r="B461" s="346">
        <v>4.4443000000000001</v>
      </c>
      <c r="C461" s="346">
        <v>1673.34</v>
      </c>
      <c r="D461" s="346"/>
      <c r="E461" s="351">
        <f t="shared" si="28"/>
        <v>38042</v>
      </c>
      <c r="F461" s="353">
        <f t="shared" si="29"/>
        <v>-0.28718224854724639</v>
      </c>
      <c r="G461" s="354">
        <f t="shared" si="30"/>
        <v>0.41526145869588138</v>
      </c>
      <c r="I461" s="351">
        <f t="shared" si="31"/>
        <v>38042</v>
      </c>
      <c r="J461" s="353">
        <f t="array" ref="J461">(PRODUCT(1+$F$2:F461/100)-1)*100</f>
        <v>271.47275158809794</v>
      </c>
      <c r="K461" s="354">
        <f t="array" ref="K461">(PRODUCT(1+$G$2:G461/100)-1)*100</f>
        <v>7.5535730354408859</v>
      </c>
    </row>
    <row r="462" spans="1:11">
      <c r="A462" s="350">
        <v>38043</v>
      </c>
      <c r="B462" s="346">
        <v>4.8</v>
      </c>
      <c r="C462" s="346">
        <v>1675.63</v>
      </c>
      <c r="D462" s="346"/>
      <c r="E462" s="351">
        <f t="shared" si="28"/>
        <v>38043</v>
      </c>
      <c r="F462" s="353">
        <f t="shared" si="29"/>
        <v>8.0035101140786935</v>
      </c>
      <c r="G462" s="354">
        <f t="shared" si="30"/>
        <v>0.13685204441418186</v>
      </c>
      <c r="I462" s="351">
        <f t="shared" si="31"/>
        <v>38043</v>
      </c>
      <c r="J462" s="353">
        <f t="array" ref="J462">(PRODUCT(1+$F$2:F462/100)-1)*100</f>
        <v>301.20361083249776</v>
      </c>
      <c r="K462" s="354">
        <f t="array" ref="K462">(PRODUCT(1+$G$2:G462/100)-1)*100</f>
        <v>7.7007622989803792</v>
      </c>
    </row>
    <row r="463" spans="1:11">
      <c r="A463" s="350">
        <v>38044</v>
      </c>
      <c r="B463" s="346">
        <v>4.9142999999999999</v>
      </c>
      <c r="C463" s="346">
        <v>1675.7</v>
      </c>
      <c r="D463" s="346"/>
      <c r="E463" s="351">
        <f t="shared" si="28"/>
        <v>38044</v>
      </c>
      <c r="F463" s="353">
        <f t="shared" si="29"/>
        <v>2.3812500000000014</v>
      </c>
      <c r="G463" s="354">
        <f t="shared" si="30"/>
        <v>4.1775332263016551E-3</v>
      </c>
      <c r="I463" s="351">
        <f t="shared" si="31"/>
        <v>38044</v>
      </c>
      <c r="J463" s="353">
        <f t="array" ref="J463">(PRODUCT(1+$F$2:F463/100)-1)*100</f>
        <v>310.75727181544659</v>
      </c>
      <c r="K463" s="354">
        <f t="array" ref="K463">(PRODUCT(1+$G$2:G463/100)-1)*100</f>
        <v>7.7052615341103969</v>
      </c>
    </row>
    <row r="464" spans="1:11">
      <c r="A464" s="350">
        <v>38047</v>
      </c>
      <c r="B464" s="346">
        <v>4.9642999999999997</v>
      </c>
      <c r="C464" s="346">
        <v>1691.9</v>
      </c>
      <c r="D464" s="346"/>
      <c r="E464" s="351">
        <f t="shared" si="28"/>
        <v>38047</v>
      </c>
      <c r="F464" s="353">
        <f t="shared" si="29"/>
        <v>1.0174389027938879</v>
      </c>
      <c r="G464" s="354">
        <f t="shared" si="30"/>
        <v>0.96676015993315545</v>
      </c>
      <c r="I464" s="351">
        <f t="shared" si="31"/>
        <v>38047</v>
      </c>
      <c r="J464" s="353">
        <f t="array" ref="J464">(PRODUCT(1+$F$2:F464/100)-1)*100</f>
        <v>314.93647609495179</v>
      </c>
      <c r="K464" s="354">
        <f t="array" ref="K464">(PRODUCT(1+$G$2:G464/100)-1)*100</f>
        <v>8.7465130927739878</v>
      </c>
    </row>
    <row r="465" spans="1:11">
      <c r="A465" s="350">
        <v>38048</v>
      </c>
      <c r="B465" s="346">
        <v>4.9229000000000003</v>
      </c>
      <c r="C465" s="346">
        <v>1681.88</v>
      </c>
      <c r="D465" s="346"/>
      <c r="E465" s="351">
        <f t="shared" si="28"/>
        <v>38048</v>
      </c>
      <c r="F465" s="353">
        <f t="shared" si="29"/>
        <v>-0.8339544346634864</v>
      </c>
      <c r="G465" s="354">
        <f t="shared" si="30"/>
        <v>-0.5922335835451209</v>
      </c>
      <c r="I465" s="351">
        <f t="shared" si="31"/>
        <v>38048</v>
      </c>
      <c r="J465" s="353">
        <f t="array" ref="J465">(PRODUCT(1+$F$2:F465/100)-1)*100</f>
        <v>311.47609495152153</v>
      </c>
      <c r="K465" s="354">
        <f t="array" ref="K465">(PRODUCT(1+$G$2:G465/100)-1)*100</f>
        <v>8.1024797213042898</v>
      </c>
    </row>
    <row r="466" spans="1:11">
      <c r="A466" s="350">
        <v>38049</v>
      </c>
      <c r="B466" s="346">
        <v>4.7171000000000003</v>
      </c>
      <c r="C466" s="346">
        <v>1685.17</v>
      </c>
      <c r="D466" s="346"/>
      <c r="E466" s="351">
        <f t="shared" si="28"/>
        <v>38049</v>
      </c>
      <c r="F466" s="353">
        <f t="shared" si="29"/>
        <v>-4.1804627353795532</v>
      </c>
      <c r="G466" s="354">
        <f t="shared" si="30"/>
        <v>0.19561443146953739</v>
      </c>
      <c r="I466" s="351">
        <f t="shared" si="31"/>
        <v>38049</v>
      </c>
      <c r="J466" s="353">
        <f t="array" ref="J466">(PRODUCT(1+$F$2:F466/100)-1)*100</f>
        <v>294.2744901370782</v>
      </c>
      <c r="K466" s="354">
        <f t="array" ref="K466">(PRODUCT(1+$G$2:G466/100)-1)*100</f>
        <v>8.3139437724155876</v>
      </c>
    </row>
    <row r="467" spans="1:11">
      <c r="A467" s="350">
        <v>38050</v>
      </c>
      <c r="B467" s="346">
        <v>4.6685999999999996</v>
      </c>
      <c r="C467" s="346">
        <v>1690.83</v>
      </c>
      <c r="D467" s="346"/>
      <c r="E467" s="351">
        <f t="shared" si="28"/>
        <v>38050</v>
      </c>
      <c r="F467" s="353">
        <f t="shared" si="29"/>
        <v>-1.0281740900129455</v>
      </c>
      <c r="G467" s="354">
        <f t="shared" si="30"/>
        <v>0.33587115839943671</v>
      </c>
      <c r="I467" s="351">
        <f t="shared" si="31"/>
        <v>38050</v>
      </c>
      <c r="J467" s="353">
        <f t="array" ref="J467">(PRODUCT(1+$F$2:F467/100)-1)*100</f>
        <v>290.22066198595809</v>
      </c>
      <c r="K467" s="354">
        <f t="array" ref="K467">(PRODUCT(1+$G$2:G467/100)-1)*100</f>
        <v>8.6777390700721213</v>
      </c>
    </row>
    <row r="468" spans="1:11">
      <c r="A468" s="350">
        <v>38051</v>
      </c>
      <c r="B468" s="346">
        <v>4.7529000000000003</v>
      </c>
      <c r="C468" s="346">
        <v>1693.76</v>
      </c>
      <c r="D468" s="346"/>
      <c r="E468" s="351">
        <f t="shared" si="28"/>
        <v>38051</v>
      </c>
      <c r="F468" s="353">
        <f t="shared" si="29"/>
        <v>1.8056805037913071</v>
      </c>
      <c r="G468" s="354">
        <f t="shared" si="30"/>
        <v>0.17328767528375089</v>
      </c>
      <c r="I468" s="351">
        <f t="shared" si="31"/>
        <v>38051</v>
      </c>
      <c r="J468" s="353">
        <f t="array" ref="J468">(PRODUCT(1+$F$2:F468/100)-1)*100</f>
        <v>297.26680040120391</v>
      </c>
      <c r="K468" s="354">
        <f t="array" ref="K468">(PRODUCT(1+$G$2:G468/100)-1)*100</f>
        <v>8.866064197657586</v>
      </c>
    </row>
    <row r="469" spans="1:11">
      <c r="A469" s="350">
        <v>38054</v>
      </c>
      <c r="B469" s="346">
        <v>4.5686</v>
      </c>
      <c r="C469" s="346">
        <v>1679.74</v>
      </c>
      <c r="D469" s="346"/>
      <c r="E469" s="351">
        <f t="shared" si="28"/>
        <v>38054</v>
      </c>
      <c r="F469" s="353">
        <f t="shared" si="29"/>
        <v>-3.8776326032527564</v>
      </c>
      <c r="G469" s="354">
        <f t="shared" si="30"/>
        <v>-0.82774419044020497</v>
      </c>
      <c r="I469" s="351">
        <f t="shared" si="31"/>
        <v>38054</v>
      </c>
      <c r="J469" s="353">
        <f t="array" ref="J469">(PRODUCT(1+$F$2:F469/100)-1)*100</f>
        <v>281.8622534269478</v>
      </c>
      <c r="K469" s="354">
        <f t="array" ref="K469">(PRODUCT(1+$G$2:G469/100)-1)*100</f>
        <v>7.9649316759005773</v>
      </c>
    </row>
    <row r="470" spans="1:11">
      <c r="A470" s="350">
        <v>38055</v>
      </c>
      <c r="B470" s="346">
        <v>4.45</v>
      </c>
      <c r="C470" s="346">
        <v>1670.07</v>
      </c>
      <c r="D470" s="346"/>
      <c r="E470" s="351">
        <f t="shared" si="28"/>
        <v>38055</v>
      </c>
      <c r="F470" s="353">
        <f t="shared" si="29"/>
        <v>-2.5959812634067325</v>
      </c>
      <c r="G470" s="354">
        <f t="shared" si="30"/>
        <v>-0.57568433209902459</v>
      </c>
      <c r="I470" s="351">
        <f t="shared" si="31"/>
        <v>38055</v>
      </c>
      <c r="J470" s="353">
        <f t="array" ref="J470">(PRODUCT(1+$F$2:F470/100)-1)*100</f>
        <v>271.94918087596147</v>
      </c>
      <c r="K470" s="354">
        <f t="array" ref="K470">(PRODUCT(1+$G$2:G470/100)-1)*100</f>
        <v>7.3433944800810114</v>
      </c>
    </row>
    <row r="471" spans="1:11">
      <c r="A471" s="350">
        <v>38056</v>
      </c>
      <c r="B471" s="346">
        <v>4.3728999999999996</v>
      </c>
      <c r="C471" s="346">
        <v>1645.79</v>
      </c>
      <c r="D471" s="346"/>
      <c r="E471" s="351">
        <f t="shared" si="28"/>
        <v>38056</v>
      </c>
      <c r="F471" s="353">
        <f t="shared" si="29"/>
        <v>-1.7325842696629401</v>
      </c>
      <c r="G471" s="354">
        <f t="shared" si="30"/>
        <v>-1.4538312765333128</v>
      </c>
      <c r="I471" s="351">
        <f t="shared" si="31"/>
        <v>38056</v>
      </c>
      <c r="J471" s="353">
        <f t="array" ref="J471">(PRODUCT(1+$F$2:F471/100)-1)*100</f>
        <v>265.50484787696445</v>
      </c>
      <c r="K471" s="354">
        <f t="array" ref="K471">(PRODUCT(1+$G$2:G471/100)-1)*100</f>
        <v>5.7828026378370589</v>
      </c>
    </row>
    <row r="472" spans="1:11">
      <c r="A472" s="350">
        <v>38057</v>
      </c>
      <c r="B472" s="346">
        <v>4.2885999999999997</v>
      </c>
      <c r="C472" s="346">
        <v>1621.21</v>
      </c>
      <c r="D472" s="346"/>
      <c r="E472" s="351">
        <f t="shared" si="28"/>
        <v>38057</v>
      </c>
      <c r="F472" s="353">
        <f t="shared" si="29"/>
        <v>-1.9277824784467934</v>
      </c>
      <c r="G472" s="354">
        <f t="shared" si="30"/>
        <v>-1.493507677164152</v>
      </c>
      <c r="I472" s="351">
        <f t="shared" si="31"/>
        <v>38057</v>
      </c>
      <c r="J472" s="353">
        <f t="array" ref="J472">(PRODUCT(1+$F$2:F472/100)-1)*100</f>
        <v>258.45870946171868</v>
      </c>
      <c r="K472" s="354">
        <f t="array" ref="K472">(PRODUCT(1+$G$2:G472/100)-1)*100</f>
        <v>4.2029283593215672</v>
      </c>
    </row>
    <row r="473" spans="1:11">
      <c r="A473" s="350">
        <v>38058</v>
      </c>
      <c r="B473" s="346">
        <v>4.3956999999999997</v>
      </c>
      <c r="C473" s="346">
        <v>1641.42</v>
      </c>
      <c r="D473" s="346"/>
      <c r="E473" s="351">
        <f t="shared" si="28"/>
        <v>38058</v>
      </c>
      <c r="F473" s="353">
        <f t="shared" si="29"/>
        <v>2.4973184722286934</v>
      </c>
      <c r="G473" s="354">
        <f t="shared" si="30"/>
        <v>1.2465997619062419</v>
      </c>
      <c r="I473" s="351">
        <f t="shared" si="31"/>
        <v>38058</v>
      </c>
      <c r="J473" s="353">
        <f t="array" ref="J473">(PRODUCT(1+$F$2:F473/100)-1)*100</f>
        <v>267.41056502841877</v>
      </c>
      <c r="K473" s="354">
        <f t="array" ref="K473">(PRODUCT(1+$G$2:G473/100)-1)*100</f>
        <v>5.501921816148192</v>
      </c>
    </row>
    <row r="474" spans="1:11">
      <c r="A474" s="350">
        <v>38061</v>
      </c>
      <c r="B474" s="346">
        <v>4.2214</v>
      </c>
      <c r="C474" s="346">
        <v>1617.91</v>
      </c>
      <c r="D474" s="346"/>
      <c r="E474" s="351">
        <f t="shared" si="28"/>
        <v>38061</v>
      </c>
      <c r="F474" s="353">
        <f t="shared" si="29"/>
        <v>-3.9652387560570435</v>
      </c>
      <c r="G474" s="354">
        <f t="shared" si="30"/>
        <v>-1.4322964262650673</v>
      </c>
      <c r="I474" s="351">
        <f t="shared" si="31"/>
        <v>38061</v>
      </c>
      <c r="J474" s="353">
        <f t="array" ref="J474">(PRODUCT(1+$F$2:F474/100)-1)*100</f>
        <v>252.84185891006373</v>
      </c>
      <c r="K474" s="354">
        <f t="array" ref="K474">(PRODUCT(1+$G$2:G474/100)-1)*100</f>
        <v>3.9908215603345454</v>
      </c>
    </row>
    <row r="475" spans="1:11">
      <c r="A475" s="350">
        <v>38062</v>
      </c>
      <c r="B475" s="346">
        <v>4.1500000000000004</v>
      </c>
      <c r="C475" s="346">
        <v>1627.03</v>
      </c>
      <c r="D475" s="346"/>
      <c r="E475" s="351">
        <f t="shared" si="28"/>
        <v>38062</v>
      </c>
      <c r="F475" s="353">
        <f t="shared" si="29"/>
        <v>-1.6913820059695772</v>
      </c>
      <c r="G475" s="354">
        <f t="shared" si="30"/>
        <v>0.56369019290318789</v>
      </c>
      <c r="I475" s="351">
        <f t="shared" si="31"/>
        <v>38062</v>
      </c>
      <c r="J475" s="353">
        <f t="array" ref="J475">(PRODUCT(1+$F$2:F475/100)-1)*100</f>
        <v>246.87395519893039</v>
      </c>
      <c r="K475" s="354">
        <f t="array" ref="K475">(PRODUCT(1+$G$2:G475/100)-1)*100</f>
        <v>4.577007622989604</v>
      </c>
    </row>
    <row r="476" spans="1:11">
      <c r="A476" s="350">
        <v>38063</v>
      </c>
      <c r="B476" s="346">
        <v>4.3600000000000003</v>
      </c>
      <c r="C476" s="346">
        <v>1646.29</v>
      </c>
      <c r="D476" s="346"/>
      <c r="E476" s="351">
        <f t="shared" si="28"/>
        <v>38063</v>
      </c>
      <c r="F476" s="353">
        <f t="shared" si="29"/>
        <v>5.0602409638554224</v>
      </c>
      <c r="G476" s="354">
        <f t="shared" si="30"/>
        <v>1.1837519898219462</v>
      </c>
      <c r="I476" s="351">
        <f t="shared" si="31"/>
        <v>38063</v>
      </c>
      <c r="J476" s="353">
        <f t="array" ref="J476">(PRODUCT(1+$F$2:F476/100)-1)*100</f>
        <v>264.42661317285217</v>
      </c>
      <c r="K476" s="354">
        <f t="array" ref="K476">(PRODUCT(1+$G$2:G476/100)-1)*100</f>
        <v>5.8149400316229949</v>
      </c>
    </row>
    <row r="477" spans="1:11">
      <c r="A477" s="350">
        <v>38064</v>
      </c>
      <c r="B477" s="346">
        <v>4.4142999999999999</v>
      </c>
      <c r="C477" s="346">
        <v>1644.21</v>
      </c>
      <c r="D477" s="346"/>
      <c r="E477" s="351">
        <f t="shared" si="28"/>
        <v>38064</v>
      </c>
      <c r="F477" s="353">
        <f t="shared" si="29"/>
        <v>1.2454128440366974</v>
      </c>
      <c r="G477" s="354">
        <f t="shared" si="30"/>
        <v>-0.12634469018216743</v>
      </c>
      <c r="I477" s="351">
        <f t="shared" si="31"/>
        <v>38064</v>
      </c>
      <c r="J477" s="353">
        <f t="array" ref="J477">(PRODUCT(1+$F$2:F477/100)-1)*100</f>
        <v>268.96522902039476</v>
      </c>
      <c r="K477" s="354">
        <f t="array" ref="K477">(PRODUCT(1+$G$2:G477/100)-1)*100</f>
        <v>5.6812484734735991</v>
      </c>
    </row>
    <row r="478" spans="1:11">
      <c r="A478" s="350">
        <v>38065</v>
      </c>
      <c r="B478" s="346">
        <v>4.3899999999999997</v>
      </c>
      <c r="C478" s="346">
        <v>1625.84</v>
      </c>
      <c r="D478" s="346"/>
      <c r="E478" s="351">
        <f t="shared" si="28"/>
        <v>38065</v>
      </c>
      <c r="F478" s="353">
        <f t="shared" si="29"/>
        <v>-0.55048365539270838</v>
      </c>
      <c r="G478" s="354">
        <f t="shared" si="30"/>
        <v>-1.1172538787624475</v>
      </c>
      <c r="I478" s="351">
        <f t="shared" si="31"/>
        <v>38065</v>
      </c>
      <c r="J478" s="353">
        <f t="array" ref="J478">(PRODUCT(1+$F$2:F478/100)-1)*100</f>
        <v>266.93413574055518</v>
      </c>
      <c r="K478" s="354">
        <f t="array" ref="K478">(PRODUCT(1+$G$2:G478/100)-1)*100</f>
        <v>4.5005206257791253</v>
      </c>
    </row>
    <row r="479" spans="1:11">
      <c r="A479" s="350">
        <v>38068</v>
      </c>
      <c r="B479" s="346">
        <v>4.1786000000000003</v>
      </c>
      <c r="C479" s="346">
        <v>1604.8</v>
      </c>
      <c r="D479" s="346"/>
      <c r="E479" s="351">
        <f t="shared" si="28"/>
        <v>38068</v>
      </c>
      <c r="F479" s="353">
        <f t="shared" si="29"/>
        <v>-4.8154897494305127</v>
      </c>
      <c r="G479" s="354">
        <f t="shared" si="30"/>
        <v>-1.2941002804704005</v>
      </c>
      <c r="I479" s="351">
        <f t="shared" si="31"/>
        <v>38068</v>
      </c>
      <c r="J479" s="353">
        <f t="array" ref="J479">(PRODUCT(1+$F$2:F479/100)-1)*100</f>
        <v>249.26446004680733</v>
      </c>
      <c r="K479" s="354">
        <f t="array" ref="K479">(PRODUCT(1+$G$2:G479/100)-1)*100</f>
        <v>3.1481790952678779</v>
      </c>
    </row>
    <row r="480" spans="1:11">
      <c r="A480" s="350">
        <v>38069</v>
      </c>
      <c r="B480" s="346">
        <v>4.0713999999999997</v>
      </c>
      <c r="C480" s="346">
        <v>1602.67</v>
      </c>
      <c r="D480" s="346"/>
      <c r="E480" s="351">
        <f t="shared" si="28"/>
        <v>38069</v>
      </c>
      <c r="F480" s="353">
        <f t="shared" si="29"/>
        <v>-2.5654525439142484</v>
      </c>
      <c r="G480" s="354">
        <f t="shared" si="30"/>
        <v>-0.13272681954137333</v>
      </c>
      <c r="I480" s="351">
        <f t="shared" si="31"/>
        <v>38069</v>
      </c>
      <c r="J480" s="353">
        <f t="array" ref="J480">(PRODUCT(1+$F$2:F480/100)-1)*100</f>
        <v>240.30424607154814</v>
      </c>
      <c r="K480" s="354">
        <f t="array" ref="K480">(PRODUCT(1+$G$2:G480/100)-1)*100</f>
        <v>3.0112737977398885</v>
      </c>
    </row>
    <row r="481" spans="1:11">
      <c r="A481" s="350">
        <v>38070</v>
      </c>
      <c r="B481" s="346">
        <v>4.0471000000000004</v>
      </c>
      <c r="C481" s="346">
        <v>1598.85</v>
      </c>
      <c r="D481" s="346"/>
      <c r="E481" s="351">
        <f t="shared" si="28"/>
        <v>38070</v>
      </c>
      <c r="F481" s="353">
        <f t="shared" si="29"/>
        <v>-0.59684629365818198</v>
      </c>
      <c r="G481" s="354">
        <f t="shared" si="30"/>
        <v>-0.238352249683349</v>
      </c>
      <c r="I481" s="351">
        <f t="shared" si="31"/>
        <v>38070</v>
      </c>
      <c r="J481" s="353">
        <f t="array" ref="J481">(PRODUCT(1+$F$2:F481/100)-1)*100</f>
        <v>238.2731527917087</v>
      </c>
      <c r="K481" s="354">
        <f t="array" ref="K481">(PRODUCT(1+$G$2:G481/100)-1)*100</f>
        <v>2.7657441092155066</v>
      </c>
    </row>
    <row r="482" spans="1:11">
      <c r="A482" s="350">
        <v>38071</v>
      </c>
      <c r="B482" s="346">
        <v>4.2286000000000001</v>
      </c>
      <c r="C482" s="346">
        <v>1625.01</v>
      </c>
      <c r="D482" s="346"/>
      <c r="E482" s="351">
        <f t="shared" si="28"/>
        <v>38071</v>
      </c>
      <c r="F482" s="353">
        <f t="shared" si="29"/>
        <v>4.4846927429517347</v>
      </c>
      <c r="G482" s="354">
        <f t="shared" si="30"/>
        <v>1.6361760015010773</v>
      </c>
      <c r="I482" s="351">
        <f t="shared" si="31"/>
        <v>38071</v>
      </c>
      <c r="J482" s="353">
        <f t="array" ref="J482">(PRODUCT(1+$F$2:F482/100)-1)*100</f>
        <v>253.4436643263125</v>
      </c>
      <c r="K482" s="354">
        <f t="array" ref="K482">(PRODUCT(1+$G$2:G482/100)-1)*100</f>
        <v>4.4471725520945027</v>
      </c>
    </row>
    <row r="483" spans="1:11">
      <c r="A483" s="350">
        <v>38072</v>
      </c>
      <c r="B483" s="346">
        <v>4.1386000000000003</v>
      </c>
      <c r="C483" s="346">
        <v>1623.36</v>
      </c>
      <c r="D483" s="346"/>
      <c r="E483" s="351">
        <f t="shared" si="28"/>
        <v>38072</v>
      </c>
      <c r="F483" s="353">
        <f t="shared" si="29"/>
        <v>-2.1283639975405499</v>
      </c>
      <c r="G483" s="354">
        <f t="shared" si="30"/>
        <v>-0.10153783669024641</v>
      </c>
      <c r="I483" s="351">
        <f t="shared" si="31"/>
        <v>38072</v>
      </c>
      <c r="J483" s="353">
        <f t="array" ref="J483">(PRODUCT(1+$F$2:F483/100)-1)*100</f>
        <v>245.9210966232032</v>
      </c>
      <c r="K483" s="354">
        <f t="array" ref="K483">(PRODUCT(1+$G$2:G483/100)-1)*100</f>
        <v>4.3411191526009807</v>
      </c>
    </row>
    <row r="484" spans="1:11">
      <c r="A484" s="350">
        <v>38075</v>
      </c>
      <c r="B484" s="346">
        <v>4.7699999999999996</v>
      </c>
      <c r="C484" s="346">
        <v>1644.75</v>
      </c>
      <c r="D484" s="346"/>
      <c r="E484" s="351">
        <f t="shared" si="28"/>
        <v>38075</v>
      </c>
      <c r="F484" s="353">
        <f t="shared" si="29"/>
        <v>15.25636688735319</v>
      </c>
      <c r="G484" s="354">
        <f t="shared" si="30"/>
        <v>1.3176374926079371</v>
      </c>
      <c r="I484" s="351">
        <f t="shared" si="31"/>
        <v>38075</v>
      </c>
      <c r="J484" s="353">
        <f t="array" ref="J484">(PRODUCT(1+$F$2:F484/100)-1)*100</f>
        <v>298.69608826479458</v>
      </c>
      <c r="K484" s="354">
        <f t="array" ref="K484">(PRODUCT(1+$G$2:G484/100)-1)*100</f>
        <v>5.7159568587623832</v>
      </c>
    </row>
    <row r="485" spans="1:11">
      <c r="A485" s="350">
        <v>38076</v>
      </c>
      <c r="B485" s="346">
        <v>4.91</v>
      </c>
      <c r="C485" s="346">
        <v>1651.43</v>
      </c>
      <c r="D485" s="346"/>
      <c r="E485" s="351">
        <f t="shared" si="28"/>
        <v>38076</v>
      </c>
      <c r="F485" s="353">
        <f t="shared" si="29"/>
        <v>2.9350104821803003</v>
      </c>
      <c r="G485" s="354">
        <f t="shared" si="30"/>
        <v>0.40614075087399559</v>
      </c>
      <c r="I485" s="351">
        <f t="shared" si="31"/>
        <v>38076</v>
      </c>
      <c r="J485" s="353">
        <f t="array" ref="J485">(PRODUCT(1+$F$2:F485/100)-1)*100</f>
        <v>310.39786024740908</v>
      </c>
      <c r="K485" s="354">
        <f t="array" ref="K485">(PRODUCT(1+$G$2:G485/100)-1)*100</f>
        <v>6.1453124397421899</v>
      </c>
    </row>
    <row r="486" spans="1:11">
      <c r="A486" s="350">
        <v>38077</v>
      </c>
      <c r="B486" s="346">
        <v>4.8742999999999999</v>
      </c>
      <c r="C486" s="346">
        <v>1650.42</v>
      </c>
      <c r="D486" s="346"/>
      <c r="E486" s="351">
        <f t="shared" si="28"/>
        <v>38077</v>
      </c>
      <c r="F486" s="353">
        <f t="shared" si="29"/>
        <v>-0.72708757637475196</v>
      </c>
      <c r="G486" s="354">
        <f t="shared" si="30"/>
        <v>-6.1159116644360356E-2</v>
      </c>
      <c r="I486" s="351">
        <f t="shared" si="31"/>
        <v>38077</v>
      </c>
      <c r="J486" s="353">
        <f t="array" ref="J486">(PRODUCT(1+$F$2:F486/100)-1)*100</f>
        <v>307.41390839184231</v>
      </c>
      <c r="K486" s="354">
        <f t="array" ref="K486">(PRODUCT(1+$G$2:G486/100)-1)*100</f>
        <v>6.0803949042946392</v>
      </c>
    </row>
    <row r="487" spans="1:11">
      <c r="A487" s="350">
        <v>38078</v>
      </c>
      <c r="B487" s="346">
        <v>5.0514000000000001</v>
      </c>
      <c r="C487" s="346">
        <v>1659.16</v>
      </c>
      <c r="D487" s="346"/>
      <c r="E487" s="351">
        <f t="shared" si="28"/>
        <v>38078</v>
      </c>
      <c r="F487" s="353">
        <f t="shared" si="29"/>
        <v>3.6333422234987589</v>
      </c>
      <c r="G487" s="354">
        <f t="shared" si="30"/>
        <v>0.52956217205317735</v>
      </c>
      <c r="I487" s="351">
        <f t="shared" si="31"/>
        <v>38078</v>
      </c>
      <c r="J487" s="353">
        <f t="array" ref="J487">(PRODUCT(1+$F$2:F487/100)-1)*100</f>
        <v>322.21664994984963</v>
      </c>
      <c r="K487" s="354">
        <f t="array" ref="K487">(PRODUCT(1+$G$2:G487/100)-1)*100</f>
        <v>6.6421565476724176</v>
      </c>
    </row>
    <row r="488" spans="1:11">
      <c r="A488" s="350">
        <v>38079</v>
      </c>
      <c r="B488" s="346">
        <v>5.0256999999999996</v>
      </c>
      <c r="C488" s="346">
        <v>1673.4</v>
      </c>
      <c r="D488" s="346"/>
      <c r="E488" s="351">
        <f t="shared" si="28"/>
        <v>38079</v>
      </c>
      <c r="F488" s="353">
        <f t="shared" si="29"/>
        <v>-0.50876984598330344</v>
      </c>
      <c r="G488" s="354">
        <f t="shared" si="30"/>
        <v>0.85826562839026455</v>
      </c>
      <c r="I488" s="351">
        <f t="shared" si="31"/>
        <v>38079</v>
      </c>
      <c r="J488" s="353">
        <f t="array" ref="J488">(PRODUCT(1+$F$2:F488/100)-1)*100</f>
        <v>320.06853895018395</v>
      </c>
      <c r="K488" s="354">
        <f t="array" ref="K488">(PRODUCT(1+$G$2:G488/100)-1)*100</f>
        <v>7.5574295226952248</v>
      </c>
    </row>
    <row r="489" spans="1:11">
      <c r="A489" s="350">
        <v>38082</v>
      </c>
      <c r="B489" s="346">
        <v>5.0999999999999996</v>
      </c>
      <c r="C489" s="346">
        <v>1686.24</v>
      </c>
      <c r="D489" s="346"/>
      <c r="E489" s="351">
        <f t="shared" si="28"/>
        <v>38082</v>
      </c>
      <c r="F489" s="353">
        <f t="shared" si="29"/>
        <v>1.4784010187635532</v>
      </c>
      <c r="G489" s="354">
        <f t="shared" si="30"/>
        <v>0.76730010756542733</v>
      </c>
      <c r="I489" s="351">
        <f t="shared" si="31"/>
        <v>38082</v>
      </c>
      <c r="J489" s="353">
        <f t="array" ref="J489">(PRODUCT(1+$F$2:F489/100)-1)*100</f>
        <v>326.27883650952867</v>
      </c>
      <c r="K489" s="354">
        <f t="array" ref="K489">(PRODUCT(1+$G$2:G489/100)-1)*100</f>
        <v>8.3827177951174789</v>
      </c>
    </row>
    <row r="490" spans="1:11">
      <c r="A490" s="350">
        <v>38083</v>
      </c>
      <c r="B490" s="346">
        <v>5.0857000000000001</v>
      </c>
      <c r="C490" s="346">
        <v>1683.23</v>
      </c>
      <c r="D490" s="346"/>
      <c r="E490" s="351">
        <f t="shared" si="28"/>
        <v>38083</v>
      </c>
      <c r="F490" s="353">
        <f t="shared" si="29"/>
        <v>-0.28039215686274099</v>
      </c>
      <c r="G490" s="354">
        <f t="shared" si="30"/>
        <v>-0.17850365309801663</v>
      </c>
      <c r="I490" s="351">
        <f t="shared" si="31"/>
        <v>38083</v>
      </c>
      <c r="J490" s="353">
        <f t="array" ref="J490">(PRODUCT(1+$F$2:F490/100)-1)*100</f>
        <v>325.08358408559025</v>
      </c>
      <c r="K490" s="354">
        <f t="array" ref="K490">(PRODUCT(1+$G$2:G490/100)-1)*100</f>
        <v>8.1892506845262716</v>
      </c>
    </row>
    <row r="491" spans="1:11">
      <c r="A491" s="350">
        <v>38084</v>
      </c>
      <c r="B491" s="346">
        <v>5.09</v>
      </c>
      <c r="C491" s="346">
        <v>1672.14</v>
      </c>
      <c r="D491" s="346"/>
      <c r="E491" s="351">
        <f t="shared" si="28"/>
        <v>38084</v>
      </c>
      <c r="F491" s="353">
        <f t="shared" si="29"/>
        <v>8.4550799299987212E-2</v>
      </c>
      <c r="G491" s="354">
        <f t="shared" si="30"/>
        <v>-0.65885232558829943</v>
      </c>
      <c r="I491" s="351">
        <f t="shared" si="31"/>
        <v>38084</v>
      </c>
      <c r="J491" s="353">
        <f t="array" ref="J491">(PRODUCT(1+$F$2:F491/100)-1)*100</f>
        <v>325.44299565362769</v>
      </c>
      <c r="K491" s="354">
        <f t="array" ref="K491">(PRODUCT(1+$G$2:G491/100)-1)*100</f>
        <v>7.4764432903547062</v>
      </c>
    </row>
    <row r="492" spans="1:11">
      <c r="A492" s="350">
        <v>38085</v>
      </c>
      <c r="B492" s="346">
        <v>5.3785999999999996</v>
      </c>
      <c r="C492" s="346">
        <v>1670.36</v>
      </c>
      <c r="D492" s="346"/>
      <c r="E492" s="351">
        <f t="shared" si="28"/>
        <v>38085</v>
      </c>
      <c r="F492" s="353">
        <f t="shared" si="29"/>
        <v>5.6699410609037271</v>
      </c>
      <c r="G492" s="354">
        <f t="shared" si="30"/>
        <v>-0.10645041683113865</v>
      </c>
      <c r="I492" s="351">
        <f t="shared" si="31"/>
        <v>38085</v>
      </c>
      <c r="J492" s="353">
        <f t="array" ref="J492">(PRODUCT(1+$F$2:F492/100)-1)*100</f>
        <v>349.56536275493153</v>
      </c>
      <c r="K492" s="354">
        <f t="array" ref="K492">(PRODUCT(1+$G$2:G492/100)-1)*100</f>
        <v>7.3620341684768498</v>
      </c>
    </row>
    <row r="493" spans="1:11">
      <c r="A493" s="350">
        <v>38086</v>
      </c>
      <c r="B493" s="346">
        <v>5.3785999999999996</v>
      </c>
      <c r="C493" s="346">
        <v>1670.36</v>
      </c>
      <c r="D493" s="346"/>
      <c r="E493" s="351">
        <f t="shared" si="28"/>
        <v>38086</v>
      </c>
      <c r="F493" s="353">
        <f t="shared" si="29"/>
        <v>0</v>
      </c>
      <c r="G493" s="354">
        <f t="shared" si="30"/>
        <v>0</v>
      </c>
      <c r="I493" s="351">
        <f t="shared" si="31"/>
        <v>38086</v>
      </c>
      <c r="J493" s="353">
        <f t="array" ref="J493">(PRODUCT(1+$F$2:F493/100)-1)*100</f>
        <v>349.56536275493153</v>
      </c>
      <c r="K493" s="354">
        <f t="array" ref="K493">(PRODUCT(1+$G$2:G493/100)-1)*100</f>
        <v>7.3620341684768498</v>
      </c>
    </row>
    <row r="494" spans="1:11">
      <c r="A494" s="350">
        <v>38089</v>
      </c>
      <c r="B494" s="346">
        <v>5.3871000000000002</v>
      </c>
      <c r="C494" s="346">
        <v>1679.02</v>
      </c>
      <c r="D494" s="346"/>
      <c r="E494" s="351">
        <f t="shared" si="28"/>
        <v>38089</v>
      </c>
      <c r="F494" s="353">
        <f t="shared" si="29"/>
        <v>0.15803368906408544</v>
      </c>
      <c r="G494" s="354">
        <f t="shared" si="30"/>
        <v>0.51845111233506103</v>
      </c>
      <c r="I494" s="351">
        <f t="shared" si="31"/>
        <v>38089</v>
      </c>
      <c r="J494" s="353">
        <f t="array" ref="J494">(PRODUCT(1+$F$2:F494/100)-1)*100</f>
        <v>350.27582748244754</v>
      </c>
      <c r="K494" s="354">
        <f t="array" ref="K494">(PRODUCT(1+$G$2:G494/100)-1)*100</f>
        <v>7.918653828848865</v>
      </c>
    </row>
    <row r="495" spans="1:11">
      <c r="A495" s="350">
        <v>38090</v>
      </c>
      <c r="B495" s="346">
        <v>5.2271000000000001</v>
      </c>
      <c r="C495" s="346">
        <v>1655.99</v>
      </c>
      <c r="D495" s="346"/>
      <c r="E495" s="351">
        <f t="shared" si="28"/>
        <v>38090</v>
      </c>
      <c r="F495" s="353">
        <f t="shared" si="29"/>
        <v>-2.970058101761619</v>
      </c>
      <c r="G495" s="354">
        <f t="shared" si="30"/>
        <v>-1.3716334528474983</v>
      </c>
      <c r="I495" s="351">
        <f t="shared" si="31"/>
        <v>38090</v>
      </c>
      <c r="J495" s="353">
        <f t="array" ref="J495">(PRODUCT(1+$F$2:F495/100)-1)*100</f>
        <v>336.9023737880309</v>
      </c>
      <c r="K495" s="354">
        <f t="array" ref="K495">(PRODUCT(1+$G$2:G495/100)-1)*100</f>
        <v>6.4384054710696859</v>
      </c>
    </row>
    <row r="496" spans="1:11">
      <c r="A496" s="350">
        <v>38091</v>
      </c>
      <c r="B496" s="346">
        <v>5.2142999999999997</v>
      </c>
      <c r="C496" s="346">
        <v>1654.17</v>
      </c>
      <c r="D496" s="346"/>
      <c r="E496" s="351">
        <f t="shared" si="28"/>
        <v>38091</v>
      </c>
      <c r="F496" s="353">
        <f t="shared" si="29"/>
        <v>-0.24487765682692508</v>
      </c>
      <c r="G496" s="354">
        <f t="shared" si="30"/>
        <v>-0.10990404531427966</v>
      </c>
      <c r="I496" s="351">
        <f t="shared" si="31"/>
        <v>38091</v>
      </c>
      <c r="J496" s="353">
        <f t="array" ref="J496">(PRODUCT(1+$F$2:F496/100)-1)*100</f>
        <v>335.83249749247761</v>
      </c>
      <c r="K496" s="354">
        <f t="array" ref="K496">(PRODUCT(1+$G$2:G496/100)-1)*100</f>
        <v>6.321425357688959</v>
      </c>
    </row>
    <row r="497" spans="1:11">
      <c r="A497" s="350">
        <v>38092</v>
      </c>
      <c r="B497" s="346">
        <v>5.2885999999999997</v>
      </c>
      <c r="C497" s="346">
        <v>1655.15</v>
      </c>
      <c r="D497" s="346"/>
      <c r="E497" s="351">
        <f t="shared" si="28"/>
        <v>38092</v>
      </c>
      <c r="F497" s="353">
        <f t="shared" si="29"/>
        <v>1.4249276029380642</v>
      </c>
      <c r="G497" s="354">
        <f t="shared" si="30"/>
        <v>5.9244213109899135E-2</v>
      </c>
      <c r="I497" s="351">
        <f t="shared" si="31"/>
        <v>38092</v>
      </c>
      <c r="J497" s="353">
        <f t="array" ref="J497">(PRODUCT(1+$F$2:F497/100)-1)*100</f>
        <v>342.04279505182222</v>
      </c>
      <c r="K497" s="354">
        <f t="array" ref="K497">(PRODUCT(1+$G$2:G497/100)-1)*100</f>
        <v>6.3844146495093401</v>
      </c>
    </row>
    <row r="498" spans="1:11">
      <c r="A498" s="350">
        <v>38093</v>
      </c>
      <c r="B498" s="346">
        <v>4.3929</v>
      </c>
      <c r="C498" s="346">
        <v>1663.62</v>
      </c>
      <c r="D498" s="346"/>
      <c r="E498" s="351">
        <f t="shared" si="28"/>
        <v>38093</v>
      </c>
      <c r="F498" s="353">
        <f t="shared" si="29"/>
        <v>-16.936429300760125</v>
      </c>
      <c r="G498" s="354">
        <f t="shared" si="30"/>
        <v>0.51173609642629625</v>
      </c>
      <c r="I498" s="351">
        <f t="shared" si="31"/>
        <v>38093</v>
      </c>
      <c r="J498" s="353">
        <f t="array" ref="J498">(PRODUCT(1+$F$2:F498/100)-1)*100</f>
        <v>267.17652958876641</v>
      </c>
      <c r="K498" s="354">
        <f t="array" ref="K498">(PRODUCT(1+$G$2:G498/100)-1)*100</f>
        <v>6.9288221002427042</v>
      </c>
    </row>
    <row r="499" spans="1:11">
      <c r="A499" s="350">
        <v>38096</v>
      </c>
      <c r="B499" s="346">
        <v>4.3785999999999996</v>
      </c>
      <c r="C499" s="346">
        <v>1665.39</v>
      </c>
      <c r="D499" s="346"/>
      <c r="E499" s="351">
        <f t="shared" si="28"/>
        <v>38096</v>
      </c>
      <c r="F499" s="353">
        <f t="shared" si="29"/>
        <v>-0.32552527942817377</v>
      </c>
      <c r="G499" s="354">
        <f t="shared" si="30"/>
        <v>0.10639448912612703</v>
      </c>
      <c r="I499" s="351">
        <f t="shared" si="31"/>
        <v>38096</v>
      </c>
      <c r="J499" s="353">
        <f t="array" ref="J499">(PRODUCT(1+$F$2:F499/100)-1)*100</f>
        <v>265.98127716482787</v>
      </c>
      <c r="K499" s="354">
        <f t="array" ref="K499">(PRODUCT(1+$G$2:G499/100)-1)*100</f>
        <v>7.0425884742448375</v>
      </c>
    </row>
    <row r="500" spans="1:11">
      <c r="A500" s="350">
        <v>38097</v>
      </c>
      <c r="B500" s="346">
        <v>4.1570999999999998</v>
      </c>
      <c r="C500" s="346">
        <v>1639.49</v>
      </c>
      <c r="D500" s="346"/>
      <c r="E500" s="351">
        <f t="shared" si="28"/>
        <v>38097</v>
      </c>
      <c r="F500" s="353">
        <f t="shared" si="29"/>
        <v>-5.0586945599049855</v>
      </c>
      <c r="G500" s="354">
        <f t="shared" si="30"/>
        <v>-1.55519127651782</v>
      </c>
      <c r="I500" s="351">
        <f t="shared" si="31"/>
        <v>38097</v>
      </c>
      <c r="J500" s="353">
        <f t="array" ref="J500">(PRODUCT(1+$F$2:F500/100)-1)*100</f>
        <v>247.46740220661994</v>
      </c>
      <c r="K500" s="354">
        <f t="array" ref="K500">(PRODUCT(1+$G$2:G500/100)-1)*100</f>
        <v>5.3778714761345103</v>
      </c>
    </row>
    <row r="501" spans="1:11">
      <c r="A501" s="350">
        <v>38098</v>
      </c>
      <c r="B501" s="346">
        <v>4.1443000000000003</v>
      </c>
      <c r="C501" s="346">
        <v>1648.31</v>
      </c>
      <c r="D501" s="346"/>
      <c r="E501" s="351">
        <f t="shared" si="28"/>
        <v>38098</v>
      </c>
      <c r="F501" s="353">
        <f t="shared" si="29"/>
        <v>-0.30790695436720972</v>
      </c>
      <c r="G501" s="354">
        <f t="shared" si="30"/>
        <v>0.53797217427369315</v>
      </c>
      <c r="I501" s="351">
        <f t="shared" si="31"/>
        <v>38098</v>
      </c>
      <c r="J501" s="353">
        <f t="array" ref="J501">(PRODUCT(1+$F$2:F501/100)-1)*100</f>
        <v>246.39752591106668</v>
      </c>
      <c r="K501" s="354">
        <f t="array" ref="K501">(PRODUCT(1+$G$2:G501/100)-1)*100</f>
        <v>5.9447751025180073</v>
      </c>
    </row>
    <row r="502" spans="1:11">
      <c r="A502" s="350">
        <v>38099</v>
      </c>
      <c r="B502" s="346">
        <v>4.2542999999999997</v>
      </c>
      <c r="C502" s="346">
        <v>1671.63</v>
      </c>
      <c r="D502" s="346"/>
      <c r="E502" s="351">
        <f t="shared" si="28"/>
        <v>38099</v>
      </c>
      <c r="F502" s="353">
        <f t="shared" si="29"/>
        <v>2.6542480032816007</v>
      </c>
      <c r="G502" s="354">
        <f t="shared" si="30"/>
        <v>1.4147824135023246</v>
      </c>
      <c r="I502" s="351">
        <f t="shared" si="31"/>
        <v>38099</v>
      </c>
      <c r="J502" s="353">
        <f t="array" ref="J502">(PRODUCT(1+$F$2:F502/100)-1)*100</f>
        <v>255.59177532597803</v>
      </c>
      <c r="K502" s="354">
        <f t="array" ref="K502">(PRODUCT(1+$G$2:G502/100)-1)*100</f>
        <v>7.4436631486930249</v>
      </c>
    </row>
    <row r="503" spans="1:11">
      <c r="A503" s="350">
        <v>38100</v>
      </c>
      <c r="B503" s="346">
        <v>4.2300000000000004</v>
      </c>
      <c r="C503" s="346">
        <v>1672.62</v>
      </c>
      <c r="D503" s="346"/>
      <c r="E503" s="351">
        <f t="shared" si="28"/>
        <v>38100</v>
      </c>
      <c r="F503" s="353">
        <f t="shared" si="29"/>
        <v>-0.57118679923839899</v>
      </c>
      <c r="G503" s="354">
        <f t="shared" si="30"/>
        <v>5.9223632023819306E-2</v>
      </c>
      <c r="I503" s="351">
        <f t="shared" si="31"/>
        <v>38100</v>
      </c>
      <c r="J503" s="353">
        <f t="array" ref="J503">(PRODUCT(1+$F$2:F503/100)-1)*100</f>
        <v>253.5606820461386</v>
      </c>
      <c r="K503" s="354">
        <f t="array" ref="K503">(PRODUCT(1+$G$2:G503/100)-1)*100</f>
        <v>7.5072951883891292</v>
      </c>
    </row>
    <row r="504" spans="1:11">
      <c r="A504" s="350">
        <v>38103</v>
      </c>
      <c r="B504" s="346">
        <v>4.0871000000000004</v>
      </c>
      <c r="C504" s="346">
        <v>1665.19</v>
      </c>
      <c r="D504" s="346"/>
      <c r="E504" s="351">
        <f t="shared" si="28"/>
        <v>38103</v>
      </c>
      <c r="F504" s="353">
        <f t="shared" si="29"/>
        <v>-3.3782505910165517</v>
      </c>
      <c r="G504" s="354">
        <f t="shared" si="30"/>
        <v>-0.44421327019884549</v>
      </c>
      <c r="I504" s="351">
        <f t="shared" si="31"/>
        <v>38103</v>
      </c>
      <c r="J504" s="353">
        <f t="array" ref="J504">(PRODUCT(1+$F$2:F504/100)-1)*100</f>
        <v>241.61651621531277</v>
      </c>
      <c r="K504" s="354">
        <f t="array" ref="K504">(PRODUCT(1+$G$2:G504/100)-1)*100</f>
        <v>7.0297335167304631</v>
      </c>
    </row>
    <row r="505" spans="1:11">
      <c r="A505" s="350">
        <v>38104</v>
      </c>
      <c r="B505" s="346">
        <v>4.0057</v>
      </c>
      <c r="C505" s="346">
        <v>1668.98</v>
      </c>
      <c r="D505" s="346"/>
      <c r="E505" s="351">
        <f t="shared" si="28"/>
        <v>38104</v>
      </c>
      <c r="F505" s="353">
        <f t="shared" si="29"/>
        <v>-1.991632208656513</v>
      </c>
      <c r="G505" s="354">
        <f t="shared" si="30"/>
        <v>0.22760165506638952</v>
      </c>
      <c r="I505" s="351">
        <f t="shared" si="31"/>
        <v>38104</v>
      </c>
      <c r="J505" s="353">
        <f t="array" ref="J505">(PRODUCT(1+$F$2:F505/100)-1)*100</f>
        <v>234.81277164827833</v>
      </c>
      <c r="K505" s="354">
        <f t="array" ref="K505">(PRODUCT(1+$G$2:G505/100)-1)*100</f>
        <v>7.2733349616276977</v>
      </c>
    </row>
    <row r="506" spans="1:11">
      <c r="A506" s="350">
        <v>38105</v>
      </c>
      <c r="B506" s="346">
        <v>3.9540999999999999</v>
      </c>
      <c r="C506" s="346">
        <v>1646.2</v>
      </c>
      <c r="D506" s="346"/>
      <c r="E506" s="351">
        <f t="shared" si="28"/>
        <v>38105</v>
      </c>
      <c r="F506" s="353">
        <f t="shared" si="29"/>
        <v>-1.2881643657787656</v>
      </c>
      <c r="G506" s="354">
        <f t="shared" si="30"/>
        <v>-1.3649055111505159</v>
      </c>
      <c r="I506" s="351">
        <f t="shared" si="31"/>
        <v>38105</v>
      </c>
      <c r="J506" s="353">
        <f t="array" ref="J506">(PRODUCT(1+$F$2:F506/100)-1)*100</f>
        <v>230.49983283182897</v>
      </c>
      <c r="K506" s="354">
        <f t="array" ref="K506">(PRODUCT(1+$G$2:G506/100)-1)*100</f>
        <v>5.8091553007414864</v>
      </c>
    </row>
    <row r="507" spans="1:11">
      <c r="A507" s="350">
        <v>38106</v>
      </c>
      <c r="B507" s="346">
        <v>3.7214</v>
      </c>
      <c r="C507" s="346">
        <v>1634.16</v>
      </c>
      <c r="D507" s="346"/>
      <c r="E507" s="351">
        <f t="shared" si="28"/>
        <v>38106</v>
      </c>
      <c r="F507" s="353">
        <f t="shared" si="29"/>
        <v>-5.8850307275991938</v>
      </c>
      <c r="G507" s="354">
        <f t="shared" si="30"/>
        <v>-0.73138136313934954</v>
      </c>
      <c r="I507" s="351">
        <f t="shared" si="31"/>
        <v>38106</v>
      </c>
      <c r="J507" s="353">
        <f t="array" ref="J507">(PRODUCT(1+$F$2:F507/100)-1)*100</f>
        <v>211.04981611501188</v>
      </c>
      <c r="K507" s="354">
        <f t="array" ref="K507">(PRODUCT(1+$G$2:G507/100)-1)*100</f>
        <v>5.0352868583766863</v>
      </c>
    </row>
    <row r="508" spans="1:11">
      <c r="A508" s="350">
        <v>38107</v>
      </c>
      <c r="B508" s="346">
        <v>3.6229</v>
      </c>
      <c r="C508" s="346">
        <v>1624.51</v>
      </c>
      <c r="D508" s="346"/>
      <c r="E508" s="351">
        <f t="shared" si="28"/>
        <v>38107</v>
      </c>
      <c r="F508" s="353">
        <f t="shared" si="29"/>
        <v>-2.6468533347664858</v>
      </c>
      <c r="G508" s="354">
        <f t="shared" si="30"/>
        <v>-0.59051745239144804</v>
      </c>
      <c r="I508" s="351">
        <f t="shared" si="31"/>
        <v>38107</v>
      </c>
      <c r="J508" s="353">
        <f t="array" ref="J508">(PRODUCT(1+$F$2:F508/100)-1)*100</f>
        <v>202.81678368438665</v>
      </c>
      <c r="K508" s="354">
        <f t="array" ref="K508">(PRODUCT(1+$G$2:G508/100)-1)*100</f>
        <v>4.4150351583085445</v>
      </c>
    </row>
    <row r="509" spans="1:11">
      <c r="A509" s="350">
        <v>38110</v>
      </c>
      <c r="B509" s="346">
        <v>3.8429000000000002</v>
      </c>
      <c r="C509" s="346">
        <v>1639.46</v>
      </c>
      <c r="D509" s="346"/>
      <c r="E509" s="351">
        <f t="shared" si="28"/>
        <v>38110</v>
      </c>
      <c r="F509" s="353">
        <f t="shared" si="29"/>
        <v>6.0724833696762293</v>
      </c>
      <c r="G509" s="354">
        <f t="shared" si="30"/>
        <v>0.92027749906125056</v>
      </c>
      <c r="I509" s="351">
        <f t="shared" si="31"/>
        <v>38110</v>
      </c>
      <c r="J509" s="353">
        <f t="array" ref="J509">(PRODUCT(1+$F$2:F509/100)-1)*100</f>
        <v>221.20528251420944</v>
      </c>
      <c r="K509" s="354">
        <f t="array" ref="K509">(PRODUCT(1+$G$2:G509/100)-1)*100</f>
        <v>5.3759432325073409</v>
      </c>
    </row>
    <row r="510" spans="1:11">
      <c r="A510" s="350">
        <v>38111</v>
      </c>
      <c r="B510" s="346">
        <v>3.8529</v>
      </c>
      <c r="C510" s="346">
        <v>1642.5</v>
      </c>
      <c r="D510" s="346"/>
      <c r="E510" s="351">
        <f t="shared" si="28"/>
        <v>38111</v>
      </c>
      <c r="F510" s="353">
        <f t="shared" si="29"/>
        <v>0.26022014624371703</v>
      </c>
      <c r="G510" s="354">
        <f t="shared" si="30"/>
        <v>0.18542690886023117</v>
      </c>
      <c r="I510" s="351">
        <f t="shared" si="31"/>
        <v>38111</v>
      </c>
      <c r="J510" s="353">
        <f t="array" ref="J510">(PRODUCT(1+$F$2:F510/100)-1)*100</f>
        <v>222.04112337011045</v>
      </c>
      <c r="K510" s="354">
        <f t="array" ref="K510">(PRODUCT(1+$G$2:G510/100)-1)*100</f>
        <v>5.5713385867256937</v>
      </c>
    </row>
    <row r="511" spans="1:11">
      <c r="A511" s="350">
        <v>38112</v>
      </c>
      <c r="B511" s="346">
        <v>4.1128999999999998</v>
      </c>
      <c r="C511" s="346">
        <v>1645.65</v>
      </c>
      <c r="D511" s="346"/>
      <c r="E511" s="351">
        <f t="shared" si="28"/>
        <v>38112</v>
      </c>
      <c r="F511" s="353">
        <f t="shared" si="29"/>
        <v>6.7481637208336442</v>
      </c>
      <c r="G511" s="354">
        <f t="shared" si="30"/>
        <v>0.19178082191781964</v>
      </c>
      <c r="I511" s="351">
        <f t="shared" si="31"/>
        <v>38112</v>
      </c>
      <c r="J511" s="353">
        <f t="array" ref="J511">(PRODUCT(1+$F$2:F511/100)-1)*100</f>
        <v>243.77298562353738</v>
      </c>
      <c r="K511" s="354">
        <f t="array" ref="K511">(PRODUCT(1+$G$2:G511/100)-1)*100</f>
        <v>5.7738041675769569</v>
      </c>
    </row>
    <row r="512" spans="1:11">
      <c r="A512" s="350">
        <v>38113</v>
      </c>
      <c r="B512" s="346">
        <v>4.03</v>
      </c>
      <c r="C512" s="346">
        <v>1634.75</v>
      </c>
      <c r="D512" s="346"/>
      <c r="E512" s="351">
        <f t="shared" si="28"/>
        <v>38113</v>
      </c>
      <c r="F512" s="353">
        <f t="shared" si="29"/>
        <v>-2.0156094240073807</v>
      </c>
      <c r="G512" s="354">
        <f t="shared" si="30"/>
        <v>-0.66235226202413511</v>
      </c>
      <c r="I512" s="351">
        <f t="shared" si="31"/>
        <v>38113</v>
      </c>
      <c r="J512" s="353">
        <f t="array" ref="J512">(PRODUCT(1+$F$2:F512/100)-1)*100</f>
        <v>236.8438649281178</v>
      </c>
      <c r="K512" s="354">
        <f t="array" ref="K512">(PRODUCT(1+$G$2:G512/100)-1)*100</f>
        <v>5.0732089830440419</v>
      </c>
    </row>
    <row r="513" spans="1:11">
      <c r="A513" s="350">
        <v>38114</v>
      </c>
      <c r="B513" s="346">
        <v>3.9056999999999999</v>
      </c>
      <c r="C513" s="346">
        <v>1612.31</v>
      </c>
      <c r="D513" s="346"/>
      <c r="E513" s="351">
        <f t="shared" si="28"/>
        <v>38114</v>
      </c>
      <c r="F513" s="353">
        <f t="shared" si="29"/>
        <v>-3.084367245657571</v>
      </c>
      <c r="G513" s="354">
        <f t="shared" si="30"/>
        <v>-1.3726869551919263</v>
      </c>
      <c r="I513" s="351">
        <f t="shared" si="31"/>
        <v>38114</v>
      </c>
      <c r="J513" s="353">
        <f t="array" ref="J513">(PRODUCT(1+$F$2:F513/100)-1)*100</f>
        <v>226.45436308926793</v>
      </c>
      <c r="K513" s="354">
        <f t="array" ref="K513">(PRODUCT(1+$G$2:G513/100)-1)*100</f>
        <v>3.6308827499322405</v>
      </c>
    </row>
    <row r="514" spans="1:11">
      <c r="A514" s="350">
        <v>38117</v>
      </c>
      <c r="B514" s="346">
        <v>3.8557000000000001</v>
      </c>
      <c r="C514" s="346">
        <v>1595.38</v>
      </c>
      <c r="D514" s="346"/>
      <c r="E514" s="351">
        <f t="shared" si="28"/>
        <v>38117</v>
      </c>
      <c r="F514" s="353">
        <f t="shared" si="29"/>
        <v>-1.2801802493791037</v>
      </c>
      <c r="G514" s="354">
        <f t="shared" si="30"/>
        <v>-1.0500462069949257</v>
      </c>
      <c r="I514" s="351">
        <f t="shared" si="31"/>
        <v>38117</v>
      </c>
      <c r="J514" s="353">
        <f t="array" ref="J514">(PRODUCT(1+$F$2:F514/100)-1)*100</f>
        <v>222.27515880976276</v>
      </c>
      <c r="K514" s="354">
        <f t="array" ref="K514">(PRODUCT(1+$G$2:G514/100)-1)*100</f>
        <v>2.5427105963412133</v>
      </c>
    </row>
    <row r="515" spans="1:11">
      <c r="A515" s="350">
        <v>38118</v>
      </c>
      <c r="B515" s="346">
        <v>4.2</v>
      </c>
      <c r="C515" s="346">
        <v>1607.94</v>
      </c>
      <c r="D515" s="346"/>
      <c r="E515" s="351">
        <f t="shared" ref="E515:E578" si="32">A515</f>
        <v>38118</v>
      </c>
      <c r="F515" s="353">
        <f t="shared" ref="F515:F578" si="33">((B515/B514)-1)*100</f>
        <v>8.9296366418549091</v>
      </c>
      <c r="G515" s="354">
        <f t="shared" ref="G515:G578" si="34">((C515/C514)-1)*100</f>
        <v>0.78727325151373151</v>
      </c>
      <c r="I515" s="351">
        <f t="shared" ref="I515:I578" si="35">E515</f>
        <v>38118</v>
      </c>
      <c r="J515" s="353">
        <f t="array" ref="J515">(PRODUCT(1+$F$2:F515/100)-1)*100</f>
        <v>251.05315947843545</v>
      </c>
      <c r="K515" s="354">
        <f t="array" ref="K515">(PRODUCT(1+$G$2:G515/100)-1)*100</f>
        <v>3.3500019282433513</v>
      </c>
    </row>
    <row r="516" spans="1:11">
      <c r="A516" s="350">
        <v>38119</v>
      </c>
      <c r="B516" s="346">
        <v>4.2157</v>
      </c>
      <c r="C516" s="346">
        <v>1611.15</v>
      </c>
      <c r="D516" s="346"/>
      <c r="E516" s="351">
        <f t="shared" si="32"/>
        <v>38119</v>
      </c>
      <c r="F516" s="353">
        <f t="shared" si="33"/>
        <v>0.37380952380952071</v>
      </c>
      <c r="G516" s="354">
        <f t="shared" si="34"/>
        <v>0.19963431471323734</v>
      </c>
      <c r="I516" s="351">
        <f t="shared" si="35"/>
        <v>38119</v>
      </c>
      <c r="J516" s="353">
        <f t="array" ref="J516">(PRODUCT(1+$F$2:F516/100)-1)*100</f>
        <v>252.36542962220008</v>
      </c>
      <c r="K516" s="354">
        <f t="array" ref="K516">(PRODUCT(1+$G$2:G516/100)-1)*100</f>
        <v>3.5563239963489091</v>
      </c>
    </row>
    <row r="517" spans="1:11">
      <c r="A517" s="350">
        <v>38120</v>
      </c>
      <c r="B517" s="346">
        <v>4.3842999999999996</v>
      </c>
      <c r="C517" s="346">
        <v>1610.05</v>
      </c>
      <c r="D517" s="346"/>
      <c r="E517" s="351">
        <f t="shared" si="32"/>
        <v>38120</v>
      </c>
      <c r="F517" s="353">
        <f t="shared" si="33"/>
        <v>3.9993358161159343</v>
      </c>
      <c r="G517" s="354">
        <f t="shared" si="34"/>
        <v>-6.8274214070707107E-2</v>
      </c>
      <c r="I517" s="351">
        <f t="shared" si="35"/>
        <v>38120</v>
      </c>
      <c r="J517" s="353">
        <f t="array" ref="J517">(PRODUCT(1+$F$2:F517/100)-1)*100</f>
        <v>266.45770645269147</v>
      </c>
      <c r="K517" s="354">
        <f t="array" ref="K517">(PRODUCT(1+$G$2:G517/100)-1)*100</f>
        <v>3.4856217300198944</v>
      </c>
    </row>
    <row r="518" spans="1:11">
      <c r="A518" s="350">
        <v>38121</v>
      </c>
      <c r="B518" s="346">
        <v>4.3914</v>
      </c>
      <c r="C518" s="346">
        <v>1609.12</v>
      </c>
      <c r="D518" s="346"/>
      <c r="E518" s="351">
        <f t="shared" si="32"/>
        <v>38121</v>
      </c>
      <c r="F518" s="353">
        <f t="shared" si="33"/>
        <v>0.16194147298316253</v>
      </c>
      <c r="G518" s="354">
        <f t="shared" si="34"/>
        <v>-5.7762181298726123E-2</v>
      </c>
      <c r="I518" s="351">
        <f t="shared" si="35"/>
        <v>38121</v>
      </c>
      <c r="J518" s="353">
        <f t="array" ref="J518">(PRODUCT(1+$F$2:F518/100)-1)*100</f>
        <v>267.05115346038133</v>
      </c>
      <c r="K518" s="354">
        <f t="array" ref="K518">(PRODUCT(1+$G$2:G518/100)-1)*100</f>
        <v>3.4258461775780846</v>
      </c>
    </row>
    <row r="519" spans="1:11">
      <c r="A519" s="350">
        <v>38124</v>
      </c>
      <c r="B519" s="346">
        <v>4.3571</v>
      </c>
      <c r="C519" s="346">
        <v>1592.23</v>
      </c>
      <c r="D519" s="346"/>
      <c r="E519" s="351">
        <f t="shared" si="32"/>
        <v>38124</v>
      </c>
      <c r="F519" s="353">
        <f t="shared" si="33"/>
        <v>-0.781072095459312</v>
      </c>
      <c r="G519" s="354">
        <f t="shared" si="34"/>
        <v>-1.0496420403698803</v>
      </c>
      <c r="I519" s="351">
        <f t="shared" si="35"/>
        <v>38124</v>
      </c>
      <c r="J519" s="353">
        <f t="array" ref="J519">(PRODUCT(1+$F$2:F519/100)-1)*100</f>
        <v>264.18421932464071</v>
      </c>
      <c r="K519" s="354">
        <f t="array" ref="K519">(PRODUCT(1+$G$2:G519/100)-1)*100</f>
        <v>2.3402450154899501</v>
      </c>
    </row>
    <row r="520" spans="1:11">
      <c r="A520" s="350">
        <v>38125</v>
      </c>
      <c r="B520" s="346">
        <v>4.4286000000000003</v>
      </c>
      <c r="C520" s="346">
        <v>1603.14</v>
      </c>
      <c r="D520" s="346"/>
      <c r="E520" s="351">
        <f t="shared" si="32"/>
        <v>38125</v>
      </c>
      <c r="F520" s="353">
        <f t="shared" si="33"/>
        <v>1.6409997475385074</v>
      </c>
      <c r="G520" s="354">
        <f t="shared" si="34"/>
        <v>0.68520251471206883</v>
      </c>
      <c r="I520" s="351">
        <f t="shared" si="35"/>
        <v>38125</v>
      </c>
      <c r="J520" s="353">
        <f t="array" ref="J520">(PRODUCT(1+$F$2:F520/100)-1)*100</f>
        <v>270.16048144433313</v>
      </c>
      <c r="K520" s="354">
        <f t="array" ref="K520">(PRODUCT(1+$G$2:G520/100)-1)*100</f>
        <v>3.0414829478985883</v>
      </c>
    </row>
    <row r="521" spans="1:11">
      <c r="A521" s="350">
        <v>38126</v>
      </c>
      <c r="B521" s="346">
        <v>4.4786000000000001</v>
      </c>
      <c r="C521" s="346">
        <v>1599.29</v>
      </c>
      <c r="D521" s="346"/>
      <c r="E521" s="351">
        <f t="shared" si="32"/>
        <v>38126</v>
      </c>
      <c r="F521" s="353">
        <f t="shared" si="33"/>
        <v>1.1290249740324221</v>
      </c>
      <c r="G521" s="354">
        <f t="shared" si="34"/>
        <v>-0.24015369836696276</v>
      </c>
      <c r="I521" s="351">
        <f t="shared" si="35"/>
        <v>38126</v>
      </c>
      <c r="J521" s="353">
        <f t="array" ref="J521">(PRODUCT(1+$F$2:F521/100)-1)*100</f>
        <v>274.33968572383833</v>
      </c>
      <c r="K521" s="354">
        <f t="array" ref="K521">(PRODUCT(1+$G$2:G521/100)-1)*100</f>
        <v>2.794025015747037</v>
      </c>
    </row>
    <row r="522" spans="1:11">
      <c r="A522" s="350">
        <v>38127</v>
      </c>
      <c r="B522" s="346">
        <v>4.42</v>
      </c>
      <c r="C522" s="346">
        <v>1600.06</v>
      </c>
      <c r="D522" s="346"/>
      <c r="E522" s="351">
        <f t="shared" si="32"/>
        <v>38127</v>
      </c>
      <c r="F522" s="353">
        <f t="shared" si="33"/>
        <v>-1.3084446032242236</v>
      </c>
      <c r="G522" s="354">
        <f t="shared" si="34"/>
        <v>4.8146364949452902E-2</v>
      </c>
      <c r="I522" s="351">
        <f t="shared" si="35"/>
        <v>38127</v>
      </c>
      <c r="J522" s="353">
        <f t="array" ref="J522">(PRODUCT(1+$F$2:F522/100)-1)*100</f>
        <v>269.44165830825824</v>
      </c>
      <c r="K522" s="354">
        <f t="array" ref="K522">(PRODUCT(1+$G$2:G522/100)-1)*100</f>
        <v>2.8435166021773428</v>
      </c>
    </row>
    <row r="523" spans="1:11">
      <c r="A523" s="350">
        <v>38128</v>
      </c>
      <c r="B523" s="346">
        <v>4.4657</v>
      </c>
      <c r="C523" s="346">
        <v>1606.49</v>
      </c>
      <c r="D523" s="346"/>
      <c r="E523" s="351">
        <f t="shared" si="32"/>
        <v>38128</v>
      </c>
      <c r="F523" s="353">
        <f t="shared" si="33"/>
        <v>1.0339366515837112</v>
      </c>
      <c r="G523" s="354">
        <f t="shared" si="34"/>
        <v>0.40185993025261268</v>
      </c>
      <c r="I523" s="351">
        <f t="shared" si="35"/>
        <v>38128</v>
      </c>
      <c r="J523" s="353">
        <f t="array" ref="J523">(PRODUCT(1+$F$2:F523/100)-1)*100</f>
        <v>273.26145101972594</v>
      </c>
      <c r="K523" s="354">
        <f t="array" ref="K523">(PRODUCT(1+$G$2:G523/100)-1)*100</f>
        <v>3.2568034862641815</v>
      </c>
    </row>
    <row r="524" spans="1:11">
      <c r="A524" s="350">
        <v>38131</v>
      </c>
      <c r="B524" s="346">
        <v>4.5643000000000002</v>
      </c>
      <c r="C524" s="346">
        <v>1609.22</v>
      </c>
      <c r="D524" s="346"/>
      <c r="E524" s="351">
        <f t="shared" si="32"/>
        <v>38131</v>
      </c>
      <c r="F524" s="353">
        <f t="shared" si="33"/>
        <v>2.2079405244418648</v>
      </c>
      <c r="G524" s="354">
        <f t="shared" si="34"/>
        <v>0.1699356983236866</v>
      </c>
      <c r="I524" s="351">
        <f t="shared" si="35"/>
        <v>38131</v>
      </c>
      <c r="J524" s="353">
        <f t="array" ref="J524">(PRODUCT(1+$F$2:F524/100)-1)*100</f>
        <v>281.50284185891019</v>
      </c>
      <c r="K524" s="354">
        <f t="array" ref="K524">(PRODUCT(1+$G$2:G524/100)-1)*100</f>
        <v>3.4322736563352718</v>
      </c>
    </row>
    <row r="525" spans="1:11">
      <c r="A525" s="350">
        <v>38132</v>
      </c>
      <c r="B525" s="346">
        <v>4.5857000000000001</v>
      </c>
      <c r="C525" s="346">
        <v>1635.14</v>
      </c>
      <c r="D525" s="346"/>
      <c r="E525" s="351">
        <f t="shared" si="32"/>
        <v>38132</v>
      </c>
      <c r="F525" s="353">
        <f t="shared" si="33"/>
        <v>0.46885612251603703</v>
      </c>
      <c r="G525" s="354">
        <f t="shared" si="34"/>
        <v>1.6107182361640993</v>
      </c>
      <c r="I525" s="351">
        <f t="shared" si="35"/>
        <v>38132</v>
      </c>
      <c r="J525" s="353">
        <f t="array" ref="J525">(PRODUCT(1+$F$2:F525/100)-1)*100</f>
        <v>283.29154129053836</v>
      </c>
      <c r="K525" s="354">
        <f t="array" ref="K525">(PRODUCT(1+$G$2:G525/100)-1)*100</f>
        <v>5.0982761501970231</v>
      </c>
    </row>
    <row r="526" spans="1:11">
      <c r="A526" s="350">
        <v>38133</v>
      </c>
      <c r="B526" s="346">
        <v>4.6486000000000001</v>
      </c>
      <c r="C526" s="346">
        <v>1638.16</v>
      </c>
      <c r="D526" s="346"/>
      <c r="E526" s="351">
        <f t="shared" si="32"/>
        <v>38133</v>
      </c>
      <c r="F526" s="353">
        <f t="shared" si="33"/>
        <v>1.3716553634123496</v>
      </c>
      <c r="G526" s="354">
        <f t="shared" si="34"/>
        <v>0.18469366537421372</v>
      </c>
      <c r="I526" s="351">
        <f t="shared" si="35"/>
        <v>38133</v>
      </c>
      <c r="J526" s="353">
        <f t="array" ref="J526">(PRODUCT(1+$F$2:F526/100)-1)*100</f>
        <v>288.54898027415589</v>
      </c>
      <c r="K526" s="354">
        <f t="array" ref="K526">(PRODUCT(1+$G$2:G526/100)-1)*100</f>
        <v>5.2923860086639296</v>
      </c>
    </row>
    <row r="527" spans="1:11">
      <c r="A527" s="350">
        <v>38134</v>
      </c>
      <c r="B527" s="346">
        <v>4.7428999999999997</v>
      </c>
      <c r="C527" s="346">
        <v>1647.65</v>
      </c>
      <c r="D527" s="346"/>
      <c r="E527" s="351">
        <f t="shared" si="32"/>
        <v>38134</v>
      </c>
      <c r="F527" s="353">
        <f t="shared" si="33"/>
        <v>2.0285677408251823</v>
      </c>
      <c r="G527" s="354">
        <f t="shared" si="34"/>
        <v>0.57930849245495519</v>
      </c>
      <c r="I527" s="351">
        <f t="shared" si="35"/>
        <v>38134</v>
      </c>
      <c r="J527" s="353">
        <f t="array" ref="J527">(PRODUCT(1+$F$2:F527/100)-1)*100</f>
        <v>296.43095954530258</v>
      </c>
      <c r="K527" s="354">
        <f t="array" ref="K527">(PRODUCT(1+$G$2:G527/100)-1)*100</f>
        <v>5.9023537427205675</v>
      </c>
    </row>
    <row r="528" spans="1:11">
      <c r="A528" s="350">
        <v>38135</v>
      </c>
      <c r="B528" s="346">
        <v>4.7028999999999996</v>
      </c>
      <c r="C528" s="346">
        <v>1646.8</v>
      </c>
      <c r="D528" s="346"/>
      <c r="E528" s="351">
        <f t="shared" si="32"/>
        <v>38135</v>
      </c>
      <c r="F528" s="353">
        <f t="shared" si="33"/>
        <v>-0.84336587319994161</v>
      </c>
      <c r="G528" s="354">
        <f t="shared" si="34"/>
        <v>-5.1588626225240741E-2</v>
      </c>
      <c r="I528" s="351">
        <f t="shared" si="35"/>
        <v>38135</v>
      </c>
      <c r="J528" s="353">
        <f t="array" ref="J528">(PRODUCT(1+$F$2:F528/100)-1)*100</f>
        <v>293.08759612169848</v>
      </c>
      <c r="K528" s="354">
        <f t="array" ref="K528">(PRODUCT(1+$G$2:G528/100)-1)*100</f>
        <v>5.8477201732844986</v>
      </c>
    </row>
    <row r="529" spans="1:11">
      <c r="A529" s="350">
        <v>38138</v>
      </c>
      <c r="B529" s="346">
        <v>4.7028999999999996</v>
      </c>
      <c r="C529" s="346">
        <v>1646.8</v>
      </c>
      <c r="D529" s="346"/>
      <c r="E529" s="351">
        <f t="shared" si="32"/>
        <v>38138</v>
      </c>
      <c r="F529" s="353">
        <f t="shared" si="33"/>
        <v>0</v>
      </c>
      <c r="G529" s="354">
        <f t="shared" si="34"/>
        <v>0</v>
      </c>
      <c r="I529" s="351">
        <f t="shared" si="35"/>
        <v>38138</v>
      </c>
      <c r="J529" s="353">
        <f t="array" ref="J529">(PRODUCT(1+$F$2:F529/100)-1)*100</f>
        <v>293.08759612169848</v>
      </c>
      <c r="K529" s="354">
        <f t="array" ref="K529">(PRODUCT(1+$G$2:G529/100)-1)*100</f>
        <v>5.8477201732844986</v>
      </c>
    </row>
    <row r="530" spans="1:11">
      <c r="A530" s="350">
        <v>38139</v>
      </c>
      <c r="B530" s="346">
        <v>4.6570999999999998</v>
      </c>
      <c r="C530" s="346">
        <v>1647.57</v>
      </c>
      <c r="D530" s="346"/>
      <c r="E530" s="351">
        <f t="shared" si="32"/>
        <v>38139</v>
      </c>
      <c r="F530" s="353">
        <f t="shared" si="33"/>
        <v>-0.9738671883306016</v>
      </c>
      <c r="G530" s="354">
        <f t="shared" si="34"/>
        <v>4.6757347583192832E-2</v>
      </c>
      <c r="I530" s="351">
        <f t="shared" si="35"/>
        <v>38139</v>
      </c>
      <c r="J530" s="353">
        <f t="array" ref="J530">(PRODUCT(1+$F$2:F530/100)-1)*100</f>
        <v>289.25944500167174</v>
      </c>
      <c r="K530" s="354">
        <f t="array" ref="K530">(PRODUCT(1+$G$2:G530/100)-1)*100</f>
        <v>5.8972117597148044</v>
      </c>
    </row>
    <row r="531" spans="1:11">
      <c r="A531" s="350">
        <v>38140</v>
      </c>
      <c r="B531" s="346">
        <v>4.6386000000000003</v>
      </c>
      <c r="C531" s="346">
        <v>1653.66</v>
      </c>
      <c r="D531" s="346"/>
      <c r="E531" s="351">
        <f t="shared" si="32"/>
        <v>38140</v>
      </c>
      <c r="F531" s="353">
        <f t="shared" si="33"/>
        <v>-0.39724291941335421</v>
      </c>
      <c r="G531" s="354">
        <f t="shared" si="34"/>
        <v>0.36963528105027343</v>
      </c>
      <c r="I531" s="351">
        <f t="shared" si="35"/>
        <v>38140</v>
      </c>
      <c r="J531" s="353">
        <f t="array" ref="J531">(PRODUCT(1+$F$2:F531/100)-1)*100</f>
        <v>287.71313941825485</v>
      </c>
      <c r="K531" s="354">
        <f t="array" ref="K531">(PRODUCT(1+$G$2:G531/100)-1)*100</f>
        <v>6.2886452160272333</v>
      </c>
    </row>
    <row r="532" spans="1:11">
      <c r="A532" s="350">
        <v>38141</v>
      </c>
      <c r="B532" s="346">
        <v>4.45</v>
      </c>
      <c r="C532" s="346">
        <v>1641.43</v>
      </c>
      <c r="D532" s="346"/>
      <c r="E532" s="351">
        <f t="shared" si="32"/>
        <v>38141</v>
      </c>
      <c r="F532" s="353">
        <f t="shared" si="33"/>
        <v>-4.0658819471392267</v>
      </c>
      <c r="G532" s="354">
        <f t="shared" si="34"/>
        <v>-0.73957161689827133</v>
      </c>
      <c r="I532" s="351">
        <f t="shared" si="35"/>
        <v>38141</v>
      </c>
      <c r="J532" s="353">
        <f t="array" ref="J532">(PRODUCT(1+$F$2:F532/100)-1)*100</f>
        <v>271.9491808759613</v>
      </c>
      <c r="K532" s="354">
        <f t="array" ref="K532">(PRODUCT(1+$G$2:G532/100)-1)*100</f>
        <v>5.5025645640238041</v>
      </c>
    </row>
    <row r="533" spans="1:11">
      <c r="A533" s="350">
        <v>38142</v>
      </c>
      <c r="B533" s="346">
        <v>4.4856999999999996</v>
      </c>
      <c r="C533" s="346">
        <v>1650.07</v>
      </c>
      <c r="D533" s="346"/>
      <c r="E533" s="351">
        <f t="shared" si="32"/>
        <v>38142</v>
      </c>
      <c r="F533" s="353">
        <f t="shared" si="33"/>
        <v>0.80224719101122943</v>
      </c>
      <c r="G533" s="354">
        <f t="shared" si="34"/>
        <v>0.52637029906847932</v>
      </c>
      <c r="I533" s="351">
        <f t="shared" si="35"/>
        <v>38142</v>
      </c>
      <c r="J533" s="353">
        <f t="array" ref="J533">(PRODUCT(1+$F$2:F533/100)-1)*100</f>
        <v>274.93313273152802</v>
      </c>
      <c r="K533" s="354">
        <f t="array" ref="K533">(PRODUCT(1+$G$2:G533/100)-1)*100</f>
        <v>6.0578987286443731</v>
      </c>
    </row>
    <row r="534" spans="1:11">
      <c r="A534" s="350">
        <v>38145</v>
      </c>
      <c r="B534" s="346">
        <v>4.5857000000000001</v>
      </c>
      <c r="C534" s="346">
        <v>1676.48</v>
      </c>
      <c r="D534" s="346"/>
      <c r="E534" s="351">
        <f t="shared" si="32"/>
        <v>38145</v>
      </c>
      <c r="F534" s="353">
        <f t="shared" si="33"/>
        <v>2.2293064627594505</v>
      </c>
      <c r="G534" s="354">
        <f t="shared" si="34"/>
        <v>1.600538158987197</v>
      </c>
      <c r="I534" s="351">
        <f t="shared" si="35"/>
        <v>38145</v>
      </c>
      <c r="J534" s="353">
        <f t="array" ref="J534">(PRODUCT(1+$F$2:F534/100)-1)*100</f>
        <v>283.29154129053842</v>
      </c>
      <c r="K534" s="354">
        <f t="array" ref="K534">(PRODUCT(1+$G$2:G534/100)-1)*100</f>
        <v>7.7553958684163149</v>
      </c>
    </row>
    <row r="535" spans="1:11">
      <c r="A535" s="350">
        <v>38146</v>
      </c>
      <c r="B535" s="346">
        <v>4.5728999999999997</v>
      </c>
      <c r="C535" s="346">
        <v>1679.21</v>
      </c>
      <c r="D535" s="346"/>
      <c r="E535" s="351">
        <f t="shared" si="32"/>
        <v>38146</v>
      </c>
      <c r="F535" s="353">
        <f t="shared" si="33"/>
        <v>-0.27912859541618928</v>
      </c>
      <c r="G535" s="354">
        <f t="shared" si="34"/>
        <v>0.16284119106699801</v>
      </c>
      <c r="I535" s="351">
        <f t="shared" si="35"/>
        <v>38146</v>
      </c>
      <c r="J535" s="353">
        <f t="array" ref="J535">(PRODUCT(1+$F$2:F535/100)-1)*100</f>
        <v>282.22166499498508</v>
      </c>
      <c r="K535" s="354">
        <f t="array" ref="K535">(PRODUCT(1+$G$2:G535/100)-1)*100</f>
        <v>7.9308660384874052</v>
      </c>
    </row>
    <row r="536" spans="1:11">
      <c r="A536" s="350">
        <v>38147</v>
      </c>
      <c r="B536" s="346">
        <v>4.4714</v>
      </c>
      <c r="C536" s="346">
        <v>1663.38</v>
      </c>
      <c r="D536" s="346"/>
      <c r="E536" s="351">
        <f t="shared" si="32"/>
        <v>38147</v>
      </c>
      <c r="F536" s="353">
        <f t="shared" si="33"/>
        <v>-2.2195980668722193</v>
      </c>
      <c r="G536" s="354">
        <f t="shared" si="34"/>
        <v>-0.94270520065983243</v>
      </c>
      <c r="I536" s="351">
        <f t="shared" si="35"/>
        <v>38147</v>
      </c>
      <c r="J536" s="353">
        <f t="array" ref="J536">(PRODUCT(1+$F$2:F536/100)-1)*100</f>
        <v>273.73788030758959</v>
      </c>
      <c r="K536" s="354">
        <f t="array" ref="K536">(PRODUCT(1+$G$2:G536/100)-1)*100</f>
        <v>6.9133961512253927</v>
      </c>
    </row>
    <row r="537" spans="1:11">
      <c r="A537" s="350">
        <v>38148</v>
      </c>
      <c r="B537" s="346">
        <v>4.4557000000000002</v>
      </c>
      <c r="C537" s="346">
        <v>1671.01</v>
      </c>
      <c r="D537" s="346"/>
      <c r="E537" s="351">
        <f t="shared" si="32"/>
        <v>38148</v>
      </c>
      <c r="F537" s="353">
        <f t="shared" si="33"/>
        <v>-0.35112045444379847</v>
      </c>
      <c r="G537" s="354">
        <f t="shared" si="34"/>
        <v>0.45870456540295645</v>
      </c>
      <c r="I537" s="351">
        <f t="shared" si="35"/>
        <v>38148</v>
      </c>
      <c r="J537" s="353">
        <f t="array" ref="J537">(PRODUCT(1+$F$2:F537/100)-1)*100</f>
        <v>272.42561016382496</v>
      </c>
      <c r="K537" s="354">
        <f t="array" ref="K537">(PRODUCT(1+$G$2:G537/100)-1)*100</f>
        <v>7.4038127803984111</v>
      </c>
    </row>
    <row r="538" spans="1:11">
      <c r="A538" s="350">
        <v>38149</v>
      </c>
      <c r="B538" s="346">
        <v>4.4557000000000002</v>
      </c>
      <c r="C538" s="346">
        <v>1671.01</v>
      </c>
      <c r="D538" s="346"/>
      <c r="E538" s="351">
        <f t="shared" si="32"/>
        <v>38149</v>
      </c>
      <c r="F538" s="353">
        <f t="shared" si="33"/>
        <v>0</v>
      </c>
      <c r="G538" s="354">
        <f t="shared" si="34"/>
        <v>0</v>
      </c>
      <c r="I538" s="351">
        <f t="shared" si="35"/>
        <v>38149</v>
      </c>
      <c r="J538" s="353">
        <f t="array" ref="J538">(PRODUCT(1+$F$2:F538/100)-1)*100</f>
        <v>272.42561016382496</v>
      </c>
      <c r="K538" s="354">
        <f t="array" ref="K538">(PRODUCT(1+$G$2:G538/100)-1)*100</f>
        <v>7.4038127803984111</v>
      </c>
    </row>
    <row r="539" spans="1:11">
      <c r="A539" s="350">
        <v>38152</v>
      </c>
      <c r="B539" s="346">
        <v>4.2214</v>
      </c>
      <c r="C539" s="346">
        <v>1655</v>
      </c>
      <c r="D539" s="346"/>
      <c r="E539" s="351">
        <f t="shared" si="32"/>
        <v>38152</v>
      </c>
      <c r="F539" s="353">
        <f t="shared" si="33"/>
        <v>-5.2584330183809591</v>
      </c>
      <c r="G539" s="354">
        <f t="shared" si="34"/>
        <v>-0.95810318310483034</v>
      </c>
      <c r="I539" s="351">
        <f t="shared" si="35"/>
        <v>38152</v>
      </c>
      <c r="J539" s="353">
        <f t="array" ref="J539">(PRODUCT(1+$F$2:F539/100)-1)*100</f>
        <v>252.84185891006365</v>
      </c>
      <c r="K539" s="354">
        <f t="array" ref="K539">(PRODUCT(1+$G$2:G539/100)-1)*100</f>
        <v>6.3747734313734705</v>
      </c>
    </row>
    <row r="540" spans="1:11">
      <c r="A540" s="350">
        <v>38153</v>
      </c>
      <c r="B540" s="346">
        <v>4.2470999999999997</v>
      </c>
      <c r="C540" s="346">
        <v>1664.92</v>
      </c>
      <c r="D540" s="346"/>
      <c r="E540" s="351">
        <f t="shared" si="32"/>
        <v>38153</v>
      </c>
      <c r="F540" s="353">
        <f t="shared" si="33"/>
        <v>0.60880276685459922</v>
      </c>
      <c r="G540" s="354">
        <f t="shared" si="34"/>
        <v>0.59939577039276326</v>
      </c>
      <c r="I540" s="351">
        <f t="shared" si="35"/>
        <v>38153</v>
      </c>
      <c r="J540" s="353">
        <f t="array" ref="J540">(PRODUCT(1+$F$2:F540/100)-1)*100</f>
        <v>254.98996990972933</v>
      </c>
      <c r="K540" s="354">
        <f t="array" ref="K540">(PRODUCT(1+$G$2:G540/100)-1)*100</f>
        <v>7.0123793240860044</v>
      </c>
    </row>
    <row r="541" spans="1:11">
      <c r="A541" s="350">
        <v>38154</v>
      </c>
      <c r="B541" s="346">
        <v>4.32</v>
      </c>
      <c r="C541" s="346">
        <v>1667.23</v>
      </c>
      <c r="D541" s="346"/>
      <c r="E541" s="351">
        <f t="shared" si="32"/>
        <v>38154</v>
      </c>
      <c r="F541" s="353">
        <f t="shared" si="33"/>
        <v>1.7164653528290108</v>
      </c>
      <c r="G541" s="354">
        <f t="shared" si="34"/>
        <v>0.13874540518463707</v>
      </c>
      <c r="I541" s="351">
        <f t="shared" si="35"/>
        <v>38154</v>
      </c>
      <c r="J541" s="353">
        <f t="array" ref="J541">(PRODUCT(1+$F$2:F541/100)-1)*100</f>
        <v>261.08324974924795</v>
      </c>
      <c r="K541" s="354">
        <f t="array" ref="K541">(PRODUCT(1+$G$2:G541/100)-1)*100</f>
        <v>7.1608540833769219</v>
      </c>
    </row>
    <row r="542" spans="1:11">
      <c r="A542" s="350">
        <v>38155</v>
      </c>
      <c r="B542" s="346">
        <v>4.26</v>
      </c>
      <c r="C542" s="346">
        <v>1665.02</v>
      </c>
      <c r="D542" s="346"/>
      <c r="E542" s="351">
        <f t="shared" si="32"/>
        <v>38155</v>
      </c>
      <c r="F542" s="353">
        <f t="shared" si="33"/>
        <v>-1.3888888888888951</v>
      </c>
      <c r="G542" s="354">
        <f t="shared" si="34"/>
        <v>-0.13255519634364221</v>
      </c>
      <c r="I542" s="351">
        <f t="shared" si="35"/>
        <v>38155</v>
      </c>
      <c r="J542" s="353">
        <f t="array" ref="J542">(PRODUCT(1+$F$2:F542/100)-1)*100</f>
        <v>256.06820461384171</v>
      </c>
      <c r="K542" s="354">
        <f t="array" ref="K542">(PRODUCT(1+$G$2:G542/100)-1)*100</f>
        <v>7.0188068028431694</v>
      </c>
    </row>
    <row r="543" spans="1:11">
      <c r="A543" s="350">
        <v>38156</v>
      </c>
      <c r="B543" s="346">
        <v>4.2214</v>
      </c>
      <c r="C543" s="346">
        <v>1669.39</v>
      </c>
      <c r="D543" s="346"/>
      <c r="E543" s="351">
        <f t="shared" si="32"/>
        <v>38156</v>
      </c>
      <c r="F543" s="353">
        <f t="shared" si="33"/>
        <v>-0.90610328638497384</v>
      </c>
      <c r="G543" s="354">
        <f t="shared" si="34"/>
        <v>0.26245930979809096</v>
      </c>
      <c r="I543" s="351">
        <f t="shared" si="35"/>
        <v>38156</v>
      </c>
      <c r="J543" s="353">
        <f t="array" ref="J543">(PRODUCT(1+$F$2:F543/100)-1)*100</f>
        <v>252.84185891006371</v>
      </c>
      <c r="K543" s="354">
        <f t="array" ref="K543">(PRODUCT(1+$G$2:G543/100)-1)*100</f>
        <v>7.2996876245320585</v>
      </c>
    </row>
    <row r="544" spans="1:11">
      <c r="A544" s="350">
        <v>38159</v>
      </c>
      <c r="B544" s="346">
        <v>4.1314000000000002</v>
      </c>
      <c r="C544" s="346">
        <v>1662.46</v>
      </c>
      <c r="D544" s="346"/>
      <c r="E544" s="351">
        <f t="shared" si="32"/>
        <v>38159</v>
      </c>
      <c r="F544" s="353">
        <f t="shared" si="33"/>
        <v>-2.1319941251717434</v>
      </c>
      <c r="G544" s="354">
        <f t="shared" si="34"/>
        <v>-0.41512169115665021</v>
      </c>
      <c r="I544" s="351">
        <f t="shared" si="35"/>
        <v>38159</v>
      </c>
      <c r="J544" s="353">
        <f t="array" ref="J544">(PRODUCT(1+$F$2:F544/100)-1)*100</f>
        <v>245.31929120695435</v>
      </c>
      <c r="K544" s="354">
        <f t="array" ref="K544">(PRODUCT(1+$G$2:G544/100)-1)*100</f>
        <v>6.8542633466593061</v>
      </c>
    </row>
    <row r="545" spans="1:11">
      <c r="A545" s="350">
        <v>38160</v>
      </c>
      <c r="B545" s="346">
        <v>4.1414</v>
      </c>
      <c r="C545" s="346">
        <v>1668.55</v>
      </c>
      <c r="D545" s="346"/>
      <c r="E545" s="351">
        <f t="shared" si="32"/>
        <v>38160</v>
      </c>
      <c r="F545" s="353">
        <f t="shared" si="33"/>
        <v>0.24204870019848279</v>
      </c>
      <c r="G545" s="354">
        <f t="shared" si="34"/>
        <v>0.36632460329872885</v>
      </c>
      <c r="I545" s="351">
        <f t="shared" si="35"/>
        <v>38160</v>
      </c>
      <c r="J545" s="353">
        <f t="array" ref="J545">(PRODUCT(1+$F$2:F545/100)-1)*100</f>
        <v>246.15513206285539</v>
      </c>
      <c r="K545" s="354">
        <f t="array" ref="K545">(PRODUCT(1+$G$2:G545/100)-1)*100</f>
        <v>7.245696802971735</v>
      </c>
    </row>
    <row r="546" spans="1:11">
      <c r="A546" s="350">
        <v>38161</v>
      </c>
      <c r="B546" s="346">
        <v>4.3842999999999996</v>
      </c>
      <c r="C546" s="346">
        <v>1682.75</v>
      </c>
      <c r="D546" s="346"/>
      <c r="E546" s="351">
        <f t="shared" si="32"/>
        <v>38161</v>
      </c>
      <c r="F546" s="353">
        <f t="shared" si="33"/>
        <v>5.8651663688607636</v>
      </c>
      <c r="G546" s="354">
        <f t="shared" si="34"/>
        <v>0.851038326690845</v>
      </c>
      <c r="I546" s="351">
        <f t="shared" si="35"/>
        <v>38161</v>
      </c>
      <c r="J546" s="353">
        <f t="array" ref="J546">(PRODUCT(1+$F$2:F546/100)-1)*100</f>
        <v>266.45770645269153</v>
      </c>
      <c r="K546" s="354">
        <f t="array" ref="K546">(PRODUCT(1+$G$2:G546/100)-1)*100</f>
        <v>8.1583987864916718</v>
      </c>
    </row>
    <row r="547" spans="1:11">
      <c r="A547" s="350">
        <v>38162</v>
      </c>
      <c r="B547" s="346">
        <v>4.4413999999999998</v>
      </c>
      <c r="C547" s="346">
        <v>1678.07</v>
      </c>
      <c r="D547" s="346"/>
      <c r="E547" s="351">
        <f t="shared" si="32"/>
        <v>38162</v>
      </c>
      <c r="F547" s="353">
        <f t="shared" si="33"/>
        <v>1.3023743813151523</v>
      </c>
      <c r="G547" s="354">
        <f t="shared" si="34"/>
        <v>-0.27811617887386619</v>
      </c>
      <c r="I547" s="351">
        <f t="shared" si="35"/>
        <v>38162</v>
      </c>
      <c r="J547" s="353">
        <f t="array" ref="J547">(PRODUCT(1+$F$2:F547/100)-1)*100</f>
        <v>271.23035773988647</v>
      </c>
      <c r="K547" s="354">
        <f t="array" ref="K547">(PRODUCT(1+$G$2:G547/100)-1)*100</f>
        <v>7.8575927806555201</v>
      </c>
    </row>
    <row r="548" spans="1:11">
      <c r="A548" s="350">
        <v>38163</v>
      </c>
      <c r="B548" s="346">
        <v>4.57</v>
      </c>
      <c r="C548" s="346">
        <v>1668.93</v>
      </c>
      <c r="D548" s="346"/>
      <c r="E548" s="351">
        <f t="shared" si="32"/>
        <v>38163</v>
      </c>
      <c r="F548" s="353">
        <f t="shared" si="33"/>
        <v>2.8954834061332146</v>
      </c>
      <c r="G548" s="354">
        <f t="shared" si="34"/>
        <v>-0.54467334497367847</v>
      </c>
      <c r="I548" s="351">
        <f t="shared" si="35"/>
        <v>38163</v>
      </c>
      <c r="J548" s="353">
        <f t="array" ref="J548">(PRODUCT(1+$F$2:F548/100)-1)*100</f>
        <v>281.97927114677384</v>
      </c>
      <c r="K548" s="354">
        <f t="array" ref="K548">(PRODUCT(1+$G$2:G548/100)-1)*100</f>
        <v>7.2701212222490375</v>
      </c>
    </row>
    <row r="549" spans="1:11">
      <c r="A549" s="350">
        <v>38166</v>
      </c>
      <c r="B549" s="346">
        <v>4.8571</v>
      </c>
      <c r="C549" s="346">
        <v>1667.61</v>
      </c>
      <c r="D549" s="346"/>
      <c r="E549" s="351">
        <f t="shared" si="32"/>
        <v>38166</v>
      </c>
      <c r="F549" s="353">
        <f t="shared" si="33"/>
        <v>6.2822757111597349</v>
      </c>
      <c r="G549" s="354">
        <f t="shared" si="34"/>
        <v>-7.9092592259721872E-2</v>
      </c>
      <c r="I549" s="351">
        <f t="shared" si="35"/>
        <v>38166</v>
      </c>
      <c r="J549" s="353">
        <f t="array" ref="J549">(PRODUCT(1+$F$2:F549/100)-1)*100</f>
        <v>305.97626211969259</v>
      </c>
      <c r="K549" s="354">
        <f t="array" ref="K549">(PRODUCT(1+$G$2:G549/100)-1)*100</f>
        <v>7.1852785026542243</v>
      </c>
    </row>
    <row r="550" spans="1:11">
      <c r="A550" s="350">
        <v>38167</v>
      </c>
      <c r="B550" s="346">
        <v>4.8829000000000002</v>
      </c>
      <c r="C550" s="346">
        <v>1671.84</v>
      </c>
      <c r="D550" s="346"/>
      <c r="E550" s="351">
        <f t="shared" si="32"/>
        <v>38167</v>
      </c>
      <c r="F550" s="353">
        <f t="shared" si="33"/>
        <v>0.53118115748080896</v>
      </c>
      <c r="G550" s="354">
        <f t="shared" si="34"/>
        <v>0.25365643046035835</v>
      </c>
      <c r="I550" s="351">
        <f t="shared" si="35"/>
        <v>38167</v>
      </c>
      <c r="J550" s="353">
        <f t="array" ref="J550">(PRODUCT(1+$F$2:F550/100)-1)*100</f>
        <v>308.13273152791731</v>
      </c>
      <c r="K550" s="354">
        <f t="array" ref="K550">(PRODUCT(1+$G$2:G550/100)-1)*100</f>
        <v>7.4571608540830558</v>
      </c>
    </row>
    <row r="551" spans="1:11">
      <c r="A551" s="350">
        <v>38168</v>
      </c>
      <c r="B551" s="346">
        <v>5.1429</v>
      </c>
      <c r="C551" s="346">
        <v>1678.83</v>
      </c>
      <c r="D551" s="346"/>
      <c r="E551" s="351">
        <f t="shared" si="32"/>
        <v>38168</v>
      </c>
      <c r="F551" s="353">
        <f t="shared" si="33"/>
        <v>5.3247045812939042</v>
      </c>
      <c r="G551" s="354">
        <f t="shared" si="34"/>
        <v>0.41810221073788068</v>
      </c>
      <c r="I551" s="351">
        <f t="shared" si="35"/>
        <v>38168</v>
      </c>
      <c r="J551" s="353">
        <f t="array" ref="J551">(PRODUCT(1+$F$2:F551/100)-1)*100</f>
        <v>329.86459378134435</v>
      </c>
      <c r="K551" s="354">
        <f t="array" ref="K551">(PRODUCT(1+$G$2:G551/100)-1)*100</f>
        <v>7.9064416192101472</v>
      </c>
    </row>
    <row r="552" spans="1:11">
      <c r="A552" s="350">
        <v>38169</v>
      </c>
      <c r="B552" s="346">
        <v>5.1356999999999999</v>
      </c>
      <c r="C552" s="346">
        <v>1661.53</v>
      </c>
      <c r="D552" s="346"/>
      <c r="E552" s="351">
        <f t="shared" si="32"/>
        <v>38169</v>
      </c>
      <c r="F552" s="353">
        <f t="shared" si="33"/>
        <v>-0.13999883334305796</v>
      </c>
      <c r="G552" s="354">
        <f t="shared" si="34"/>
        <v>-1.0304795601698724</v>
      </c>
      <c r="I552" s="351">
        <f t="shared" si="35"/>
        <v>38169</v>
      </c>
      <c r="J552" s="353">
        <f t="array" ref="J552">(PRODUCT(1+$F$2:F552/100)-1)*100</f>
        <v>329.26278836509556</v>
      </c>
      <c r="K552" s="354">
        <f t="array" ref="K552">(PRODUCT(1+$G$2:G552/100)-1)*100</f>
        <v>6.7944877942175408</v>
      </c>
    </row>
    <row r="553" spans="1:11">
      <c r="A553" s="350">
        <v>38170</v>
      </c>
      <c r="B553" s="346">
        <v>4.6157000000000004</v>
      </c>
      <c r="C553" s="346">
        <v>1656.33</v>
      </c>
      <c r="D553" s="346"/>
      <c r="E553" s="351">
        <f t="shared" si="32"/>
        <v>38170</v>
      </c>
      <c r="F553" s="353">
        <f t="shared" si="33"/>
        <v>-10.125202017251777</v>
      </c>
      <c r="G553" s="354">
        <f t="shared" si="34"/>
        <v>-0.31296455676395052</v>
      </c>
      <c r="I553" s="351">
        <f t="shared" si="35"/>
        <v>38170</v>
      </c>
      <c r="J553" s="353">
        <f t="array" ref="J553">(PRODUCT(1+$F$2:F553/100)-1)*100</f>
        <v>285.79906385824165</v>
      </c>
      <c r="K553" s="354">
        <f t="array" ref="K553">(PRODUCT(1+$G$2:G553/100)-1)*100</f>
        <v>6.460258898844029</v>
      </c>
    </row>
    <row r="554" spans="1:11">
      <c r="A554" s="350">
        <v>38173</v>
      </c>
      <c r="B554" s="346">
        <v>4.6157000000000004</v>
      </c>
      <c r="C554" s="346">
        <v>1656.33</v>
      </c>
      <c r="D554" s="346"/>
      <c r="E554" s="351">
        <f t="shared" si="32"/>
        <v>38173</v>
      </c>
      <c r="F554" s="353">
        <f t="shared" si="33"/>
        <v>0</v>
      </c>
      <c r="G554" s="354">
        <f t="shared" si="34"/>
        <v>0</v>
      </c>
      <c r="I554" s="351">
        <f t="shared" si="35"/>
        <v>38173</v>
      </c>
      <c r="J554" s="353">
        <f t="array" ref="J554">(PRODUCT(1+$F$2:F554/100)-1)*100</f>
        <v>285.79906385824165</v>
      </c>
      <c r="K554" s="354">
        <f t="array" ref="K554">(PRODUCT(1+$G$2:G554/100)-1)*100</f>
        <v>6.460258898844029</v>
      </c>
    </row>
    <row r="555" spans="1:11">
      <c r="A555" s="350">
        <v>38174</v>
      </c>
      <c r="B555" s="346">
        <v>4.7885999999999997</v>
      </c>
      <c r="C555" s="346">
        <v>1642.84</v>
      </c>
      <c r="D555" s="346"/>
      <c r="E555" s="351">
        <f t="shared" si="32"/>
        <v>38174</v>
      </c>
      <c r="F555" s="353">
        <f t="shared" si="33"/>
        <v>3.7459106961024169</v>
      </c>
      <c r="G555" s="354">
        <f t="shared" si="34"/>
        <v>-0.81445122650679602</v>
      </c>
      <c r="I555" s="351">
        <f t="shared" si="35"/>
        <v>38174</v>
      </c>
      <c r="J555" s="353">
        <f t="array" ref="J555">(PRODUCT(1+$F$2:F555/100)-1)*100</f>
        <v>300.25075225677051</v>
      </c>
      <c r="K555" s="354">
        <f t="array" ref="K555">(PRODUCT(1+$G$2:G555/100)-1)*100</f>
        <v>5.5931920145000813</v>
      </c>
    </row>
    <row r="556" spans="1:11">
      <c r="A556" s="350">
        <v>38175</v>
      </c>
      <c r="B556" s="346">
        <v>4.7643000000000004</v>
      </c>
      <c r="C556" s="346">
        <v>1646.36</v>
      </c>
      <c r="D556" s="346"/>
      <c r="E556" s="351">
        <f t="shared" si="32"/>
        <v>38175</v>
      </c>
      <c r="F556" s="353">
        <f t="shared" si="33"/>
        <v>-0.50745520611450434</v>
      </c>
      <c r="G556" s="354">
        <f t="shared" si="34"/>
        <v>0.21426310535415105</v>
      </c>
      <c r="I556" s="351">
        <f t="shared" si="35"/>
        <v>38175</v>
      </c>
      <c r="J556" s="353">
        <f t="array" ref="J556">(PRODUCT(1+$F$2:F556/100)-1)*100</f>
        <v>298.2196589769311</v>
      </c>
      <c r="K556" s="354">
        <f t="array" ref="K556">(PRODUCT(1+$G$2:G556/100)-1)*100</f>
        <v>5.8194392667529238</v>
      </c>
    </row>
    <row r="557" spans="1:11">
      <c r="A557" s="350">
        <v>38176</v>
      </c>
      <c r="B557" s="346">
        <v>4.5586000000000002</v>
      </c>
      <c r="C557" s="346">
        <v>1632.88</v>
      </c>
      <c r="D557" s="346"/>
      <c r="E557" s="351">
        <f t="shared" si="32"/>
        <v>38176</v>
      </c>
      <c r="F557" s="353">
        <f t="shared" si="33"/>
        <v>-4.3175282832735196</v>
      </c>
      <c r="G557" s="354">
        <f t="shared" si="34"/>
        <v>-0.81877596637429662</v>
      </c>
      <c r="I557" s="351">
        <f t="shared" si="35"/>
        <v>38176</v>
      </c>
      <c r="J557" s="353">
        <f t="array" ref="J557">(PRODUCT(1+$F$2:F557/100)-1)*100</f>
        <v>281.02641257104671</v>
      </c>
      <c r="K557" s="354">
        <f t="array" ref="K557">(PRODUCT(1+$G$2:G557/100)-1)*100</f>
        <v>4.9530151302846992</v>
      </c>
    </row>
    <row r="558" spans="1:11">
      <c r="A558" s="350">
        <v>38177</v>
      </c>
      <c r="B558" s="346">
        <v>4.7756999999999996</v>
      </c>
      <c r="C558" s="346">
        <v>1638.42</v>
      </c>
      <c r="D558" s="346"/>
      <c r="E558" s="351">
        <f t="shared" si="32"/>
        <v>38177</v>
      </c>
      <c r="F558" s="353">
        <f t="shared" si="33"/>
        <v>4.7624270609397445</v>
      </c>
      <c r="G558" s="354">
        <f t="shared" si="34"/>
        <v>0.33927784038019215</v>
      </c>
      <c r="I558" s="351">
        <f t="shared" si="35"/>
        <v>38177</v>
      </c>
      <c r="J558" s="353">
        <f t="array" ref="J558">(PRODUCT(1+$F$2:F558/100)-1)*100</f>
        <v>299.17251755265812</v>
      </c>
      <c r="K558" s="354">
        <f t="array" ref="K558">(PRODUCT(1+$G$2:G558/100)-1)*100</f>
        <v>5.3090974534326207</v>
      </c>
    </row>
    <row r="559" spans="1:11">
      <c r="A559" s="350">
        <v>38180</v>
      </c>
      <c r="B559" s="346">
        <v>4.6543000000000001</v>
      </c>
      <c r="C559" s="346">
        <v>1640.73</v>
      </c>
      <c r="D559" s="346"/>
      <c r="E559" s="351">
        <f t="shared" si="32"/>
        <v>38180</v>
      </c>
      <c r="F559" s="353">
        <f t="shared" si="33"/>
        <v>-2.5420357225118706</v>
      </c>
      <c r="G559" s="354">
        <f t="shared" si="34"/>
        <v>0.14098948987437687</v>
      </c>
      <c r="I559" s="351">
        <f t="shared" si="35"/>
        <v>38180</v>
      </c>
      <c r="J559" s="353">
        <f t="array" ref="J559">(PRODUCT(1+$F$2:F559/100)-1)*100</f>
        <v>289.0254095620196</v>
      </c>
      <c r="K559" s="354">
        <f t="array" ref="K559">(PRODUCT(1+$G$2:G559/100)-1)*100</f>
        <v>5.457572212723516</v>
      </c>
    </row>
    <row r="560" spans="1:11">
      <c r="A560" s="350">
        <v>38181</v>
      </c>
      <c r="B560" s="346">
        <v>4.5486000000000004</v>
      </c>
      <c r="C560" s="346">
        <v>1641.96</v>
      </c>
      <c r="D560" s="346"/>
      <c r="E560" s="351">
        <f t="shared" si="32"/>
        <v>38181</v>
      </c>
      <c r="F560" s="353">
        <f t="shared" si="33"/>
        <v>-2.2710181982252942</v>
      </c>
      <c r="G560" s="354">
        <f t="shared" si="34"/>
        <v>7.4966630707073989E-2</v>
      </c>
      <c r="I560" s="351">
        <f t="shared" si="35"/>
        <v>38181</v>
      </c>
      <c r="J560" s="353">
        <f t="array" ref="J560">(PRODUCT(1+$F$2:F560/100)-1)*100</f>
        <v>280.19057171514572</v>
      </c>
      <c r="K560" s="354">
        <f t="array" ref="K560">(PRODUCT(1+$G$2:G560/100)-1)*100</f>
        <v>5.5366302014368651</v>
      </c>
    </row>
    <row r="561" spans="1:11">
      <c r="A561" s="350">
        <v>38182</v>
      </c>
      <c r="B561" s="346">
        <v>4.58</v>
      </c>
      <c r="C561" s="346">
        <v>1636.62</v>
      </c>
      <c r="D561" s="346"/>
      <c r="E561" s="351">
        <f t="shared" si="32"/>
        <v>38182</v>
      </c>
      <c r="F561" s="353">
        <f t="shared" si="33"/>
        <v>0.69032229697048031</v>
      </c>
      <c r="G561" s="354">
        <f t="shared" si="34"/>
        <v>-0.32522107724914928</v>
      </c>
      <c r="I561" s="351">
        <f t="shared" si="35"/>
        <v>38182</v>
      </c>
      <c r="J561" s="353">
        <f t="array" ref="J561">(PRODUCT(1+$F$2:F561/100)-1)*100</f>
        <v>282.81511200267488</v>
      </c>
      <c r="K561" s="354">
        <f t="array" ref="K561">(PRODUCT(1+$G$2:G561/100)-1)*100</f>
        <v>5.1934028358032958</v>
      </c>
    </row>
    <row r="562" spans="1:11">
      <c r="A562" s="350">
        <v>38183</v>
      </c>
      <c r="B562" s="346">
        <v>4.5713999999999997</v>
      </c>
      <c r="C562" s="346">
        <v>1629.58</v>
      </c>
      <c r="D562" s="346"/>
      <c r="E562" s="351">
        <f t="shared" si="32"/>
        <v>38183</v>
      </c>
      <c r="F562" s="353">
        <f t="shared" si="33"/>
        <v>-0.1877729257641958</v>
      </c>
      <c r="G562" s="354">
        <f t="shared" si="34"/>
        <v>-0.43015483129864585</v>
      </c>
      <c r="I562" s="351">
        <f t="shared" si="35"/>
        <v>38183</v>
      </c>
      <c r="J562" s="353">
        <f t="array" ref="J562">(PRODUCT(1+$F$2:F562/100)-1)*100</f>
        <v>282.09628886659999</v>
      </c>
      <c r="K562" s="354">
        <f t="array" ref="K562">(PRODUCT(1+$G$2:G562/100)-1)*100</f>
        <v>4.740908331297633</v>
      </c>
    </row>
    <row r="563" spans="1:11">
      <c r="A563" s="350">
        <v>38184</v>
      </c>
      <c r="B563" s="346">
        <v>3.2886000000000002</v>
      </c>
      <c r="C563" s="346">
        <v>1621.81</v>
      </c>
      <c r="D563" s="346"/>
      <c r="E563" s="351">
        <f t="shared" si="32"/>
        <v>38184</v>
      </c>
      <c r="F563" s="353">
        <f t="shared" si="33"/>
        <v>-28.061425383908645</v>
      </c>
      <c r="G563" s="354">
        <f t="shared" si="34"/>
        <v>-0.47680997557653093</v>
      </c>
      <c r="I563" s="351">
        <f t="shared" si="35"/>
        <v>38184</v>
      </c>
      <c r="J563" s="353">
        <f t="array" ref="J563">(PRODUCT(1+$F$2:F563/100)-1)*100</f>
        <v>174.874623871615</v>
      </c>
      <c r="K563" s="354">
        <f t="array" ref="K563">(PRODUCT(1+$G$2:G563/100)-1)*100</f>
        <v>4.2414932318645349</v>
      </c>
    </row>
    <row r="564" spans="1:11">
      <c r="A564" s="350">
        <v>38187</v>
      </c>
      <c r="B564" s="346">
        <v>2.8814000000000002</v>
      </c>
      <c r="C564" s="346">
        <v>1621.08</v>
      </c>
      <c r="D564" s="346"/>
      <c r="E564" s="351">
        <f t="shared" si="32"/>
        <v>38187</v>
      </c>
      <c r="F564" s="353">
        <f t="shared" si="33"/>
        <v>-12.382168704007778</v>
      </c>
      <c r="G564" s="354">
        <f t="shared" si="34"/>
        <v>-4.5011437837971791E-2</v>
      </c>
      <c r="I564" s="351">
        <f t="shared" si="35"/>
        <v>38187</v>
      </c>
      <c r="J564" s="353">
        <f t="array" ref="J564">(PRODUCT(1+$F$2:F564/100)-1)*100</f>
        <v>140.83918421932481</v>
      </c>
      <c r="K564" s="354">
        <f t="array" ref="K564">(PRODUCT(1+$G$2:G564/100)-1)*100</f>
        <v>4.1945726369370995</v>
      </c>
    </row>
    <row r="565" spans="1:11">
      <c r="A565" s="350">
        <v>38188</v>
      </c>
      <c r="B565" s="346">
        <v>3.08</v>
      </c>
      <c r="C565" s="346">
        <v>1632.52</v>
      </c>
      <c r="D565" s="346"/>
      <c r="E565" s="351">
        <f t="shared" si="32"/>
        <v>38188</v>
      </c>
      <c r="F565" s="353">
        <f t="shared" si="33"/>
        <v>6.8924828208509759</v>
      </c>
      <c r="G565" s="354">
        <f t="shared" si="34"/>
        <v>0.7057023712586652</v>
      </c>
      <c r="I565" s="351">
        <f t="shared" si="35"/>
        <v>38188</v>
      </c>
      <c r="J565" s="353">
        <f t="array" ref="J565">(PRODUCT(1+$F$2:F565/100)-1)*100</f>
        <v>157.4389836175194</v>
      </c>
      <c r="K565" s="354">
        <f t="array" ref="K565">(PRODUCT(1+$G$2:G565/100)-1)*100</f>
        <v>4.9298762067587987</v>
      </c>
    </row>
    <row r="566" spans="1:11">
      <c r="A566" s="350">
        <v>38189</v>
      </c>
      <c r="B566" s="346">
        <v>2.8571</v>
      </c>
      <c r="C566" s="346">
        <v>1610.88</v>
      </c>
      <c r="D566" s="346"/>
      <c r="E566" s="351">
        <f t="shared" si="32"/>
        <v>38189</v>
      </c>
      <c r="F566" s="353">
        <f t="shared" si="33"/>
        <v>-7.2370129870129922</v>
      </c>
      <c r="G566" s="354">
        <f t="shared" si="34"/>
        <v>-1.325558032979679</v>
      </c>
      <c r="I566" s="351">
        <f t="shared" si="35"/>
        <v>38189</v>
      </c>
      <c r="J566" s="353">
        <f t="array" ref="J566">(PRODUCT(1+$F$2:F566/100)-1)*100</f>
        <v>138.80809093948528</v>
      </c>
      <c r="K566" s="354">
        <f t="array" ref="K566">(PRODUCT(1+$G$2:G566/100)-1)*100</f>
        <v>3.5389698037044726</v>
      </c>
    </row>
    <row r="567" spans="1:11">
      <c r="A567" s="350">
        <v>38190</v>
      </c>
      <c r="B567" s="346">
        <v>2.8914</v>
      </c>
      <c r="C567" s="346">
        <v>1615.27</v>
      </c>
      <c r="D567" s="346"/>
      <c r="E567" s="351">
        <f t="shared" si="32"/>
        <v>38190</v>
      </c>
      <c r="F567" s="353">
        <f t="shared" si="33"/>
        <v>1.2005180077701239</v>
      </c>
      <c r="G567" s="354">
        <f t="shared" si="34"/>
        <v>0.27252185141040108</v>
      </c>
      <c r="I567" s="351">
        <f t="shared" si="35"/>
        <v>38190</v>
      </c>
      <c r="J567" s="353">
        <f t="array" ref="J567">(PRODUCT(1+$F$2:F567/100)-1)*100</f>
        <v>141.67502507522585</v>
      </c>
      <c r="K567" s="354">
        <f t="array" ref="K567">(PRODUCT(1+$G$2:G567/100)-1)*100</f>
        <v>3.8211361211447858</v>
      </c>
    </row>
    <row r="568" spans="1:11">
      <c r="A568" s="350">
        <v>38191</v>
      </c>
      <c r="B568" s="346">
        <v>2.8957000000000002</v>
      </c>
      <c r="C568" s="346">
        <v>1599.62</v>
      </c>
      <c r="D568" s="346"/>
      <c r="E568" s="351">
        <f t="shared" si="32"/>
        <v>38191</v>
      </c>
      <c r="F568" s="353">
        <f t="shared" si="33"/>
        <v>0.14871688455420085</v>
      </c>
      <c r="G568" s="354">
        <f t="shared" si="34"/>
        <v>-0.96887826802949384</v>
      </c>
      <c r="I568" s="351">
        <f t="shared" si="35"/>
        <v>38191</v>
      </c>
      <c r="J568" s="353">
        <f t="array" ref="J568">(PRODUCT(1+$F$2:F568/100)-1)*100</f>
        <v>142.03443664326332</v>
      </c>
      <c r="K568" s="354">
        <f t="array" ref="K568">(PRODUCT(1+$G$2:G568/100)-1)*100</f>
        <v>2.8152356956457014</v>
      </c>
    </row>
    <row r="569" spans="1:11">
      <c r="A569" s="350">
        <v>38194</v>
      </c>
      <c r="B569" s="346">
        <v>2.7229000000000001</v>
      </c>
      <c r="C569" s="346">
        <v>1596.48</v>
      </c>
      <c r="D569" s="346"/>
      <c r="E569" s="351">
        <f t="shared" si="32"/>
        <v>38194</v>
      </c>
      <c r="F569" s="353">
        <f t="shared" si="33"/>
        <v>-5.9674690057671782</v>
      </c>
      <c r="G569" s="354">
        <f t="shared" si="34"/>
        <v>-0.19629662044734486</v>
      </c>
      <c r="I569" s="351">
        <f t="shared" si="35"/>
        <v>38194</v>
      </c>
      <c r="J569" s="353">
        <f t="array" ref="J569">(PRODUCT(1+$F$2:F569/100)-1)*100</f>
        <v>127.59110665329337</v>
      </c>
      <c r="K569" s="354">
        <f t="array" ref="K569">(PRODUCT(1+$G$2:G569/100)-1)*100</f>
        <v>2.6134128626701836</v>
      </c>
    </row>
    <row r="570" spans="1:11">
      <c r="A570" s="350">
        <v>38195</v>
      </c>
      <c r="B570" s="346">
        <v>2.9085999999999999</v>
      </c>
      <c r="C570" s="346">
        <v>1612.33</v>
      </c>
      <c r="D570" s="346"/>
      <c r="E570" s="351">
        <f t="shared" si="32"/>
        <v>38195</v>
      </c>
      <c r="F570" s="353">
        <f t="shared" si="33"/>
        <v>6.8199346285210627</v>
      </c>
      <c r="G570" s="354">
        <f t="shared" si="34"/>
        <v>0.99280918019641895</v>
      </c>
      <c r="I570" s="351">
        <f t="shared" si="35"/>
        <v>38195</v>
      </c>
      <c r="J570" s="353">
        <f t="array" ref="J570">(PRODUCT(1+$F$2:F570/100)-1)*100</f>
        <v>143.11267134737565</v>
      </c>
      <c r="K570" s="354">
        <f t="array" ref="K570">(PRODUCT(1+$G$2:G570/100)-1)*100</f>
        <v>3.6321682456836202</v>
      </c>
    </row>
    <row r="571" spans="1:11">
      <c r="A571" s="350">
        <v>38196</v>
      </c>
      <c r="B571" s="346">
        <v>2.89</v>
      </c>
      <c r="C571" s="346">
        <v>1613.5</v>
      </c>
      <c r="D571" s="346"/>
      <c r="E571" s="351">
        <f t="shared" si="32"/>
        <v>38196</v>
      </c>
      <c r="F571" s="353">
        <f t="shared" si="33"/>
        <v>-0.63948291274151803</v>
      </c>
      <c r="G571" s="354">
        <f t="shared" si="34"/>
        <v>7.2565789881728904E-2</v>
      </c>
      <c r="I571" s="351">
        <f t="shared" si="35"/>
        <v>38196</v>
      </c>
      <c r="J571" s="353">
        <f t="array" ref="J571">(PRODUCT(1+$F$2:F571/100)-1)*100</f>
        <v>141.55800735539975</v>
      </c>
      <c r="K571" s="354">
        <f t="array" ref="K571">(PRODUCT(1+$G$2:G571/100)-1)*100</f>
        <v>3.7073697471426525</v>
      </c>
    </row>
    <row r="572" spans="1:11">
      <c r="A572" s="350">
        <v>38197</v>
      </c>
      <c r="B572" s="346">
        <v>2.9</v>
      </c>
      <c r="C572" s="346">
        <v>1621.35</v>
      </c>
      <c r="D572" s="346"/>
      <c r="E572" s="351">
        <f t="shared" si="32"/>
        <v>38197</v>
      </c>
      <c r="F572" s="353">
        <f t="shared" si="33"/>
        <v>0.34602076124565784</v>
      </c>
      <c r="G572" s="354">
        <f t="shared" si="34"/>
        <v>0.48651998760458337</v>
      </c>
      <c r="I572" s="351">
        <f t="shared" si="35"/>
        <v>38197</v>
      </c>
      <c r="J572" s="353">
        <f t="array" ref="J572">(PRODUCT(1+$F$2:F572/100)-1)*100</f>
        <v>142.39384821130074</v>
      </c>
      <c r="K572" s="354">
        <f t="array" ref="K572">(PRODUCT(1+$G$2:G572/100)-1)*100</f>
        <v>4.2119268295814916</v>
      </c>
    </row>
    <row r="573" spans="1:11">
      <c r="A573" s="350">
        <v>38198</v>
      </c>
      <c r="B573" s="346">
        <v>2.9285999999999999</v>
      </c>
      <c r="C573" s="346">
        <v>1623.26</v>
      </c>
      <c r="D573" s="346"/>
      <c r="E573" s="351">
        <f t="shared" si="32"/>
        <v>38198</v>
      </c>
      <c r="F573" s="353">
        <f t="shared" si="33"/>
        <v>0.98620689655173344</v>
      </c>
      <c r="G573" s="354">
        <f t="shared" si="34"/>
        <v>0.11780306534678875</v>
      </c>
      <c r="I573" s="351">
        <f t="shared" si="35"/>
        <v>38198</v>
      </c>
      <c r="J573" s="353">
        <f t="array" ref="J573">(PRODUCT(1+$F$2:F573/100)-1)*100</f>
        <v>144.78435305917773</v>
      </c>
      <c r="K573" s="354">
        <f t="array" ref="K573">(PRODUCT(1+$G$2:G573/100)-1)*100</f>
        <v>4.3346916738436825</v>
      </c>
    </row>
    <row r="574" spans="1:11">
      <c r="A574" s="350">
        <v>38201</v>
      </c>
      <c r="B574" s="346">
        <v>2.88</v>
      </c>
      <c r="C574" s="346">
        <v>1630.48</v>
      </c>
      <c r="D574" s="346"/>
      <c r="E574" s="351">
        <f t="shared" si="32"/>
        <v>38201</v>
      </c>
      <c r="F574" s="353">
        <f t="shared" si="33"/>
        <v>-1.6594960049170271</v>
      </c>
      <c r="G574" s="354">
        <f t="shared" si="34"/>
        <v>0.44478395327920417</v>
      </c>
      <c r="I574" s="351">
        <f t="shared" si="35"/>
        <v>38201</v>
      </c>
      <c r="J574" s="353">
        <f t="array" ref="J574">(PRODUCT(1+$F$2:F574/100)-1)*100</f>
        <v>140.72216649949868</v>
      </c>
      <c r="K574" s="354">
        <f t="array" ref="K574">(PRODUCT(1+$G$2:G574/100)-1)*100</f>
        <v>4.7987556401122733</v>
      </c>
    </row>
    <row r="575" spans="1:11">
      <c r="A575" s="350">
        <v>38202</v>
      </c>
      <c r="B575" s="346">
        <v>2.75</v>
      </c>
      <c r="C575" s="346">
        <v>1620.28</v>
      </c>
      <c r="D575" s="346"/>
      <c r="E575" s="351">
        <f t="shared" si="32"/>
        <v>38202</v>
      </c>
      <c r="F575" s="353">
        <f t="shared" si="33"/>
        <v>-4.513888888888884</v>
      </c>
      <c r="G575" s="354">
        <f t="shared" si="34"/>
        <v>-0.62558265050782769</v>
      </c>
      <c r="I575" s="351">
        <f t="shared" si="35"/>
        <v>38202</v>
      </c>
      <c r="J575" s="353">
        <f t="array" ref="J575">(PRODUCT(1+$F$2:F575/100)-1)*100</f>
        <v>129.85623537278522</v>
      </c>
      <c r="K575" s="354">
        <f t="array" ref="K575">(PRODUCT(1+$G$2:G575/100)-1)*100</f>
        <v>4.1431528068796464</v>
      </c>
    </row>
    <row r="576" spans="1:11">
      <c r="A576" s="350">
        <v>38203</v>
      </c>
      <c r="B576" s="346">
        <v>2.5043000000000002</v>
      </c>
      <c r="C576" s="346">
        <v>1619</v>
      </c>
      <c r="D576" s="346"/>
      <c r="E576" s="351">
        <f t="shared" si="32"/>
        <v>38203</v>
      </c>
      <c r="F576" s="353">
        <f t="shared" si="33"/>
        <v>-8.9345454545454501</v>
      </c>
      <c r="G576" s="354">
        <f t="shared" si="34"/>
        <v>-7.8998691584164504E-2</v>
      </c>
      <c r="I576" s="351">
        <f t="shared" si="35"/>
        <v>38203</v>
      </c>
      <c r="J576" s="353">
        <f t="array" ref="J576">(PRODUCT(1+$F$2:F576/100)-1)*100</f>
        <v>109.31962554329675</v>
      </c>
      <c r="K576" s="354">
        <f t="array" ref="K576">(PRODUCT(1+$G$2:G576/100)-1)*100</f>
        <v>4.0608810787877037</v>
      </c>
    </row>
    <row r="577" spans="1:11">
      <c r="A577" s="350">
        <v>38204</v>
      </c>
      <c r="B577" s="346">
        <v>2.4428999999999998</v>
      </c>
      <c r="C577" s="346">
        <v>1592.64</v>
      </c>
      <c r="D577" s="346"/>
      <c r="E577" s="351">
        <f t="shared" si="32"/>
        <v>38204</v>
      </c>
      <c r="F577" s="353">
        <f t="shared" si="33"/>
        <v>-2.4517829333546404</v>
      </c>
      <c r="G577" s="354">
        <f t="shared" si="34"/>
        <v>-1.6281655342804124</v>
      </c>
      <c r="I577" s="351">
        <f t="shared" si="35"/>
        <v>38204</v>
      </c>
      <c r="J577" s="353">
        <f t="array" ref="J577">(PRODUCT(1+$F$2:F577/100)-1)*100</f>
        <v>104.18756268806435</v>
      </c>
      <c r="K577" s="354">
        <f t="array" ref="K577">(PRODUCT(1+$G$2:G577/100)-1)*100</f>
        <v>2.3665976783943554</v>
      </c>
    </row>
    <row r="578" spans="1:11">
      <c r="A578" s="350">
        <v>38205</v>
      </c>
      <c r="B578" s="346">
        <v>2.4157000000000002</v>
      </c>
      <c r="C578" s="346">
        <v>1568.07</v>
      </c>
      <c r="D578" s="346"/>
      <c r="E578" s="351">
        <f t="shared" si="32"/>
        <v>38205</v>
      </c>
      <c r="F578" s="353">
        <f t="shared" si="33"/>
        <v>-1.1134307585246916</v>
      </c>
      <c r="G578" s="354">
        <f t="shared" si="34"/>
        <v>-1.5427215189873555</v>
      </c>
      <c r="I578" s="351">
        <f t="shared" si="35"/>
        <v>38205</v>
      </c>
      <c r="J578" s="353">
        <f t="array" ref="J578">(PRODUCT(1+$F$2:F578/100)-1)*100</f>
        <v>101.91407556001354</v>
      </c>
      <c r="K578" s="354">
        <f t="array" ref="K578">(PRODUCT(1+$G$2:G578/100)-1)*100</f>
        <v>0.78736614775456459</v>
      </c>
    </row>
    <row r="579" spans="1:11">
      <c r="A579" s="350">
        <v>38208</v>
      </c>
      <c r="B579" s="346">
        <v>2.3456999999999999</v>
      </c>
      <c r="C579" s="346">
        <v>1569.96</v>
      </c>
      <c r="D579" s="346"/>
      <c r="E579" s="351">
        <f t="shared" ref="E579:E642" si="36">A579</f>
        <v>38208</v>
      </c>
      <c r="F579" s="353">
        <f t="shared" ref="F579:F642" si="37">((B579/B578)-1)*100</f>
        <v>-2.897710808461329</v>
      </c>
      <c r="G579" s="354">
        <f t="shared" ref="G579:G642" si="38">((C579/C578)-1)*100</f>
        <v>0.12053033346726139</v>
      </c>
      <c r="I579" s="351">
        <f t="shared" ref="I579:I642" si="39">E579</f>
        <v>38208</v>
      </c>
      <c r="J579" s="353">
        <f t="array" ref="J579">(PRODUCT(1+$F$2:F579/100)-1)*100</f>
        <v>96.06318956870625</v>
      </c>
      <c r="K579" s="354">
        <f t="array" ref="K579">(PRODUCT(1+$G$2:G579/100)-1)*100</f>
        <v>0.9088454962653314</v>
      </c>
    </row>
    <row r="580" spans="1:11">
      <c r="A580" s="350">
        <v>38209</v>
      </c>
      <c r="B580" s="346">
        <v>2.4485999999999999</v>
      </c>
      <c r="C580" s="346">
        <v>1590.35</v>
      </c>
      <c r="D580" s="346"/>
      <c r="E580" s="351">
        <f t="shared" si="36"/>
        <v>38209</v>
      </c>
      <c r="F580" s="353">
        <f t="shared" si="37"/>
        <v>4.3867502238137845</v>
      </c>
      <c r="G580" s="354">
        <f t="shared" si="38"/>
        <v>1.2987592040561546</v>
      </c>
      <c r="I580" s="351">
        <f t="shared" si="39"/>
        <v>38209</v>
      </c>
      <c r="J580" s="353">
        <f t="array" ref="J580">(PRODUCT(1+$F$2:F580/100)-1)*100</f>
        <v>104.66399197592793</v>
      </c>
      <c r="K580" s="354">
        <f t="array" ref="K580">(PRODUCT(1+$G$2:G580/100)-1)*100</f>
        <v>2.2194084148548843</v>
      </c>
    </row>
    <row r="581" spans="1:11">
      <c r="A581" s="350">
        <v>38210</v>
      </c>
      <c r="B581" s="346">
        <v>2.3014000000000001</v>
      </c>
      <c r="C581" s="346">
        <v>1586.43</v>
      </c>
      <c r="D581" s="346"/>
      <c r="E581" s="351">
        <f t="shared" si="36"/>
        <v>38210</v>
      </c>
      <c r="F581" s="353">
        <f t="shared" si="37"/>
        <v>-6.0115984644286469</v>
      </c>
      <c r="G581" s="354">
        <f t="shared" si="38"/>
        <v>-0.24648662244158848</v>
      </c>
      <c r="I581" s="351">
        <f t="shared" si="39"/>
        <v>38210</v>
      </c>
      <c r="J581" s="353">
        <f t="array" ref="J581">(PRODUCT(1+$F$2:F581/100)-1)*100</f>
        <v>92.360414577064674</v>
      </c>
      <c r="K581" s="354">
        <f t="array" ref="K581">(PRODUCT(1+$G$2:G581/100)-1)*100</f>
        <v>1.9674512475733374</v>
      </c>
    </row>
    <row r="582" spans="1:11">
      <c r="A582" s="350">
        <v>38211</v>
      </c>
      <c r="B582" s="346">
        <v>2.1970999999999998</v>
      </c>
      <c r="C582" s="346">
        <v>1567.95</v>
      </c>
      <c r="D582" s="346"/>
      <c r="E582" s="351">
        <f t="shared" si="36"/>
        <v>38211</v>
      </c>
      <c r="F582" s="353">
        <f t="shared" si="37"/>
        <v>-4.532023985400202</v>
      </c>
      <c r="G582" s="354">
        <f t="shared" si="38"/>
        <v>-1.1648796354078006</v>
      </c>
      <c r="I582" s="351">
        <f t="shared" si="39"/>
        <v>38211</v>
      </c>
      <c r="J582" s="353">
        <f t="array" ref="J582">(PRODUCT(1+$F$2:F582/100)-1)*100</f>
        <v>83.64259445001683</v>
      </c>
      <c r="K582" s="354">
        <f t="array" ref="K582">(PRODUCT(1+$G$2:G582/100)-1)*100</f>
        <v>0.77965317324597549</v>
      </c>
    </row>
    <row r="583" spans="1:11">
      <c r="A583" s="350">
        <v>38212</v>
      </c>
      <c r="B583" s="346">
        <v>2.14</v>
      </c>
      <c r="C583" s="346">
        <v>1570.44</v>
      </c>
      <c r="D583" s="346"/>
      <c r="E583" s="351">
        <f t="shared" si="36"/>
        <v>38212</v>
      </c>
      <c r="F583" s="353">
        <f t="shared" si="37"/>
        <v>-2.5988803422693385</v>
      </c>
      <c r="G583" s="354">
        <f t="shared" si="38"/>
        <v>0.15880608437768284</v>
      </c>
      <c r="I583" s="351">
        <f t="shared" si="39"/>
        <v>38212</v>
      </c>
      <c r="J583" s="353">
        <f t="array" ref="J583">(PRODUCT(1+$F$2:F583/100)-1)*100</f>
        <v>78.86994316282194</v>
      </c>
      <c r="K583" s="354">
        <f t="array" ref="K583">(PRODUCT(1+$G$2:G583/100)-1)*100</f>
        <v>0.93969739429982102</v>
      </c>
    </row>
    <row r="584" spans="1:11">
      <c r="A584" s="350">
        <v>38215</v>
      </c>
      <c r="B584" s="346">
        <v>2.1970999999999998</v>
      </c>
      <c r="C584" s="346">
        <v>1591.94</v>
      </c>
      <c r="D584" s="346"/>
      <c r="E584" s="351">
        <f t="shared" si="36"/>
        <v>38215</v>
      </c>
      <c r="F584" s="353">
        <f t="shared" si="37"/>
        <v>2.6682242990654137</v>
      </c>
      <c r="G584" s="354">
        <f t="shared" si="38"/>
        <v>1.3690430707317791</v>
      </c>
      <c r="I584" s="351">
        <f t="shared" si="39"/>
        <v>38215</v>
      </c>
      <c r="J584" s="353">
        <f t="array" ref="J584">(PRODUCT(1+$F$2:F584/100)-1)*100</f>
        <v>83.642594450016844</v>
      </c>
      <c r="K584" s="354">
        <f t="array" ref="K584">(PRODUCT(1+$G$2:G584/100)-1)*100</f>
        <v>2.3216053270941117</v>
      </c>
    </row>
    <row r="585" spans="1:11">
      <c r="A585" s="350">
        <v>38216</v>
      </c>
      <c r="B585" s="346">
        <v>2.2242999999999999</v>
      </c>
      <c r="C585" s="346">
        <v>1595.57</v>
      </c>
      <c r="D585" s="346"/>
      <c r="E585" s="351">
        <f t="shared" si="36"/>
        <v>38216</v>
      </c>
      <c r="F585" s="353">
        <f t="shared" si="37"/>
        <v>1.2379955395749098</v>
      </c>
      <c r="G585" s="354">
        <f t="shared" si="38"/>
        <v>0.22802366923375672</v>
      </c>
      <c r="I585" s="351">
        <f t="shared" si="39"/>
        <v>38216</v>
      </c>
      <c r="J585" s="353">
        <f t="array" ref="J585">(PRODUCT(1+$F$2:F585/100)-1)*100</f>
        <v>85.91608157806769</v>
      </c>
      <c r="K585" s="354">
        <f t="array" ref="K585">(PRODUCT(1+$G$2:G585/100)-1)*100</f>
        <v>2.5549228059798423</v>
      </c>
    </row>
    <row r="586" spans="1:11">
      <c r="A586" s="350">
        <v>38217</v>
      </c>
      <c r="B586" s="346">
        <v>2.2486000000000002</v>
      </c>
      <c r="C586" s="346">
        <v>1615.72</v>
      </c>
      <c r="D586" s="346"/>
      <c r="E586" s="351">
        <f t="shared" si="36"/>
        <v>38217</v>
      </c>
      <c r="F586" s="353">
        <f t="shared" si="37"/>
        <v>1.092478532572061</v>
      </c>
      <c r="G586" s="354">
        <f t="shared" si="38"/>
        <v>1.2628715756751507</v>
      </c>
      <c r="I586" s="351">
        <f t="shared" si="39"/>
        <v>38217</v>
      </c>
      <c r="J586" s="353">
        <f t="array" ref="J586">(PRODUCT(1+$F$2:F586/100)-1)*100</f>
        <v>87.947174857907243</v>
      </c>
      <c r="K586" s="354">
        <f t="array" ref="K586">(PRODUCT(1+$G$2:G586/100)-1)*100</f>
        <v>3.8500597755521504</v>
      </c>
    </row>
    <row r="587" spans="1:11">
      <c r="A587" s="350">
        <v>38218</v>
      </c>
      <c r="B587" s="346">
        <v>2.2643</v>
      </c>
      <c r="C587" s="346">
        <v>1609.97</v>
      </c>
      <c r="D587" s="346"/>
      <c r="E587" s="351">
        <f t="shared" si="36"/>
        <v>38218</v>
      </c>
      <c r="F587" s="353">
        <f t="shared" si="37"/>
        <v>0.69821222093746638</v>
      </c>
      <c r="G587" s="354">
        <f t="shared" si="38"/>
        <v>-0.35587849379843384</v>
      </c>
      <c r="I587" s="351">
        <f t="shared" si="39"/>
        <v>38218</v>
      </c>
      <c r="J587" s="353">
        <f t="array" ref="J587">(PRODUCT(1+$F$2:F587/100)-1)*100</f>
        <v>89.259445001671864</v>
      </c>
      <c r="K587" s="354">
        <f t="array" ref="K587">(PRODUCT(1+$G$2:G587/100)-1)*100</f>
        <v>3.4804797470141313</v>
      </c>
    </row>
    <row r="588" spans="1:11">
      <c r="A588" s="350">
        <v>38219</v>
      </c>
      <c r="B588" s="346">
        <v>2.2629000000000001</v>
      </c>
      <c r="C588" s="346">
        <v>1620.47</v>
      </c>
      <c r="D588" s="346"/>
      <c r="E588" s="351">
        <f t="shared" si="36"/>
        <v>38219</v>
      </c>
      <c r="F588" s="353">
        <f t="shared" si="37"/>
        <v>-6.1829262906853977E-2</v>
      </c>
      <c r="G588" s="354">
        <f t="shared" si="38"/>
        <v>0.65218606557886361</v>
      </c>
      <c r="I588" s="351">
        <f t="shared" si="39"/>
        <v>38219</v>
      </c>
      <c r="J588" s="353">
        <f t="array" ref="J588">(PRODUCT(1+$F$2:F588/100)-1)*100</f>
        <v>89.142427281845741</v>
      </c>
      <c r="K588" s="354">
        <f t="array" ref="K588">(PRODUCT(1+$G$2:G588/100)-1)*100</f>
        <v>4.1553650165183198</v>
      </c>
    </row>
    <row r="589" spans="1:11">
      <c r="A589" s="350">
        <v>38222</v>
      </c>
      <c r="B589" s="346">
        <v>2.2728999999999999</v>
      </c>
      <c r="C589" s="346">
        <v>1616.68</v>
      </c>
      <c r="D589" s="346"/>
      <c r="E589" s="351">
        <f t="shared" si="36"/>
        <v>38222</v>
      </c>
      <c r="F589" s="353">
        <f t="shared" si="37"/>
        <v>0.44191082239604107</v>
      </c>
      <c r="G589" s="354">
        <f t="shared" si="38"/>
        <v>-0.23388276240843275</v>
      </c>
      <c r="I589" s="351">
        <f t="shared" si="39"/>
        <v>38222</v>
      </c>
      <c r="J589" s="353">
        <f t="array" ref="J589">(PRODUCT(1+$F$2:F589/100)-1)*100</f>
        <v>89.978268137746781</v>
      </c>
      <c r="K589" s="354">
        <f t="array" ref="K589">(PRODUCT(1+$G$2:G589/100)-1)*100</f>
        <v>3.9117635716211074</v>
      </c>
    </row>
    <row r="590" spans="1:11">
      <c r="A590" s="350">
        <v>38223</v>
      </c>
      <c r="B590" s="346">
        <v>2.2086000000000001</v>
      </c>
      <c r="C590" s="346">
        <v>1617.46</v>
      </c>
      <c r="D590" s="346"/>
      <c r="E590" s="351">
        <f t="shared" si="36"/>
        <v>38223</v>
      </c>
      <c r="F590" s="353">
        <f t="shared" si="37"/>
        <v>-2.8289849971402048</v>
      </c>
      <c r="G590" s="354">
        <f t="shared" si="38"/>
        <v>4.8247024766800983E-2</v>
      </c>
      <c r="I590" s="351">
        <f t="shared" si="39"/>
        <v>38223</v>
      </c>
      <c r="J590" s="353">
        <f t="array" ref="J590">(PRODUCT(1+$F$2:F590/100)-1)*100</f>
        <v>84.60381143430314</v>
      </c>
      <c r="K590" s="354">
        <f t="array" ref="K590">(PRODUCT(1+$G$2:G590/100)-1)*100</f>
        <v>3.9618979059271364</v>
      </c>
    </row>
    <row r="591" spans="1:11">
      <c r="A591" s="350">
        <v>38224</v>
      </c>
      <c r="B591" s="346">
        <v>2.2385999999999999</v>
      </c>
      <c r="C591" s="346">
        <v>1630.48</v>
      </c>
      <c r="D591" s="346"/>
      <c r="E591" s="351">
        <f t="shared" si="36"/>
        <v>38224</v>
      </c>
      <c r="F591" s="353">
        <f t="shared" si="37"/>
        <v>1.3583265417006052</v>
      </c>
      <c r="G591" s="354">
        <f t="shared" si="38"/>
        <v>0.80496581059190664</v>
      </c>
      <c r="I591" s="351">
        <f t="shared" si="39"/>
        <v>38224</v>
      </c>
      <c r="J591" s="353">
        <f t="array" ref="J591">(PRODUCT(1+$F$2:F591/100)-1)*100</f>
        <v>87.111334002006217</v>
      </c>
      <c r="K591" s="354">
        <f t="array" ref="K591">(PRODUCT(1+$G$2:G591/100)-1)*100</f>
        <v>4.7987556401123177</v>
      </c>
    </row>
    <row r="592" spans="1:11">
      <c r="A592" s="350">
        <v>38225</v>
      </c>
      <c r="B592" s="346">
        <v>2.1770999999999998</v>
      </c>
      <c r="C592" s="346">
        <v>1630.68</v>
      </c>
      <c r="D592" s="346"/>
      <c r="E592" s="351">
        <f t="shared" si="36"/>
        <v>38225</v>
      </c>
      <c r="F592" s="353">
        <f t="shared" si="37"/>
        <v>-2.7472527472527486</v>
      </c>
      <c r="G592" s="354">
        <f t="shared" si="38"/>
        <v>1.2266326480547818E-2</v>
      </c>
      <c r="I592" s="351">
        <f t="shared" si="39"/>
        <v>38225</v>
      </c>
      <c r="J592" s="353">
        <f t="array" ref="J592">(PRODUCT(1+$F$2:F592/100)-1)*100</f>
        <v>81.970912738214835</v>
      </c>
      <c r="K592" s="354">
        <f t="array" ref="K592">(PRODUCT(1+$G$2:G592/100)-1)*100</f>
        <v>4.8116105976266921</v>
      </c>
    </row>
    <row r="593" spans="1:11">
      <c r="A593" s="350">
        <v>38226</v>
      </c>
      <c r="B593" s="346">
        <v>2.1642999999999999</v>
      </c>
      <c r="C593" s="346">
        <v>1634.83</v>
      </c>
      <c r="D593" s="346"/>
      <c r="E593" s="351">
        <f t="shared" si="36"/>
        <v>38226</v>
      </c>
      <c r="F593" s="353">
        <f t="shared" si="37"/>
        <v>-0.58793808277065596</v>
      </c>
      <c r="G593" s="354">
        <f t="shared" si="38"/>
        <v>0.25449505727670463</v>
      </c>
      <c r="I593" s="351">
        <f t="shared" si="39"/>
        <v>38226</v>
      </c>
      <c r="J593" s="353">
        <f t="array" ref="J593">(PRODUCT(1+$F$2:F593/100)-1)*100</f>
        <v>80.901036442661507</v>
      </c>
      <c r="K593" s="354">
        <f t="array" ref="K593">(PRODUCT(1+$G$2:G593/100)-1)*100</f>
        <v>5.0783509660497606</v>
      </c>
    </row>
    <row r="594" spans="1:11">
      <c r="A594" s="350">
        <v>38229</v>
      </c>
      <c r="B594" s="346">
        <v>2.0642999999999998</v>
      </c>
      <c r="C594" s="346">
        <v>1622.28</v>
      </c>
      <c r="D594" s="346"/>
      <c r="E594" s="351">
        <f t="shared" si="36"/>
        <v>38229</v>
      </c>
      <c r="F594" s="353">
        <f t="shared" si="37"/>
        <v>-4.6204315483066143</v>
      </c>
      <c r="G594" s="354">
        <f t="shared" si="38"/>
        <v>-0.76766391612583806</v>
      </c>
      <c r="I594" s="351">
        <f t="shared" si="39"/>
        <v>38229</v>
      </c>
      <c r="J594" s="353">
        <f t="array" ref="J594">(PRODUCT(1+$F$2:F594/100)-1)*100</f>
        <v>72.542627883651136</v>
      </c>
      <c r="K594" s="354">
        <f t="array" ref="K594">(PRODUCT(1+$G$2:G594/100)-1)*100</f>
        <v>4.2717023820233235</v>
      </c>
    </row>
    <row r="595" spans="1:11">
      <c r="A595" s="350">
        <v>38230</v>
      </c>
      <c r="B595" s="346">
        <v>1.9928999999999999</v>
      </c>
      <c r="C595" s="346">
        <v>1629.83</v>
      </c>
      <c r="D595" s="346"/>
      <c r="E595" s="351">
        <f t="shared" si="36"/>
        <v>38230</v>
      </c>
      <c r="F595" s="353">
        <f t="shared" si="37"/>
        <v>-3.4587995930823956</v>
      </c>
      <c r="G595" s="354">
        <f t="shared" si="38"/>
        <v>0.46539438321373527</v>
      </c>
      <c r="I595" s="351">
        <f t="shared" si="39"/>
        <v>38230</v>
      </c>
      <c r="J595" s="353">
        <f t="array" ref="J595">(PRODUCT(1+$F$2:F595/100)-1)*100</f>
        <v>66.574724172517733</v>
      </c>
      <c r="K595" s="354">
        <f t="array" ref="K595">(PRODUCT(1+$G$2:G595/100)-1)*100</f>
        <v>4.756977028190601</v>
      </c>
    </row>
    <row r="596" spans="1:11">
      <c r="A596" s="350">
        <v>38231</v>
      </c>
      <c r="B596" s="346">
        <v>2.0386000000000002</v>
      </c>
      <c r="C596" s="346">
        <v>1632.82</v>
      </c>
      <c r="D596" s="346"/>
      <c r="E596" s="351">
        <f t="shared" si="36"/>
        <v>38231</v>
      </c>
      <c r="F596" s="353">
        <f t="shared" si="37"/>
        <v>2.2931406493050588</v>
      </c>
      <c r="G596" s="354">
        <f t="shared" si="38"/>
        <v>0.18345471613603337</v>
      </c>
      <c r="I596" s="351">
        <f t="shared" si="39"/>
        <v>38231</v>
      </c>
      <c r="J596" s="353">
        <f t="array" ref="J596">(PRODUCT(1+$F$2:F596/100)-1)*100</f>
        <v>70.394516883985503</v>
      </c>
      <c r="K596" s="354">
        <f t="array" ref="K596">(PRODUCT(1+$G$2:G596/100)-1)*100</f>
        <v>4.9491586430303602</v>
      </c>
    </row>
    <row r="597" spans="1:11">
      <c r="A597" s="350">
        <v>38232</v>
      </c>
      <c r="B597" s="346">
        <v>2.1214</v>
      </c>
      <c r="C597" s="346">
        <v>1651.14</v>
      </c>
      <c r="D597" s="346"/>
      <c r="E597" s="351">
        <f t="shared" si="36"/>
        <v>38232</v>
      </c>
      <c r="F597" s="353">
        <f t="shared" si="37"/>
        <v>4.0616109094476549</v>
      </c>
      <c r="G597" s="354">
        <f t="shared" si="38"/>
        <v>1.1219852770054439</v>
      </c>
      <c r="I597" s="351">
        <f t="shared" si="39"/>
        <v>38232</v>
      </c>
      <c r="J597" s="353">
        <f t="array" ref="J597">(PRODUCT(1+$F$2:F597/100)-1)*100</f>
        <v>77.315279170846082</v>
      </c>
      <c r="K597" s="354">
        <f t="array" ref="K597">(PRODUCT(1+$G$2:G597/100)-1)*100</f>
        <v>6.1266727513462405</v>
      </c>
    </row>
    <row r="598" spans="1:11">
      <c r="A598" s="350">
        <v>38233</v>
      </c>
      <c r="B598" s="346">
        <v>2.0514000000000001</v>
      </c>
      <c r="C598" s="346">
        <v>1644.25</v>
      </c>
      <c r="D598" s="346"/>
      <c r="E598" s="351">
        <f t="shared" si="36"/>
        <v>38233</v>
      </c>
      <c r="F598" s="353">
        <f t="shared" si="37"/>
        <v>-3.2997077401715758</v>
      </c>
      <c r="G598" s="354">
        <f t="shared" si="38"/>
        <v>-0.41728744988311917</v>
      </c>
      <c r="I598" s="351">
        <f t="shared" si="39"/>
        <v>38233</v>
      </c>
      <c r="J598" s="353">
        <f t="array" ref="J598">(PRODUCT(1+$F$2:F598/100)-1)*100</f>
        <v>71.464393179538831</v>
      </c>
      <c r="K598" s="354">
        <f t="array" ref="K598">(PRODUCT(1+$G$2:G598/100)-1)*100</f>
        <v>5.6838194649763363</v>
      </c>
    </row>
    <row r="599" spans="1:11">
      <c r="A599" s="350">
        <v>38236</v>
      </c>
      <c r="B599" s="346">
        <v>2.0514000000000001</v>
      </c>
      <c r="C599" s="346">
        <v>1644.25</v>
      </c>
      <c r="D599" s="346"/>
      <c r="E599" s="351">
        <f t="shared" si="36"/>
        <v>38236</v>
      </c>
      <c r="F599" s="353">
        <f t="shared" si="37"/>
        <v>0</v>
      </c>
      <c r="G599" s="354">
        <f t="shared" si="38"/>
        <v>0</v>
      </c>
      <c r="I599" s="351">
        <f t="shared" si="39"/>
        <v>38236</v>
      </c>
      <c r="J599" s="353">
        <f t="array" ref="J599">(PRODUCT(1+$F$2:F599/100)-1)*100</f>
        <v>71.464393179538831</v>
      </c>
      <c r="K599" s="354">
        <f t="array" ref="K599">(PRODUCT(1+$G$2:G599/100)-1)*100</f>
        <v>5.6838194649763363</v>
      </c>
    </row>
    <row r="600" spans="1:11">
      <c r="A600" s="350">
        <v>38237</v>
      </c>
      <c r="B600" s="346">
        <v>2.2014</v>
      </c>
      <c r="C600" s="346">
        <v>1655.65</v>
      </c>
      <c r="D600" s="346"/>
      <c r="E600" s="351">
        <f t="shared" si="36"/>
        <v>38237</v>
      </c>
      <c r="F600" s="353">
        <f t="shared" si="37"/>
        <v>7.3120795554255658</v>
      </c>
      <c r="G600" s="354">
        <f t="shared" si="38"/>
        <v>0.69332522426639454</v>
      </c>
      <c r="I600" s="351">
        <f t="shared" si="39"/>
        <v>38237</v>
      </c>
      <c r="J600" s="353">
        <f t="array" ref="J600">(PRODUCT(1+$F$2:F600/100)-1)*100</f>
        <v>84.002006018054402</v>
      </c>
      <c r="K600" s="354">
        <f t="array" ref="K600">(PRODUCT(1+$G$2:G600/100)-1)*100</f>
        <v>6.416552043295165</v>
      </c>
    </row>
    <row r="601" spans="1:11">
      <c r="A601" s="350">
        <v>38238</v>
      </c>
      <c r="B601" s="346">
        <v>2.1528999999999998</v>
      </c>
      <c r="C601" s="346">
        <v>1648.52</v>
      </c>
      <c r="D601" s="346"/>
      <c r="E601" s="351">
        <f t="shared" si="36"/>
        <v>38238</v>
      </c>
      <c r="F601" s="353">
        <f t="shared" si="37"/>
        <v>-2.2031434541655459</v>
      </c>
      <c r="G601" s="354">
        <f t="shared" si="38"/>
        <v>-0.43064657385317728</v>
      </c>
      <c r="I601" s="351">
        <f t="shared" si="39"/>
        <v>38238</v>
      </c>
      <c r="J601" s="353">
        <f t="array" ref="J601">(PRODUCT(1+$F$2:F601/100)-1)*100</f>
        <v>79.948177866934358</v>
      </c>
      <c r="K601" s="354">
        <f t="array" ref="K601">(PRODUCT(1+$G$2:G601/100)-1)*100</f>
        <v>5.9582728079080383</v>
      </c>
    </row>
    <row r="602" spans="1:11">
      <c r="A602" s="350">
        <v>38239</v>
      </c>
      <c r="B602" s="346">
        <v>2.1543000000000001</v>
      </c>
      <c r="C602" s="346">
        <v>1651.65</v>
      </c>
      <c r="D602" s="346"/>
      <c r="E602" s="351">
        <f t="shared" si="36"/>
        <v>38239</v>
      </c>
      <c r="F602" s="353">
        <f t="shared" si="37"/>
        <v>6.5028566120139963E-2</v>
      </c>
      <c r="G602" s="354">
        <f t="shared" si="38"/>
        <v>0.18986727488898847</v>
      </c>
      <c r="I602" s="351">
        <f t="shared" si="39"/>
        <v>38239</v>
      </c>
      <c r="J602" s="353">
        <f t="array" ref="J602">(PRODUCT(1+$F$2:F602/100)-1)*100</f>
        <v>80.065195586760552</v>
      </c>
      <c r="K602" s="354">
        <f t="array" ref="K602">(PRODUCT(1+$G$2:G602/100)-1)*100</f>
        <v>6.1594528930078551</v>
      </c>
    </row>
    <row r="603" spans="1:11">
      <c r="A603" s="350">
        <v>38240</v>
      </c>
      <c r="B603" s="346">
        <v>2.1343000000000001</v>
      </c>
      <c r="C603" s="346">
        <v>1659.84</v>
      </c>
      <c r="D603" s="346"/>
      <c r="E603" s="351">
        <f t="shared" si="36"/>
        <v>38240</v>
      </c>
      <c r="F603" s="353">
        <f t="shared" si="37"/>
        <v>-0.92837580652648244</v>
      </c>
      <c r="G603" s="354">
        <f t="shared" si="38"/>
        <v>0.49586776859502635</v>
      </c>
      <c r="I603" s="351">
        <f t="shared" si="39"/>
        <v>38240</v>
      </c>
      <c r="J603" s="353">
        <f t="array" ref="J603">(PRODUCT(1+$F$2:F603/100)-1)*100</f>
        <v>78.393513874958472</v>
      </c>
      <c r="K603" s="354">
        <f t="array" ref="K603">(PRODUCT(1+$G$2:G603/100)-1)*100</f>
        <v>6.685863403221104</v>
      </c>
    </row>
    <row r="604" spans="1:11">
      <c r="A604" s="350">
        <v>38243</v>
      </c>
      <c r="B604" s="346">
        <v>2.2599999999999998</v>
      </c>
      <c r="C604" s="346">
        <v>1663.1</v>
      </c>
      <c r="D604" s="346"/>
      <c r="E604" s="351">
        <f t="shared" si="36"/>
        <v>38243</v>
      </c>
      <c r="F604" s="353">
        <f t="shared" si="37"/>
        <v>5.8895188117883857</v>
      </c>
      <c r="G604" s="354">
        <f t="shared" si="38"/>
        <v>0.19640447272026851</v>
      </c>
      <c r="I604" s="351">
        <f t="shared" si="39"/>
        <v>38243</v>
      </c>
      <c r="J604" s="353">
        <f t="array" ref="J604">(PRODUCT(1+$F$2:F604/100)-1)*100</f>
        <v>88.900033433634491</v>
      </c>
      <c r="K604" s="354">
        <f t="array" ref="K604">(PRODUCT(1+$G$2:G604/100)-1)*100</f>
        <v>6.8953992107052553</v>
      </c>
    </row>
    <row r="605" spans="1:11">
      <c r="A605" s="350">
        <v>38244</v>
      </c>
      <c r="B605" s="346">
        <v>2.3313999999999999</v>
      </c>
      <c r="C605" s="346">
        <v>1666.82</v>
      </c>
      <c r="D605" s="346"/>
      <c r="E605" s="351">
        <f t="shared" si="36"/>
        <v>38244</v>
      </c>
      <c r="F605" s="353">
        <f t="shared" si="37"/>
        <v>3.1592920353982423</v>
      </c>
      <c r="G605" s="354">
        <f t="shared" si="38"/>
        <v>0.2236786723588402</v>
      </c>
      <c r="I605" s="351">
        <f t="shared" si="39"/>
        <v>38244</v>
      </c>
      <c r="J605" s="353">
        <f t="array" ref="J605">(PRODUCT(1+$F$2:F605/100)-1)*100</f>
        <v>94.867937144767907</v>
      </c>
      <c r="K605" s="354">
        <f t="array" ref="K605">(PRODUCT(1+$G$2:G605/100)-1)*100</f>
        <v>7.13450142047245</v>
      </c>
    </row>
    <row r="606" spans="1:11">
      <c r="A606" s="350">
        <v>38245</v>
      </c>
      <c r="B606" s="346">
        <v>2.2713999999999999</v>
      </c>
      <c r="C606" s="346">
        <v>1655.1</v>
      </c>
      <c r="D606" s="346"/>
      <c r="E606" s="351">
        <f t="shared" si="36"/>
        <v>38245</v>
      </c>
      <c r="F606" s="353">
        <f t="shared" si="37"/>
        <v>-2.573560950501852</v>
      </c>
      <c r="G606" s="354">
        <f t="shared" si="38"/>
        <v>-0.70313531155133946</v>
      </c>
      <c r="I606" s="351">
        <f t="shared" si="39"/>
        <v>38245</v>
      </c>
      <c r="J606" s="353">
        <f t="array" ref="J606">(PRODUCT(1+$F$2:F606/100)-1)*100</f>
        <v>89.852892009361668</v>
      </c>
      <c r="K606" s="354">
        <f t="array" ref="K606">(PRODUCT(1+$G$2:G606/100)-1)*100</f>
        <v>6.3812009101306355</v>
      </c>
    </row>
    <row r="607" spans="1:11">
      <c r="A607" s="350">
        <v>38246</v>
      </c>
      <c r="B607" s="346">
        <v>2.4413999999999998</v>
      </c>
      <c r="C607" s="346">
        <v>1659.78</v>
      </c>
      <c r="D607" s="346"/>
      <c r="E607" s="351">
        <f t="shared" si="36"/>
        <v>38246</v>
      </c>
      <c r="F607" s="353">
        <f t="shared" si="37"/>
        <v>7.4843708725895963</v>
      </c>
      <c r="G607" s="354">
        <f t="shared" si="38"/>
        <v>0.28276237085373968</v>
      </c>
      <c r="I607" s="351">
        <f t="shared" si="39"/>
        <v>38246</v>
      </c>
      <c r="J607" s="353">
        <f t="array" ref="J607">(PRODUCT(1+$F$2:F607/100)-1)*100</f>
        <v>104.06218655967932</v>
      </c>
      <c r="K607" s="354">
        <f t="array" ref="K607">(PRODUCT(1+$G$2:G607/100)-1)*100</f>
        <v>6.6820069159668094</v>
      </c>
    </row>
    <row r="608" spans="1:11">
      <c r="A608" s="350">
        <v>38247</v>
      </c>
      <c r="B608" s="346">
        <v>2.4270999999999998</v>
      </c>
      <c r="C608" s="346">
        <v>1667.25</v>
      </c>
      <c r="D608" s="346"/>
      <c r="E608" s="351">
        <f t="shared" si="36"/>
        <v>38247</v>
      </c>
      <c r="F608" s="353">
        <f t="shared" si="37"/>
        <v>-0.58572949946751329</v>
      </c>
      <c r="G608" s="354">
        <f t="shared" si="38"/>
        <v>0.45005964645916663</v>
      </c>
      <c r="I608" s="351">
        <f t="shared" si="39"/>
        <v>38247</v>
      </c>
      <c r="J608" s="353">
        <f t="array" ref="J608">(PRODUCT(1+$F$2:F608/100)-1)*100</f>
        <v>102.86693413574083</v>
      </c>
      <c r="K608" s="354">
        <f t="array" ref="K608">(PRODUCT(1+$G$2:G608/100)-1)*100</f>
        <v>7.162139579128346</v>
      </c>
    </row>
    <row r="609" spans="1:11">
      <c r="A609" s="350">
        <v>38250</v>
      </c>
      <c r="B609" s="346">
        <v>2.5371000000000001</v>
      </c>
      <c r="C609" s="346">
        <v>1657.88</v>
      </c>
      <c r="D609" s="346"/>
      <c r="E609" s="351">
        <f t="shared" si="36"/>
        <v>38250</v>
      </c>
      <c r="F609" s="353">
        <f t="shared" si="37"/>
        <v>4.5321577190886364</v>
      </c>
      <c r="G609" s="354">
        <f t="shared" si="38"/>
        <v>-0.56200329884539268</v>
      </c>
      <c r="I609" s="351">
        <f t="shared" si="39"/>
        <v>38250</v>
      </c>
      <c r="J609" s="353">
        <f t="array" ref="J609">(PRODUCT(1+$F$2:F609/100)-1)*100</f>
        <v>112.06118355065229</v>
      </c>
      <c r="K609" s="354">
        <f t="array" ref="K609">(PRODUCT(1+$G$2:G609/100)-1)*100</f>
        <v>6.5598848195803416</v>
      </c>
    </row>
    <row r="610" spans="1:11">
      <c r="A610" s="350">
        <v>38251</v>
      </c>
      <c r="B610" s="346">
        <v>2.5013999999999998</v>
      </c>
      <c r="C610" s="346">
        <v>1668.39</v>
      </c>
      <c r="D610" s="346"/>
      <c r="E610" s="351">
        <f t="shared" si="36"/>
        <v>38251</v>
      </c>
      <c r="F610" s="353">
        <f t="shared" si="37"/>
        <v>-1.4071183634858819</v>
      </c>
      <c r="G610" s="354">
        <f t="shared" si="38"/>
        <v>0.63394214297778362</v>
      </c>
      <c r="I610" s="351">
        <f t="shared" si="39"/>
        <v>38251</v>
      </c>
      <c r="J610" s="353">
        <f t="array" ref="J610">(PRODUCT(1+$F$2:F610/100)-1)*100</f>
        <v>109.07723169508556</v>
      </c>
      <c r="K610" s="354">
        <f t="array" ref="K610">(PRODUCT(1+$G$2:G610/100)-1)*100</f>
        <v>7.2354128369602533</v>
      </c>
    </row>
    <row r="611" spans="1:11">
      <c r="A611" s="350">
        <v>38252</v>
      </c>
      <c r="B611" s="346">
        <v>2.4070999999999998</v>
      </c>
      <c r="C611" s="346">
        <v>1645.17</v>
      </c>
      <c r="D611" s="346"/>
      <c r="E611" s="351">
        <f t="shared" si="36"/>
        <v>38252</v>
      </c>
      <c r="F611" s="353">
        <f t="shared" si="37"/>
        <v>-3.7698888622371474</v>
      </c>
      <c r="G611" s="354">
        <f t="shared" si="38"/>
        <v>-1.3917609192095393</v>
      </c>
      <c r="I611" s="351">
        <f t="shared" si="39"/>
        <v>38252</v>
      </c>
      <c r="J611" s="353">
        <f t="array" ref="J611">(PRODUCT(1+$F$2:F611/100)-1)*100</f>
        <v>101.19525242393878</v>
      </c>
      <c r="K611" s="354">
        <f t="array" ref="K611">(PRODUCT(1+$G$2:G611/100)-1)*100</f>
        <v>5.7429522695424229</v>
      </c>
    </row>
    <row r="612" spans="1:11">
      <c r="A612" s="350">
        <v>38253</v>
      </c>
      <c r="B612" s="346">
        <v>2.4</v>
      </c>
      <c r="C612" s="346">
        <v>1637.82</v>
      </c>
      <c r="D612" s="346"/>
      <c r="E612" s="351">
        <f t="shared" si="36"/>
        <v>38253</v>
      </c>
      <c r="F612" s="353">
        <f t="shared" si="37"/>
        <v>-0.29496074114078175</v>
      </c>
      <c r="G612" s="354">
        <f t="shared" si="38"/>
        <v>-0.44676234066997056</v>
      </c>
      <c r="I612" s="351">
        <f t="shared" si="39"/>
        <v>38253</v>
      </c>
      <c r="J612" s="353">
        <f t="array" ref="J612">(PRODUCT(1+$F$2:F612/100)-1)*100</f>
        <v>100.60180541624905</v>
      </c>
      <c r="K612" s="354">
        <f t="array" ref="K612">(PRODUCT(1+$G$2:G612/100)-1)*100</f>
        <v>5.2705325808894754</v>
      </c>
    </row>
    <row r="613" spans="1:11">
      <c r="A613" s="350">
        <v>38254</v>
      </c>
      <c r="B613" s="346">
        <v>2.3786</v>
      </c>
      <c r="C613" s="346">
        <v>1640.4</v>
      </c>
      <c r="D613" s="346"/>
      <c r="E613" s="351">
        <f t="shared" si="36"/>
        <v>38254</v>
      </c>
      <c r="F613" s="353">
        <f t="shared" si="37"/>
        <v>-0.89166666666665728</v>
      </c>
      <c r="G613" s="354">
        <f t="shared" si="38"/>
        <v>0.15752646811004745</v>
      </c>
      <c r="I613" s="351">
        <f t="shared" si="39"/>
        <v>38254</v>
      </c>
      <c r="J613" s="353">
        <f t="array" ref="J613">(PRODUCT(1+$F$2:F613/100)-1)*100</f>
        <v>98.813105984620847</v>
      </c>
      <c r="K613" s="354">
        <f t="array" ref="K613">(PRODUCT(1+$G$2:G613/100)-1)*100</f>
        <v>5.436361532824785</v>
      </c>
    </row>
    <row r="614" spans="1:11">
      <c r="A614" s="350">
        <v>38257</v>
      </c>
      <c r="B614" s="346">
        <v>2.3342999999999998</v>
      </c>
      <c r="C614" s="346">
        <v>1630.67</v>
      </c>
      <c r="D614" s="346"/>
      <c r="E614" s="351">
        <f t="shared" si="36"/>
        <v>38257</v>
      </c>
      <c r="F614" s="353">
        <f t="shared" si="37"/>
        <v>-1.8624400908097249</v>
      </c>
      <c r="G614" s="354">
        <f t="shared" si="38"/>
        <v>-0.59314801267983386</v>
      </c>
      <c r="I614" s="351">
        <f t="shared" si="39"/>
        <v>38257</v>
      </c>
      <c r="J614" s="353">
        <f t="array" ref="J614">(PRODUCT(1+$F$2:F614/100)-1)*100</f>
        <v>95.110330992979257</v>
      </c>
      <c r="K614" s="354">
        <f t="array" ref="K614">(PRODUCT(1+$G$2:G614/100)-1)*100</f>
        <v>4.8109678497509023</v>
      </c>
    </row>
    <row r="615" spans="1:11">
      <c r="A615" s="350">
        <v>38258</v>
      </c>
      <c r="B615" s="346">
        <v>2.3414000000000001</v>
      </c>
      <c r="C615" s="346">
        <v>1640.62</v>
      </c>
      <c r="D615" s="346"/>
      <c r="E615" s="351">
        <f t="shared" si="36"/>
        <v>38258</v>
      </c>
      <c r="F615" s="353">
        <f t="shared" si="37"/>
        <v>0.30415970526498359</v>
      </c>
      <c r="G615" s="354">
        <f t="shared" si="38"/>
        <v>0.61017863822845353</v>
      </c>
      <c r="I615" s="351">
        <f t="shared" si="39"/>
        <v>38258</v>
      </c>
      <c r="J615" s="353">
        <f t="array" ref="J615">(PRODUCT(1+$F$2:F615/100)-1)*100</f>
        <v>95.703778000669033</v>
      </c>
      <c r="K615" s="354">
        <f t="array" ref="K615">(PRODUCT(1+$G$2:G615/100)-1)*100</f>
        <v>5.4505019860905835</v>
      </c>
    </row>
    <row r="616" spans="1:11">
      <c r="A616" s="350">
        <v>38259</v>
      </c>
      <c r="B616" s="346">
        <v>2.34</v>
      </c>
      <c r="C616" s="346">
        <v>1647.79</v>
      </c>
      <c r="D616" s="346"/>
      <c r="E616" s="351">
        <f t="shared" si="36"/>
        <v>38259</v>
      </c>
      <c r="F616" s="353">
        <f t="shared" si="37"/>
        <v>-5.9793286068177132E-2</v>
      </c>
      <c r="G616" s="354">
        <f t="shared" si="38"/>
        <v>0.43702990332923353</v>
      </c>
      <c r="I616" s="351">
        <f t="shared" si="39"/>
        <v>38259</v>
      </c>
      <c r="J616" s="353">
        <f t="array" ref="J616">(PRODUCT(1+$F$2:F616/100)-1)*100</f>
        <v>95.586760280842853</v>
      </c>
      <c r="K616" s="354">
        <f t="array" ref="K616">(PRODUCT(1+$G$2:G616/100)-1)*100</f>
        <v>5.9113522129805807</v>
      </c>
    </row>
    <row r="617" spans="1:11">
      <c r="A617" s="350">
        <v>38260</v>
      </c>
      <c r="B617" s="346">
        <v>2.2029000000000001</v>
      </c>
      <c r="C617" s="346">
        <v>1647.48</v>
      </c>
      <c r="D617" s="346"/>
      <c r="E617" s="351">
        <f t="shared" si="36"/>
        <v>38260</v>
      </c>
      <c r="F617" s="353">
        <f t="shared" si="37"/>
        <v>-5.8589743589743453</v>
      </c>
      <c r="G617" s="354">
        <f t="shared" si="38"/>
        <v>-1.8813076909063309E-2</v>
      </c>
      <c r="I617" s="351">
        <f t="shared" si="39"/>
        <v>38260</v>
      </c>
      <c r="J617" s="353">
        <f t="array" ref="J617">(PRODUCT(1+$F$2:F617/100)-1)*100</f>
        <v>84.127382146439643</v>
      </c>
      <c r="K617" s="354">
        <f t="array" ref="K617">(PRODUCT(1+$G$2:G617/100)-1)*100</f>
        <v>5.8914270288333181</v>
      </c>
    </row>
    <row r="618" spans="1:11">
      <c r="A618" s="350">
        <v>38261</v>
      </c>
      <c r="B618" s="346">
        <v>2.3329</v>
      </c>
      <c r="C618" s="346">
        <v>1672.49</v>
      </c>
      <c r="D618" s="346"/>
      <c r="E618" s="351">
        <f t="shared" si="36"/>
        <v>38261</v>
      </c>
      <c r="F618" s="353">
        <f t="shared" si="37"/>
        <v>5.9013119070316256</v>
      </c>
      <c r="G618" s="354">
        <f t="shared" si="38"/>
        <v>1.5180760919707659</v>
      </c>
      <c r="I618" s="351">
        <f t="shared" si="39"/>
        <v>38261</v>
      </c>
      <c r="J618" s="353">
        <f t="array" ref="J618">(PRODUCT(1+$F$2:F618/100)-1)*100</f>
        <v>94.993313273153106</v>
      </c>
      <c r="K618" s="354">
        <f t="array" ref="K618">(PRODUCT(1+$G$2:G618/100)-1)*100</f>
        <v>7.498939466004706</v>
      </c>
    </row>
    <row r="619" spans="1:11">
      <c r="A619" s="350">
        <v>38264</v>
      </c>
      <c r="B619" s="346">
        <v>2.4643000000000002</v>
      </c>
      <c r="C619" s="346">
        <v>1678.1</v>
      </c>
      <c r="D619" s="346"/>
      <c r="E619" s="351">
        <f t="shared" si="36"/>
        <v>38264</v>
      </c>
      <c r="F619" s="353">
        <f t="shared" si="37"/>
        <v>5.632474602426174</v>
      </c>
      <c r="G619" s="354">
        <f t="shared" si="38"/>
        <v>0.33542801451726945</v>
      </c>
      <c r="I619" s="351">
        <f t="shared" si="39"/>
        <v>38264</v>
      </c>
      <c r="J619" s="353">
        <f t="array" ref="J619">(PRODUCT(1+$F$2:F619/100)-1)*100</f>
        <v>105.97626211969278</v>
      </c>
      <c r="K619" s="354">
        <f t="array" ref="K619">(PRODUCT(1+$G$2:G619/100)-1)*100</f>
        <v>7.8595210242826452</v>
      </c>
    </row>
    <row r="620" spans="1:11">
      <c r="A620" s="350">
        <v>38265</v>
      </c>
      <c r="B620" s="346">
        <v>2.5785999999999998</v>
      </c>
      <c r="C620" s="346">
        <v>1677.09</v>
      </c>
      <c r="D620" s="346"/>
      <c r="E620" s="351">
        <f t="shared" si="36"/>
        <v>38265</v>
      </c>
      <c r="F620" s="353">
        <f t="shared" si="37"/>
        <v>4.638233981252271</v>
      </c>
      <c r="G620" s="354">
        <f t="shared" si="38"/>
        <v>-6.0187116381626993E-2</v>
      </c>
      <c r="I620" s="351">
        <f t="shared" si="39"/>
        <v>38265</v>
      </c>
      <c r="J620" s="353">
        <f t="array" ref="J620">(PRODUCT(1+$F$2:F620/100)-1)*100</f>
        <v>115.5299231026416</v>
      </c>
      <c r="K620" s="354">
        <f t="array" ref="K620">(PRODUCT(1+$G$2:G620/100)-1)*100</f>
        <v>7.7946034888350946</v>
      </c>
    </row>
    <row r="621" spans="1:11">
      <c r="A621" s="350">
        <v>38266</v>
      </c>
      <c r="B621" s="346">
        <v>2.5642999999999998</v>
      </c>
      <c r="C621" s="346">
        <v>1688.83</v>
      </c>
      <c r="D621" s="346"/>
      <c r="E621" s="351">
        <f t="shared" si="36"/>
        <v>38266</v>
      </c>
      <c r="F621" s="353">
        <f t="shared" si="37"/>
        <v>-0.55456449236019889</v>
      </c>
      <c r="G621" s="354">
        <f t="shared" si="38"/>
        <v>0.70002206202410822</v>
      </c>
      <c r="I621" s="351">
        <f t="shared" si="39"/>
        <v>38266</v>
      </c>
      <c r="J621" s="353">
        <f t="array" ref="J621">(PRODUCT(1+$F$2:F621/100)-1)*100</f>
        <v>114.33467067870313</v>
      </c>
      <c r="K621" s="354">
        <f t="array" ref="K621">(PRODUCT(1+$G$2:G621/100)-1)*100</f>
        <v>8.5491894949283562</v>
      </c>
    </row>
    <row r="622" spans="1:11">
      <c r="A622" s="350">
        <v>38267</v>
      </c>
      <c r="B622" s="346">
        <v>2.5057</v>
      </c>
      <c r="C622" s="346">
        <v>1672.08</v>
      </c>
      <c r="D622" s="346"/>
      <c r="E622" s="351">
        <f t="shared" si="36"/>
        <v>38267</v>
      </c>
      <c r="F622" s="353">
        <f t="shared" si="37"/>
        <v>-2.2852240377490896</v>
      </c>
      <c r="G622" s="354">
        <f t="shared" si="38"/>
        <v>-0.99181089866949845</v>
      </c>
      <c r="I622" s="351">
        <f t="shared" si="39"/>
        <v>38267</v>
      </c>
      <c r="J622" s="353">
        <f t="array" ref="J622">(PRODUCT(1+$F$2:F622/100)-1)*100</f>
        <v>109.43664326312307</v>
      </c>
      <c r="K622" s="354">
        <f t="array" ref="K622">(PRODUCT(1+$G$2:G622/100)-1)*100</f>
        <v>7.4725868031002562</v>
      </c>
    </row>
    <row r="623" spans="1:11">
      <c r="A623" s="350">
        <v>38268</v>
      </c>
      <c r="B623" s="346">
        <v>2.3942999999999999</v>
      </c>
      <c r="C623" s="346">
        <v>1659.51</v>
      </c>
      <c r="D623" s="346"/>
      <c r="E623" s="351">
        <f t="shared" si="36"/>
        <v>38268</v>
      </c>
      <c r="F623" s="353">
        <f t="shared" si="37"/>
        <v>-4.4458634313764733</v>
      </c>
      <c r="G623" s="354">
        <f t="shared" si="38"/>
        <v>-0.75175828907707576</v>
      </c>
      <c r="I623" s="351">
        <f t="shared" si="39"/>
        <v>38268</v>
      </c>
      <c r="J623" s="353">
        <f t="array" ref="J623">(PRODUCT(1+$F$2:F623/100)-1)*100</f>
        <v>100.12537612838548</v>
      </c>
      <c r="K623" s="354">
        <f t="array" ref="K623">(PRODUCT(1+$G$2:G623/100)-1)*100</f>
        <v>6.6646527233223951</v>
      </c>
    </row>
    <row r="624" spans="1:11">
      <c r="A624" s="350">
        <v>38271</v>
      </c>
      <c r="B624" s="346">
        <v>2.4900000000000002</v>
      </c>
      <c r="C624" s="346">
        <v>1662.84</v>
      </c>
      <c r="D624" s="346"/>
      <c r="E624" s="351">
        <f t="shared" si="36"/>
        <v>38271</v>
      </c>
      <c r="F624" s="353">
        <f t="shared" si="37"/>
        <v>3.9969928580378511</v>
      </c>
      <c r="G624" s="354">
        <f t="shared" si="38"/>
        <v>0.20066164108683004</v>
      </c>
      <c r="I624" s="351">
        <f t="shared" si="39"/>
        <v>38271</v>
      </c>
      <c r="J624" s="353">
        <f t="array" ref="J624">(PRODUCT(1+$F$2:F624/100)-1)*100</f>
        <v>108.12437311935845</v>
      </c>
      <c r="K624" s="354">
        <f t="array" ref="K624">(PRODUCT(1+$G$2:G624/100)-1)*100</f>
        <v>6.8786877659365864</v>
      </c>
    </row>
    <row r="625" spans="1:11">
      <c r="A625" s="350">
        <v>38272</v>
      </c>
      <c r="B625" s="346">
        <v>2.4685999999999999</v>
      </c>
      <c r="C625" s="346">
        <v>1659.07</v>
      </c>
      <c r="D625" s="346"/>
      <c r="E625" s="351">
        <f t="shared" si="36"/>
        <v>38272</v>
      </c>
      <c r="F625" s="353">
        <f t="shared" si="37"/>
        <v>-0.85943775100403297</v>
      </c>
      <c r="G625" s="354">
        <f t="shared" si="38"/>
        <v>-0.22672055038367445</v>
      </c>
      <c r="I625" s="351">
        <f t="shared" si="39"/>
        <v>38272</v>
      </c>
      <c r="J625" s="353">
        <f t="array" ref="J625">(PRODUCT(1+$F$2:F625/100)-1)*100</f>
        <v>106.33567368773021</v>
      </c>
      <c r="K625" s="354">
        <f t="array" ref="K625">(PRODUCT(1+$G$2:G625/100)-1)*100</f>
        <v>6.6363718167907981</v>
      </c>
    </row>
    <row r="626" spans="1:11">
      <c r="A626" s="350">
        <v>38273</v>
      </c>
      <c r="B626" s="346">
        <v>2.4786000000000001</v>
      </c>
      <c r="C626" s="346">
        <v>1647.13</v>
      </c>
      <c r="D626" s="346"/>
      <c r="E626" s="351">
        <f t="shared" si="36"/>
        <v>38273</v>
      </c>
      <c r="F626" s="353">
        <f t="shared" si="37"/>
        <v>0.40508790407518536</v>
      </c>
      <c r="G626" s="354">
        <f t="shared" si="38"/>
        <v>-0.71968030282024698</v>
      </c>
      <c r="I626" s="351">
        <f t="shared" si="39"/>
        <v>38273</v>
      </c>
      <c r="J626" s="353">
        <f t="array" ref="J626">(PRODUCT(1+$F$2:F626/100)-1)*100</f>
        <v>107.17151454363125</v>
      </c>
      <c r="K626" s="354">
        <f t="array" ref="K626">(PRODUCT(1+$G$2:G626/100)-1)*100</f>
        <v>5.8689308531831852</v>
      </c>
    </row>
    <row r="627" spans="1:11">
      <c r="A627" s="350">
        <v>38274</v>
      </c>
      <c r="B627" s="346">
        <v>2.4900000000000002</v>
      </c>
      <c r="C627" s="346">
        <v>1631.81</v>
      </c>
      <c r="D627" s="346"/>
      <c r="E627" s="351">
        <f t="shared" si="36"/>
        <v>38274</v>
      </c>
      <c r="F627" s="353">
        <f t="shared" si="37"/>
        <v>0.45993706124425326</v>
      </c>
      <c r="G627" s="354">
        <f t="shared" si="38"/>
        <v>-0.93010266342062886</v>
      </c>
      <c r="I627" s="351">
        <f t="shared" si="39"/>
        <v>38274</v>
      </c>
      <c r="J627" s="353">
        <f t="array" ref="J627">(PRODUCT(1+$F$2:F627/100)-1)*100</f>
        <v>108.12437311935845</v>
      </c>
      <c r="K627" s="354">
        <f t="array" ref="K627">(PRODUCT(1+$G$2:G627/100)-1)*100</f>
        <v>4.8842411075827874</v>
      </c>
    </row>
    <row r="628" spans="1:11">
      <c r="A628" s="350">
        <v>38275</v>
      </c>
      <c r="B628" s="346">
        <v>1.4714</v>
      </c>
      <c r="C628" s="346">
        <v>1639.08</v>
      </c>
      <c r="D628" s="346"/>
      <c r="E628" s="351">
        <f t="shared" si="36"/>
        <v>38275</v>
      </c>
      <c r="F628" s="353">
        <f t="shared" si="37"/>
        <v>-40.907630522088354</v>
      </c>
      <c r="G628" s="354">
        <f t="shared" si="38"/>
        <v>0.44551755412700622</v>
      </c>
      <c r="I628" s="351">
        <f t="shared" si="39"/>
        <v>38275</v>
      </c>
      <c r="J628" s="353">
        <f t="array" ref="J628">(PRODUCT(1+$F$2:F628/100)-1)*100</f>
        <v>22.985623537278709</v>
      </c>
      <c r="K628" s="354">
        <f t="array" ref="K628">(PRODUCT(1+$G$2:G628/100)-1)*100</f>
        <v>5.3515188132299718</v>
      </c>
    </row>
    <row r="629" spans="1:11">
      <c r="A629" s="350">
        <v>38278</v>
      </c>
      <c r="B629" s="346">
        <v>1.41</v>
      </c>
      <c r="C629" s="346">
        <v>1647.69</v>
      </c>
      <c r="D629" s="346"/>
      <c r="E629" s="351">
        <f t="shared" si="36"/>
        <v>38278</v>
      </c>
      <c r="F629" s="353">
        <f t="shared" si="37"/>
        <v>-4.1728965610982822</v>
      </c>
      <c r="G629" s="354">
        <f t="shared" si="38"/>
        <v>0.52529467750201952</v>
      </c>
      <c r="I629" s="351">
        <f t="shared" si="39"/>
        <v>38278</v>
      </c>
      <c r="J629" s="353">
        <f t="array" ref="J629">(PRODUCT(1+$F$2:F629/100)-1)*100</f>
        <v>17.853560682046332</v>
      </c>
      <c r="K629" s="354">
        <f t="array" ref="K629">(PRODUCT(1+$G$2:G629/100)-1)*100</f>
        <v>5.9049247342234157</v>
      </c>
    </row>
    <row r="630" spans="1:11">
      <c r="A630" s="350">
        <v>38279</v>
      </c>
      <c r="B630" s="346">
        <v>1.4186000000000001</v>
      </c>
      <c r="C630" s="346">
        <v>1631.74</v>
      </c>
      <c r="D630" s="346"/>
      <c r="E630" s="351">
        <f t="shared" si="36"/>
        <v>38279</v>
      </c>
      <c r="F630" s="353">
        <f t="shared" si="37"/>
        <v>0.60992907801420415</v>
      </c>
      <c r="G630" s="354">
        <f t="shared" si="38"/>
        <v>-0.96802189732292376</v>
      </c>
      <c r="I630" s="351">
        <f t="shared" si="39"/>
        <v>38279</v>
      </c>
      <c r="J630" s="353">
        <f t="array" ref="J630">(PRODUCT(1+$F$2:F630/100)-1)*100</f>
        <v>18.572383818121253</v>
      </c>
      <c r="K630" s="354">
        <f t="array" ref="K630">(PRODUCT(1+$G$2:G630/100)-1)*100</f>
        <v>4.8797418724527697</v>
      </c>
    </row>
    <row r="631" spans="1:11">
      <c r="A631" s="350">
        <v>38280</v>
      </c>
      <c r="B631" s="346">
        <v>1.4429000000000001</v>
      </c>
      <c r="C631" s="346">
        <v>1632.49</v>
      </c>
      <c r="D631" s="346"/>
      <c r="E631" s="351">
        <f t="shared" si="36"/>
        <v>38280</v>
      </c>
      <c r="F631" s="353">
        <f t="shared" si="37"/>
        <v>1.7129564359227301</v>
      </c>
      <c r="G631" s="354">
        <f t="shared" si="38"/>
        <v>4.5963204922361278E-2</v>
      </c>
      <c r="I631" s="351">
        <f t="shared" si="39"/>
        <v>38280</v>
      </c>
      <c r="J631" s="353">
        <f t="array" ref="J631">(PRODUCT(1+$F$2:F631/100)-1)*100</f>
        <v>20.603477097960756</v>
      </c>
      <c r="K631" s="354">
        <f t="array" ref="K631">(PRODUCT(1+$G$2:G631/100)-1)*100</f>
        <v>4.9279479631316514</v>
      </c>
    </row>
    <row r="632" spans="1:11">
      <c r="A632" s="350">
        <v>38281</v>
      </c>
      <c r="B632" s="346">
        <v>1.4386000000000001</v>
      </c>
      <c r="C632" s="346">
        <v>1636.76</v>
      </c>
      <c r="D632" s="346"/>
      <c r="E632" s="351">
        <f t="shared" si="36"/>
        <v>38281</v>
      </c>
      <c r="F632" s="353">
        <f t="shared" si="37"/>
        <v>-0.2980109501697914</v>
      </c>
      <c r="G632" s="354">
        <f t="shared" si="38"/>
        <v>0.2615636236669161</v>
      </c>
      <c r="I632" s="351">
        <f t="shared" si="39"/>
        <v>38281</v>
      </c>
      <c r="J632" s="353">
        <f t="array" ref="J632">(PRODUCT(1+$F$2:F632/100)-1)*100</f>
        <v>20.244065529923304</v>
      </c>
      <c r="K632" s="354">
        <f t="array" ref="K632">(PRODUCT(1+$G$2:G632/100)-1)*100</f>
        <v>5.2024013060633534</v>
      </c>
    </row>
    <row r="633" spans="1:11">
      <c r="A633" s="350">
        <v>38282</v>
      </c>
      <c r="B633" s="346">
        <v>1.4</v>
      </c>
      <c r="C633" s="346">
        <v>1620.85</v>
      </c>
      <c r="D633" s="346"/>
      <c r="E633" s="351">
        <f t="shared" si="36"/>
        <v>38282</v>
      </c>
      <c r="F633" s="353">
        <f t="shared" si="37"/>
        <v>-2.6831641874044299</v>
      </c>
      <c r="G633" s="354">
        <f t="shared" si="38"/>
        <v>-0.97204232752511333</v>
      </c>
      <c r="I633" s="351">
        <f t="shared" si="39"/>
        <v>38282</v>
      </c>
      <c r="J633" s="353">
        <f t="array" ref="J633">(PRODUCT(1+$F$2:F633/100)-1)*100</f>
        <v>17.017719826145282</v>
      </c>
      <c r="K633" s="354">
        <f t="array" ref="K633">(PRODUCT(1+$G$2:G633/100)-1)*100</f>
        <v>4.1797894357955778</v>
      </c>
    </row>
    <row r="634" spans="1:11">
      <c r="A634" s="350">
        <v>38285</v>
      </c>
      <c r="B634" s="346">
        <v>1.4271</v>
      </c>
      <c r="C634" s="346">
        <v>1619.48</v>
      </c>
      <c r="D634" s="346"/>
      <c r="E634" s="351">
        <f t="shared" si="36"/>
        <v>38285</v>
      </c>
      <c r="F634" s="353">
        <f t="shared" si="37"/>
        <v>1.9357142857142851</v>
      </c>
      <c r="G634" s="354">
        <f t="shared" si="38"/>
        <v>-8.4523552457038686E-2</v>
      </c>
      <c r="I634" s="351">
        <f t="shared" si="39"/>
        <v>38285</v>
      </c>
      <c r="J634" s="353">
        <f t="array" ref="J634">(PRODUCT(1+$F$2:F634/100)-1)*100</f>
        <v>19.282848545637087</v>
      </c>
      <c r="K634" s="354">
        <f t="array" ref="K634">(PRODUCT(1+$G$2:G634/100)-1)*100</f>
        <v>4.0917329768221711</v>
      </c>
    </row>
    <row r="635" spans="1:11">
      <c r="A635" s="350">
        <v>38286</v>
      </c>
      <c r="B635" s="346">
        <v>1.3729</v>
      </c>
      <c r="C635" s="346">
        <v>1643.57</v>
      </c>
      <c r="D635" s="346"/>
      <c r="E635" s="351">
        <f t="shared" si="36"/>
        <v>38286</v>
      </c>
      <c r="F635" s="353">
        <f t="shared" si="37"/>
        <v>-3.7979118492046826</v>
      </c>
      <c r="G635" s="354">
        <f t="shared" si="38"/>
        <v>1.4875145108306231</v>
      </c>
      <c r="I635" s="351">
        <f t="shared" si="39"/>
        <v>38286</v>
      </c>
      <c r="J635" s="353">
        <f t="array" ref="J635">(PRODUCT(1+$F$2:F635/100)-1)*100</f>
        <v>14.752591106653457</v>
      </c>
      <c r="K635" s="354">
        <f t="array" ref="K635">(PRODUCT(1+$G$2:G635/100)-1)*100</f>
        <v>5.6401126094274723</v>
      </c>
    </row>
    <row r="636" spans="1:11">
      <c r="A636" s="350">
        <v>38287</v>
      </c>
      <c r="B636" s="346">
        <v>1.3829</v>
      </c>
      <c r="C636" s="346">
        <v>1665.01</v>
      </c>
      <c r="D636" s="346"/>
      <c r="E636" s="351">
        <f t="shared" si="36"/>
        <v>38287</v>
      </c>
      <c r="F636" s="353">
        <f t="shared" si="37"/>
        <v>0.72838517007793868</v>
      </c>
      <c r="G636" s="354">
        <f t="shared" si="38"/>
        <v>1.3044774484810562</v>
      </c>
      <c r="I636" s="351">
        <f t="shared" si="39"/>
        <v>38287</v>
      </c>
      <c r="J636" s="353">
        <f t="array" ref="J636">(PRODUCT(1+$F$2:F636/100)-1)*100</f>
        <v>15.588431962554505</v>
      </c>
      <c r="K636" s="354">
        <f t="array" ref="K636">(PRODUCT(1+$G$2:G636/100)-1)*100</f>
        <v>7.0181640549674462</v>
      </c>
    </row>
    <row r="637" spans="1:11">
      <c r="A637" s="350">
        <v>38288</v>
      </c>
      <c r="B637" s="346">
        <v>1.37</v>
      </c>
      <c r="C637" s="346">
        <v>1668.55</v>
      </c>
      <c r="D637" s="346"/>
      <c r="E637" s="351">
        <f t="shared" si="36"/>
        <v>38288</v>
      </c>
      <c r="F637" s="353">
        <f t="shared" si="37"/>
        <v>-0.93282232988646241</v>
      </c>
      <c r="G637" s="354">
        <f t="shared" si="38"/>
        <v>0.21261133566765622</v>
      </c>
      <c r="I637" s="351">
        <f t="shared" si="39"/>
        <v>38288</v>
      </c>
      <c r="J637" s="353">
        <f t="array" ref="J637">(PRODUCT(1+$F$2:F637/100)-1)*100</f>
        <v>14.510197258442181</v>
      </c>
      <c r="K637" s="354">
        <f t="array" ref="K637">(PRODUCT(1+$G$2:G637/100)-1)*100</f>
        <v>7.2456968029717128</v>
      </c>
    </row>
    <row r="638" spans="1:11">
      <c r="A638" s="350">
        <v>38289</v>
      </c>
      <c r="B638" s="346">
        <v>1.3529</v>
      </c>
      <c r="C638" s="346">
        <v>1672.65</v>
      </c>
      <c r="D638" s="346"/>
      <c r="E638" s="351">
        <f t="shared" si="36"/>
        <v>38289</v>
      </c>
      <c r="F638" s="353">
        <f t="shared" si="37"/>
        <v>-1.2481751824817588</v>
      </c>
      <c r="G638" s="354">
        <f t="shared" si="38"/>
        <v>0.24572233376285446</v>
      </c>
      <c r="I638" s="351">
        <f t="shared" si="39"/>
        <v>38289</v>
      </c>
      <c r="J638" s="353">
        <f t="array" ref="J638">(PRODUCT(1+$F$2:F638/100)-1)*100</f>
        <v>13.080909394851403</v>
      </c>
      <c r="K638" s="354">
        <f t="array" ref="K638">(PRODUCT(1+$G$2:G638/100)-1)*100</f>
        <v>7.5092234320162099</v>
      </c>
    </row>
    <row r="639" spans="1:11">
      <c r="A639" s="350">
        <v>38292</v>
      </c>
      <c r="B639" s="346">
        <v>1.3471</v>
      </c>
      <c r="C639" s="346">
        <v>1673.1</v>
      </c>
      <c r="D639" s="346"/>
      <c r="E639" s="351">
        <f t="shared" si="36"/>
        <v>38292</v>
      </c>
      <c r="F639" s="353">
        <f t="shared" si="37"/>
        <v>-0.42870869982999382</v>
      </c>
      <c r="G639" s="354">
        <f t="shared" si="38"/>
        <v>2.6903416733903285E-2</v>
      </c>
      <c r="I639" s="351">
        <f t="shared" si="39"/>
        <v>38292</v>
      </c>
      <c r="J639" s="353">
        <f t="array" ref="J639">(PRODUCT(1+$F$2:F639/100)-1)*100</f>
        <v>12.596121698428808</v>
      </c>
      <c r="K639" s="354">
        <f t="array" ref="K639">(PRODUCT(1+$G$2:G639/100)-1)*100</f>
        <v>7.5381470864235078</v>
      </c>
    </row>
    <row r="640" spans="1:11">
      <c r="A640" s="350">
        <v>38293</v>
      </c>
      <c r="B640" s="346">
        <v>1.4157</v>
      </c>
      <c r="C640" s="346">
        <v>1673.16</v>
      </c>
      <c r="D640" s="346"/>
      <c r="E640" s="351">
        <f t="shared" si="36"/>
        <v>38293</v>
      </c>
      <c r="F640" s="353">
        <f t="shared" si="37"/>
        <v>5.0924207556974244</v>
      </c>
      <c r="G640" s="354">
        <f t="shared" si="38"/>
        <v>3.5861574323226009E-3</v>
      </c>
      <c r="I640" s="351">
        <f t="shared" si="39"/>
        <v>38293</v>
      </c>
      <c r="J640" s="353">
        <f t="array" ref="J640">(PRODUCT(1+$F$2:F640/100)-1)*100</f>
        <v>18.329989969909931</v>
      </c>
      <c r="K640" s="354">
        <f t="array" ref="K640">(PRODUCT(1+$G$2:G640/100)-1)*100</f>
        <v>7.5420035736778246</v>
      </c>
    </row>
    <row r="641" spans="1:11">
      <c r="A641" s="350">
        <v>38294</v>
      </c>
      <c r="B641" s="346">
        <v>1.4457</v>
      </c>
      <c r="C641" s="346">
        <v>1692.22</v>
      </c>
      <c r="D641" s="346"/>
      <c r="E641" s="351">
        <f t="shared" si="36"/>
        <v>38294</v>
      </c>
      <c r="F641" s="353">
        <f t="shared" si="37"/>
        <v>2.1190930281839382</v>
      </c>
      <c r="G641" s="354">
        <f t="shared" si="38"/>
        <v>1.1391618255277347</v>
      </c>
      <c r="I641" s="351">
        <f t="shared" si="39"/>
        <v>38294</v>
      </c>
      <c r="J641" s="353">
        <f t="array" ref="J641">(PRODUCT(1+$F$2:F641/100)-1)*100</f>
        <v>20.837512537613058</v>
      </c>
      <c r="K641" s="354">
        <f t="array" ref="K641">(PRODUCT(1+$G$2:G641/100)-1)*100</f>
        <v>8.7670810247968411</v>
      </c>
    </row>
    <row r="642" spans="1:11">
      <c r="A642" s="350">
        <v>38295</v>
      </c>
      <c r="B642" s="346">
        <v>1.51</v>
      </c>
      <c r="C642" s="346">
        <v>1719.64</v>
      </c>
      <c r="D642" s="346"/>
      <c r="E642" s="351">
        <f t="shared" si="36"/>
        <v>38295</v>
      </c>
      <c r="F642" s="353">
        <f t="shared" si="37"/>
        <v>4.4476724078301277</v>
      </c>
      <c r="G642" s="354">
        <f t="shared" si="38"/>
        <v>1.6203566912103673</v>
      </c>
      <c r="I642" s="351">
        <f t="shared" si="39"/>
        <v>38295</v>
      </c>
      <c r="J642" s="353">
        <f t="array" ref="J642">(PRODUCT(1+$F$2:F642/100)-1)*100</f>
        <v>26.211969241056753</v>
      </c>
      <c r="K642" s="354">
        <f t="array" ref="K642">(PRODUCT(1+$G$2:G642/100)-1)*100</f>
        <v>10.529495700016334</v>
      </c>
    </row>
    <row r="643" spans="1:11">
      <c r="A643" s="350">
        <v>38296</v>
      </c>
      <c r="B643" s="346">
        <v>1.56</v>
      </c>
      <c r="C643" s="346">
        <v>1726.34</v>
      </c>
      <c r="D643" s="346"/>
      <c r="E643" s="351">
        <f t="shared" ref="E643:E706" si="40">A643</f>
        <v>38296</v>
      </c>
      <c r="F643" s="353">
        <f t="shared" ref="F643:F706" si="41">((B643/B642)-1)*100</f>
        <v>3.3112582781456901</v>
      </c>
      <c r="G643" s="354">
        <f t="shared" ref="G643:G706" si="42">((C643/C642)-1)*100</f>
        <v>0.38961643134609591</v>
      </c>
      <c r="I643" s="351">
        <f t="shared" ref="I643:I706" si="43">E643</f>
        <v>38296</v>
      </c>
      <c r="J643" s="353">
        <f t="array" ref="J643">(PRODUCT(1+$F$2:F643/100)-1)*100</f>
        <v>30.391173520561932</v>
      </c>
      <c r="K643" s="354">
        <f t="array" ref="K643">(PRODUCT(1+$G$2:G643/100)-1)*100</f>
        <v>10.960136776747564</v>
      </c>
    </row>
    <row r="644" spans="1:11">
      <c r="A644" s="350">
        <v>38299</v>
      </c>
      <c r="B644" s="346">
        <v>1.5513999999999999</v>
      </c>
      <c r="C644" s="346">
        <v>1724.59</v>
      </c>
      <c r="D644" s="346"/>
      <c r="E644" s="351">
        <f t="shared" si="40"/>
        <v>38299</v>
      </c>
      <c r="F644" s="353">
        <f t="shared" si="41"/>
        <v>-0.55128205128206487</v>
      </c>
      <c r="G644" s="354">
        <f t="shared" si="42"/>
        <v>-0.10137052955964121</v>
      </c>
      <c r="I644" s="351">
        <f t="shared" si="43"/>
        <v>38299</v>
      </c>
      <c r="J644" s="353">
        <f t="array" ref="J644">(PRODUCT(1+$F$2:F644/100)-1)*100</f>
        <v>29.672350384487011</v>
      </c>
      <c r="K644" s="354">
        <f t="array" ref="K644">(PRODUCT(1+$G$2:G644/100)-1)*100</f>
        <v>10.847655898496878</v>
      </c>
    </row>
    <row r="645" spans="1:11">
      <c r="A645" s="350">
        <v>38300</v>
      </c>
      <c r="B645" s="346">
        <v>1.5228999999999999</v>
      </c>
      <c r="C645" s="346">
        <v>1724.08</v>
      </c>
      <c r="D645" s="346"/>
      <c r="E645" s="351">
        <f t="shared" si="40"/>
        <v>38300</v>
      </c>
      <c r="F645" s="353">
        <f t="shared" si="41"/>
        <v>-1.8370504060848281</v>
      </c>
      <c r="G645" s="354">
        <f t="shared" si="42"/>
        <v>-2.9572246157061333E-2</v>
      </c>
      <c r="I645" s="351">
        <f t="shared" si="43"/>
        <v>38300</v>
      </c>
      <c r="J645" s="353">
        <f t="array" ref="J645">(PRODUCT(1+$F$2:F645/100)-1)*100</f>
        <v>27.290203945169054</v>
      </c>
      <c r="K645" s="354">
        <f t="array" ref="K645">(PRODUCT(1+$G$2:G645/100)-1)*100</f>
        <v>10.81487575683524</v>
      </c>
    </row>
    <row r="646" spans="1:11">
      <c r="A646" s="350">
        <v>38301</v>
      </c>
      <c r="B646" s="346">
        <v>1.4829000000000001</v>
      </c>
      <c r="C646" s="346">
        <v>1722.67</v>
      </c>
      <c r="D646" s="346"/>
      <c r="E646" s="351">
        <f t="shared" si="40"/>
        <v>38301</v>
      </c>
      <c r="F646" s="353">
        <f t="shared" si="41"/>
        <v>-2.6265677326153924</v>
      </c>
      <c r="G646" s="354">
        <f t="shared" si="42"/>
        <v>-8.1782747900316366E-2</v>
      </c>
      <c r="I646" s="351">
        <f t="shared" si="43"/>
        <v>38301</v>
      </c>
      <c r="J646" s="353">
        <f t="array" ref="J646">(PRODUCT(1+$F$2:F646/100)-1)*100</f>
        <v>23.946840521564926</v>
      </c>
      <c r="K646" s="354">
        <f t="array" ref="K646">(PRODUCT(1+$G$2:G646/100)-1)*100</f>
        <v>10.724248306358986</v>
      </c>
    </row>
    <row r="647" spans="1:11">
      <c r="A647" s="350">
        <v>38302</v>
      </c>
      <c r="B647" s="346">
        <v>1.5357000000000001</v>
      </c>
      <c r="C647" s="346">
        <v>1738.32</v>
      </c>
      <c r="D647" s="346"/>
      <c r="E647" s="351">
        <f t="shared" si="40"/>
        <v>38302</v>
      </c>
      <c r="F647" s="353">
        <f t="shared" si="41"/>
        <v>3.5605907343718268</v>
      </c>
      <c r="G647" s="354">
        <f t="shared" si="42"/>
        <v>0.90847347431601833</v>
      </c>
      <c r="I647" s="351">
        <f t="shared" si="43"/>
        <v>38302</v>
      </c>
      <c r="J647" s="353">
        <f t="array" ref="J647">(PRODUCT(1+$F$2:F647/100)-1)*100</f>
        <v>28.360080240722386</v>
      </c>
      <c r="K647" s="354">
        <f t="array" ref="K647">(PRODUCT(1+$G$2:G647/100)-1)*100</f>
        <v>11.730148731858069</v>
      </c>
    </row>
    <row r="648" spans="1:11">
      <c r="A648" s="350">
        <v>38303</v>
      </c>
      <c r="B648" s="346">
        <v>1.5513999999999999</v>
      </c>
      <c r="C648" s="346">
        <v>1754.33</v>
      </c>
      <c r="D648" s="346"/>
      <c r="E648" s="351">
        <f t="shared" si="40"/>
        <v>38303</v>
      </c>
      <c r="F648" s="353">
        <f t="shared" si="41"/>
        <v>1.0223350914892126</v>
      </c>
      <c r="G648" s="354">
        <f t="shared" si="42"/>
        <v>0.92100418795157957</v>
      </c>
      <c r="I648" s="351">
        <f t="shared" si="43"/>
        <v>38303</v>
      </c>
      <c r="J648" s="353">
        <f t="array" ref="J648">(PRODUCT(1+$F$2:F648/100)-1)*100</f>
        <v>29.672350384487011</v>
      </c>
      <c r="K648" s="354">
        <f t="array" ref="K648">(PRODUCT(1+$G$2:G648/100)-1)*100</f>
        <v>12.75918808088301</v>
      </c>
    </row>
    <row r="649" spans="1:11">
      <c r="A649" s="350">
        <v>38306</v>
      </c>
      <c r="B649" s="346">
        <v>1.6043000000000001</v>
      </c>
      <c r="C649" s="346">
        <v>1753.99</v>
      </c>
      <c r="D649" s="346"/>
      <c r="E649" s="351">
        <f t="shared" si="40"/>
        <v>38306</v>
      </c>
      <c r="F649" s="353">
        <f t="shared" si="41"/>
        <v>3.4098233853293802</v>
      </c>
      <c r="G649" s="354">
        <f t="shared" si="42"/>
        <v>-1.9380618241715553E-2</v>
      </c>
      <c r="I649" s="351">
        <f t="shared" si="43"/>
        <v>38306</v>
      </c>
      <c r="J649" s="353">
        <f t="array" ref="J649">(PRODUCT(1+$F$2:F649/100)-1)*100</f>
        <v>34.093948512203511</v>
      </c>
      <c r="K649" s="354">
        <f t="array" ref="K649">(PRODUCT(1+$G$2:G649/100)-1)*100</f>
        <v>12.737334653108601</v>
      </c>
    </row>
    <row r="650" spans="1:11">
      <c r="A650" s="350">
        <v>38307</v>
      </c>
      <c r="B650" s="346">
        <v>1.5457000000000001</v>
      </c>
      <c r="C650" s="346">
        <v>1741.72</v>
      </c>
      <c r="D650" s="346"/>
      <c r="E650" s="351">
        <f t="shared" si="40"/>
        <v>38307</v>
      </c>
      <c r="F650" s="353">
        <f t="shared" si="41"/>
        <v>-3.652683413326685</v>
      </c>
      <c r="G650" s="354">
        <f t="shared" si="42"/>
        <v>-0.69954788795830725</v>
      </c>
      <c r="I650" s="351">
        <f t="shared" si="43"/>
        <v>38307</v>
      </c>
      <c r="J650" s="353">
        <f t="array" ref="J650">(PRODUCT(1+$F$2:F650/100)-1)*100</f>
        <v>29.195921096623433</v>
      </c>
      <c r="K650" s="354">
        <f t="array" ref="K650">(PRODUCT(1+$G$2:G650/100)-1)*100</f>
        <v>11.948683009602302</v>
      </c>
    </row>
    <row r="651" spans="1:11">
      <c r="A651" s="350">
        <v>38308</v>
      </c>
      <c r="B651" s="346">
        <v>1.4943</v>
      </c>
      <c r="C651" s="346">
        <v>1751.57</v>
      </c>
      <c r="D651" s="346"/>
      <c r="E651" s="351">
        <f t="shared" si="40"/>
        <v>38308</v>
      </c>
      <c r="F651" s="353">
        <f t="shared" si="41"/>
        <v>-3.3253542084492493</v>
      </c>
      <c r="G651" s="354">
        <f t="shared" si="42"/>
        <v>0.56553292147991652</v>
      </c>
      <c r="I651" s="351">
        <f t="shared" si="43"/>
        <v>38308</v>
      </c>
      <c r="J651" s="353">
        <f t="array" ref="J651">(PRODUCT(1+$F$2:F651/100)-1)*100</f>
        <v>24.899699097292107</v>
      </c>
      <c r="K651" s="354">
        <f t="array" ref="K651">(PRODUCT(1+$G$2:G651/100)-1)*100</f>
        <v>12.581789667184795</v>
      </c>
    </row>
    <row r="652" spans="1:11">
      <c r="A652" s="350">
        <v>38309</v>
      </c>
      <c r="B652" s="346">
        <v>1.7029000000000001</v>
      </c>
      <c r="C652" s="346">
        <v>1753.97</v>
      </c>
      <c r="D652" s="346"/>
      <c r="E652" s="351">
        <f t="shared" si="40"/>
        <v>38309</v>
      </c>
      <c r="F652" s="353">
        <f t="shared" si="41"/>
        <v>13.959713578264088</v>
      </c>
      <c r="G652" s="354">
        <f t="shared" si="42"/>
        <v>0.13701993069075158</v>
      </c>
      <c r="I652" s="351">
        <f t="shared" si="43"/>
        <v>38309</v>
      </c>
      <c r="J652" s="353">
        <f t="array" ref="J652">(PRODUCT(1+$F$2:F652/100)-1)*100</f>
        <v>42.33533935138778</v>
      </c>
      <c r="K652" s="354">
        <f t="array" ref="K652">(PRODUCT(1+$G$2:G652/100)-1)*100</f>
        <v>12.736049157357176</v>
      </c>
    </row>
    <row r="653" spans="1:11">
      <c r="A653" s="350">
        <v>38310</v>
      </c>
      <c r="B653" s="346">
        <v>1.6071</v>
      </c>
      <c r="C653" s="346">
        <v>1734.45</v>
      </c>
      <c r="D653" s="346"/>
      <c r="E653" s="351">
        <f t="shared" si="40"/>
        <v>38310</v>
      </c>
      <c r="F653" s="353">
        <f t="shared" si="41"/>
        <v>-5.6256973398320582</v>
      </c>
      <c r="G653" s="354">
        <f t="shared" si="42"/>
        <v>-1.1129038695074644</v>
      </c>
      <c r="I653" s="351">
        <f t="shared" si="43"/>
        <v>38310</v>
      </c>
      <c r="J653" s="353">
        <f t="array" ref="J653">(PRODUCT(1+$F$2:F653/100)-1)*100</f>
        <v>34.327983951855835</v>
      </c>
      <c r="K653" s="354">
        <f t="array" ref="K653">(PRODUCT(1+$G$2:G653/100)-1)*100</f>
        <v>11.481405303955118</v>
      </c>
    </row>
    <row r="654" spans="1:11">
      <c r="A654" s="350">
        <v>38313</v>
      </c>
      <c r="B654" s="346">
        <v>1.6156999999999999</v>
      </c>
      <c r="C654" s="346">
        <v>1744.71</v>
      </c>
      <c r="D654" s="346"/>
      <c r="E654" s="351">
        <f t="shared" si="40"/>
        <v>38313</v>
      </c>
      <c r="F654" s="353">
        <f t="shared" si="41"/>
        <v>0.53512538112125974</v>
      </c>
      <c r="G654" s="354">
        <f t="shared" si="42"/>
        <v>0.59154198737352282</v>
      </c>
      <c r="I654" s="351">
        <f t="shared" si="43"/>
        <v>38313</v>
      </c>
      <c r="J654" s="353">
        <f t="array" ref="J654">(PRODUCT(1+$F$2:F654/100)-1)*100</f>
        <v>35.046807087930709</v>
      </c>
      <c r="K654" s="354">
        <f t="array" ref="K654">(PRODUCT(1+$G$2:G654/100)-1)*100</f>
        <v>12.140864624442059</v>
      </c>
    </row>
    <row r="655" spans="1:11">
      <c r="A655" s="350">
        <v>38314</v>
      </c>
      <c r="B655" s="346">
        <v>1.5643</v>
      </c>
      <c r="C655" s="346">
        <v>1744.31</v>
      </c>
      <c r="D655" s="346"/>
      <c r="E655" s="351">
        <f t="shared" si="40"/>
        <v>38314</v>
      </c>
      <c r="F655" s="353">
        <f t="shared" si="41"/>
        <v>-3.1812836541437073</v>
      </c>
      <c r="G655" s="354">
        <f t="shared" si="42"/>
        <v>-2.2926446228888064E-2</v>
      </c>
      <c r="I655" s="351">
        <f t="shared" si="43"/>
        <v>38314</v>
      </c>
      <c r="J655" s="353">
        <f t="array" ref="J655">(PRODUCT(1+$F$2:F655/100)-1)*100</f>
        <v>30.750585088599379</v>
      </c>
      <c r="K655" s="354">
        <f t="array" ref="K655">(PRODUCT(1+$G$2:G655/100)-1)*100</f>
        <v>12.115154709413334</v>
      </c>
    </row>
    <row r="656" spans="1:11">
      <c r="A656" s="350">
        <v>38315</v>
      </c>
      <c r="B656" s="346">
        <v>1.6229</v>
      </c>
      <c r="C656" s="346">
        <v>1751.55</v>
      </c>
      <c r="D656" s="346"/>
      <c r="E656" s="351">
        <f t="shared" si="40"/>
        <v>38315</v>
      </c>
      <c r="F656" s="353">
        <f t="shared" si="41"/>
        <v>3.7460845106437324</v>
      </c>
      <c r="G656" s="354">
        <f t="shared" si="42"/>
        <v>0.41506383613003628</v>
      </c>
      <c r="I656" s="351">
        <f t="shared" si="43"/>
        <v>38315</v>
      </c>
      <c r="J656" s="353">
        <f t="array" ref="J656">(PRODUCT(1+$F$2:F656/100)-1)*100</f>
        <v>35.648612504179454</v>
      </c>
      <c r="K656" s="354">
        <f t="array" ref="K656">(PRODUCT(1+$G$2:G656/100)-1)*100</f>
        <v>12.580504171433349</v>
      </c>
    </row>
    <row r="657" spans="1:11">
      <c r="A657" s="350">
        <v>38316</v>
      </c>
      <c r="B657" s="346">
        <v>1.6229</v>
      </c>
      <c r="C657" s="346">
        <v>1751.55</v>
      </c>
      <c r="D657" s="346"/>
      <c r="E657" s="351">
        <f t="shared" si="40"/>
        <v>38316</v>
      </c>
      <c r="F657" s="353">
        <f t="shared" si="41"/>
        <v>0</v>
      </c>
      <c r="G657" s="354">
        <f t="shared" si="42"/>
        <v>0</v>
      </c>
      <c r="I657" s="351">
        <f t="shared" si="43"/>
        <v>38316</v>
      </c>
      <c r="J657" s="353">
        <f t="array" ref="J657">(PRODUCT(1+$F$2:F657/100)-1)*100</f>
        <v>35.648612504179454</v>
      </c>
      <c r="K657" s="354">
        <f t="array" ref="K657">(PRODUCT(1+$G$2:G657/100)-1)*100</f>
        <v>12.580504171433349</v>
      </c>
    </row>
    <row r="658" spans="1:11">
      <c r="A658" s="350">
        <v>38317</v>
      </c>
      <c r="B658" s="346">
        <v>1.6214</v>
      </c>
      <c r="C658" s="346">
        <v>1753.09</v>
      </c>
      <c r="D658" s="346"/>
      <c r="E658" s="351">
        <f t="shared" si="40"/>
        <v>38317</v>
      </c>
      <c r="F658" s="353">
        <f t="shared" si="41"/>
        <v>-9.2427136607309279E-2</v>
      </c>
      <c r="G658" s="354">
        <f t="shared" si="42"/>
        <v>8.7922126116857235E-2</v>
      </c>
      <c r="I658" s="351">
        <f t="shared" si="43"/>
        <v>38317</v>
      </c>
      <c r="J658" s="353">
        <f t="array" ref="J658">(PRODUCT(1+$F$2:F658/100)-1)*100</f>
        <v>35.523236375794284</v>
      </c>
      <c r="K658" s="354">
        <f t="array" ref="K658">(PRODUCT(1+$G$2:G658/100)-1)*100</f>
        <v>12.67948734429396</v>
      </c>
    </row>
    <row r="659" spans="1:11">
      <c r="A659" s="350">
        <v>38320</v>
      </c>
      <c r="B659" s="346">
        <v>1.6314</v>
      </c>
      <c r="C659" s="346">
        <v>1747.34</v>
      </c>
      <c r="D659" s="346"/>
      <c r="E659" s="351">
        <f t="shared" si="40"/>
        <v>38320</v>
      </c>
      <c r="F659" s="353">
        <f t="shared" si="41"/>
        <v>0.61675095596398499</v>
      </c>
      <c r="G659" s="354">
        <f t="shared" si="42"/>
        <v>-0.32799228790307833</v>
      </c>
      <c r="I659" s="351">
        <f t="shared" si="43"/>
        <v>38320</v>
      </c>
      <c r="J659" s="353">
        <f t="array" ref="J659">(PRODUCT(1+$F$2:F659/100)-1)*100</f>
        <v>36.359077231695338</v>
      </c>
      <c r="K659" s="354">
        <f t="array" ref="K659">(PRODUCT(1+$G$2:G659/100)-1)*100</f>
        <v>12.309907315755941</v>
      </c>
    </row>
    <row r="660" spans="1:11">
      <c r="A660" s="350">
        <v>38321</v>
      </c>
      <c r="B660" s="346">
        <v>1.6256999999999999</v>
      </c>
      <c r="C660" s="346">
        <v>1740.33</v>
      </c>
      <c r="D660" s="346"/>
      <c r="E660" s="351">
        <f t="shared" si="40"/>
        <v>38321</v>
      </c>
      <c r="F660" s="353">
        <f t="shared" si="41"/>
        <v>-0.34939315924972236</v>
      </c>
      <c r="G660" s="354">
        <f t="shared" si="42"/>
        <v>-0.40118122403195455</v>
      </c>
      <c r="I660" s="351">
        <f t="shared" si="43"/>
        <v>38321</v>
      </c>
      <c r="J660" s="353">
        <f t="array" ref="J660">(PRODUCT(1+$F$2:F660/100)-1)*100</f>
        <v>35.882647943831735</v>
      </c>
      <c r="K660" s="354">
        <f t="array" ref="K660">(PRODUCT(1+$G$2:G660/100)-1)*100</f>
        <v>11.859341054877447</v>
      </c>
    </row>
    <row r="661" spans="1:11">
      <c r="A661" s="350">
        <v>38322</v>
      </c>
      <c r="B661" s="346">
        <v>1.6071</v>
      </c>
      <c r="C661" s="346">
        <v>1766.9</v>
      </c>
      <c r="D661" s="346"/>
      <c r="E661" s="351">
        <f t="shared" si="40"/>
        <v>38322</v>
      </c>
      <c r="F661" s="353">
        <f t="shared" si="41"/>
        <v>-1.1441225318324366</v>
      </c>
      <c r="G661" s="354">
        <f t="shared" si="42"/>
        <v>1.5267219435394441</v>
      </c>
      <c r="I661" s="351">
        <f t="shared" si="43"/>
        <v>38322</v>
      </c>
      <c r="J661" s="353">
        <f t="array" ref="J661">(PRODUCT(1+$F$2:F661/100)-1)*100</f>
        <v>34.327983951855813</v>
      </c>
      <c r="K661" s="354">
        <f t="array" ref="K661">(PRODUCT(1+$G$2:G661/100)-1)*100</f>
        <v>13.567122160660894</v>
      </c>
    </row>
    <row r="662" spans="1:11">
      <c r="A662" s="350">
        <v>38323</v>
      </c>
      <c r="B662" s="346">
        <v>1.6214</v>
      </c>
      <c r="C662" s="346">
        <v>1765.37</v>
      </c>
      <c r="D662" s="346"/>
      <c r="E662" s="351">
        <f t="shared" si="40"/>
        <v>38323</v>
      </c>
      <c r="F662" s="353">
        <f t="shared" si="41"/>
        <v>0.88980150581792206</v>
      </c>
      <c r="G662" s="354">
        <f t="shared" si="42"/>
        <v>-8.6592336861179842E-2</v>
      </c>
      <c r="I662" s="351">
        <f t="shared" si="43"/>
        <v>38323</v>
      </c>
      <c r="J662" s="353">
        <f t="array" ref="J662">(PRODUCT(1+$F$2:F662/100)-1)*100</f>
        <v>35.523236375794284</v>
      </c>
      <c r="K662" s="354">
        <f t="array" ref="K662">(PRODUCT(1+$G$2:G662/100)-1)*100</f>
        <v>13.468781735675982</v>
      </c>
    </row>
    <row r="663" spans="1:11">
      <c r="A663" s="350">
        <v>38324</v>
      </c>
      <c r="B663" s="346">
        <v>1.6143000000000001</v>
      </c>
      <c r="C663" s="346">
        <v>1766.63</v>
      </c>
      <c r="D663" s="346"/>
      <c r="E663" s="351">
        <f t="shared" si="40"/>
        <v>38324</v>
      </c>
      <c r="F663" s="353">
        <f t="shared" si="41"/>
        <v>-0.43789317873441647</v>
      </c>
      <c r="G663" s="354">
        <f t="shared" si="42"/>
        <v>7.1373139908370575E-2</v>
      </c>
      <c r="I663" s="351">
        <f t="shared" si="43"/>
        <v>38324</v>
      </c>
      <c r="J663" s="353">
        <f t="array" ref="J663">(PRODUCT(1+$F$2:F663/100)-1)*100</f>
        <v>34.929789368104558</v>
      </c>
      <c r="K663" s="354">
        <f t="array" ref="K663">(PRODUCT(1+$G$2:G663/100)-1)*100</f>
        <v>13.549767968016502</v>
      </c>
    </row>
    <row r="664" spans="1:11">
      <c r="A664" s="350">
        <v>38327</v>
      </c>
      <c r="B664" s="346">
        <v>1.6</v>
      </c>
      <c r="C664" s="346">
        <v>1765.33</v>
      </c>
      <c r="D664" s="346"/>
      <c r="E664" s="351">
        <f t="shared" si="40"/>
        <v>38327</v>
      </c>
      <c r="F664" s="353">
        <f t="shared" si="41"/>
        <v>-0.8858328687356698</v>
      </c>
      <c r="G664" s="354">
        <f t="shared" si="42"/>
        <v>-7.3586432925976109E-2</v>
      </c>
      <c r="I664" s="351">
        <f t="shared" si="43"/>
        <v>38327</v>
      </c>
      <c r="J664" s="353">
        <f t="array" ref="J664">(PRODUCT(1+$F$2:F664/100)-1)*100</f>
        <v>33.734536944166081</v>
      </c>
      <c r="K664" s="354">
        <f t="array" ref="K664">(PRODUCT(1+$G$2:G664/100)-1)*100</f>
        <v>13.466210744173113</v>
      </c>
    </row>
    <row r="665" spans="1:11">
      <c r="A665" s="350">
        <v>38328</v>
      </c>
      <c r="B665" s="346">
        <v>1.6671</v>
      </c>
      <c r="C665" s="346">
        <v>1745.83</v>
      </c>
      <c r="D665" s="346"/>
      <c r="E665" s="351">
        <f t="shared" si="40"/>
        <v>38328</v>
      </c>
      <c r="F665" s="353">
        <f t="shared" si="41"/>
        <v>4.1937499999999961</v>
      </c>
      <c r="G665" s="354">
        <f t="shared" si="42"/>
        <v>-1.104609336497997</v>
      </c>
      <c r="I665" s="351">
        <f t="shared" si="43"/>
        <v>38328</v>
      </c>
      <c r="J665" s="353">
        <f t="array" ref="J665">(PRODUCT(1+$F$2:F665/100)-1)*100</f>
        <v>39.343029087262039</v>
      </c>
      <c r="K665" s="354">
        <f t="array" ref="K665">(PRODUCT(1+$G$2:G665/100)-1)*100</f>
        <v>12.212852386522478</v>
      </c>
    </row>
    <row r="666" spans="1:11">
      <c r="A666" s="350">
        <v>38329</v>
      </c>
      <c r="B666" s="346">
        <v>1.6156999999999999</v>
      </c>
      <c r="C666" s="346">
        <v>1754.75</v>
      </c>
      <c r="D666" s="346"/>
      <c r="E666" s="351">
        <f t="shared" si="40"/>
        <v>38329</v>
      </c>
      <c r="F666" s="353">
        <f t="shared" si="41"/>
        <v>-3.0831983684242115</v>
      </c>
      <c r="G666" s="354">
        <f t="shared" si="42"/>
        <v>0.51093176311554078</v>
      </c>
      <c r="I666" s="351">
        <f t="shared" si="43"/>
        <v>38329</v>
      </c>
      <c r="J666" s="353">
        <f t="array" ref="J666">(PRODUCT(1+$F$2:F666/100)-1)*100</f>
        <v>35.046807087930709</v>
      </c>
      <c r="K666" s="354">
        <f t="array" ref="K666">(PRODUCT(1+$G$2:G666/100)-1)*100</f>
        <v>12.786183491663184</v>
      </c>
    </row>
    <row r="667" spans="1:11">
      <c r="A667" s="350">
        <v>38330</v>
      </c>
      <c r="B667" s="346">
        <v>1.6757</v>
      </c>
      <c r="C667" s="346">
        <v>1764.35</v>
      </c>
      <c r="D667" s="346"/>
      <c r="E667" s="351">
        <f t="shared" si="40"/>
        <v>38330</v>
      </c>
      <c r="F667" s="353">
        <f t="shared" si="41"/>
        <v>3.713560685770867</v>
      </c>
      <c r="G667" s="354">
        <f t="shared" si="42"/>
        <v>0.54708647955548084</v>
      </c>
      <c r="I667" s="351">
        <f t="shared" si="43"/>
        <v>38330</v>
      </c>
      <c r="J667" s="353">
        <f t="array" ref="J667">(PRODUCT(1+$F$2:F667/100)-1)*100</f>
        <v>40.061852223336935</v>
      </c>
      <c r="K667" s="354">
        <f t="array" ref="K667">(PRODUCT(1+$G$2:G667/100)-1)*100</f>
        <v>13.40322145235271</v>
      </c>
    </row>
    <row r="668" spans="1:11">
      <c r="A668" s="350">
        <v>38331</v>
      </c>
      <c r="B668" s="346">
        <v>1.6771</v>
      </c>
      <c r="C668" s="346">
        <v>1762.51</v>
      </c>
      <c r="D668" s="346"/>
      <c r="E668" s="351">
        <f t="shared" si="40"/>
        <v>38331</v>
      </c>
      <c r="F668" s="353">
        <f t="shared" si="41"/>
        <v>8.3547174315223849E-2</v>
      </c>
      <c r="G668" s="354">
        <f t="shared" si="42"/>
        <v>-0.10428769801910098</v>
      </c>
      <c r="I668" s="351">
        <f t="shared" si="43"/>
        <v>38331</v>
      </c>
      <c r="J668" s="353">
        <f t="array" ref="J668">(PRODUCT(1+$F$2:F668/100)-1)*100</f>
        <v>40.178869943163107</v>
      </c>
      <c r="K668" s="354">
        <f t="array" ref="K668">(PRODUCT(1+$G$2:G668/100)-1)*100</f>
        <v>13.284955843220558</v>
      </c>
    </row>
    <row r="669" spans="1:11">
      <c r="A669" s="350">
        <v>38334</v>
      </c>
      <c r="B669" s="346">
        <v>1.8257000000000001</v>
      </c>
      <c r="C669" s="346">
        <v>1778.54</v>
      </c>
      <c r="D669" s="346"/>
      <c r="E669" s="351">
        <f t="shared" si="40"/>
        <v>38334</v>
      </c>
      <c r="F669" s="353">
        <f t="shared" si="41"/>
        <v>8.8605330630254553</v>
      </c>
      <c r="G669" s="354">
        <f t="shared" si="42"/>
        <v>0.90949838582476961</v>
      </c>
      <c r="I669" s="351">
        <f t="shared" si="43"/>
        <v>38334</v>
      </c>
      <c r="J669" s="353">
        <f t="array" ref="J669">(PRODUCT(1+$F$2:F669/100)-1)*100</f>
        <v>52.599465061852534</v>
      </c>
      <c r="K669" s="354">
        <f t="array" ref="K669">(PRODUCT(1+$G$2:G669/100)-1)*100</f>
        <v>14.315280687996946</v>
      </c>
    </row>
    <row r="670" spans="1:11">
      <c r="A670" s="350">
        <v>38335</v>
      </c>
      <c r="B670" s="346">
        <v>1.8</v>
      </c>
      <c r="C670" s="346">
        <v>1785.51</v>
      </c>
      <c r="D670" s="346"/>
      <c r="E670" s="351">
        <f t="shared" si="40"/>
        <v>38335</v>
      </c>
      <c r="F670" s="353">
        <f t="shared" si="41"/>
        <v>-1.4076792463164844</v>
      </c>
      <c r="G670" s="354">
        <f t="shared" si="42"/>
        <v>0.3918944752437481</v>
      </c>
      <c r="I670" s="351">
        <f t="shared" si="43"/>
        <v>38335</v>
      </c>
      <c r="J670" s="353">
        <f t="array" ref="J670">(PRODUCT(1+$F$2:F670/100)-1)*100</f>
        <v>50.451354062186859</v>
      </c>
      <c r="K670" s="354">
        <f t="array" ref="K670">(PRODUCT(1+$G$2:G670/100)-1)*100</f>
        <v>14.76327595737259</v>
      </c>
    </row>
    <row r="671" spans="1:11">
      <c r="A671" s="350">
        <v>38336</v>
      </c>
      <c r="B671" s="346">
        <v>1.8307</v>
      </c>
      <c r="C671" s="346">
        <v>1789.14</v>
      </c>
      <c r="D671" s="346"/>
      <c r="E671" s="351">
        <f t="shared" si="40"/>
        <v>38336</v>
      </c>
      <c r="F671" s="353">
        <f t="shared" si="41"/>
        <v>1.7055555555555602</v>
      </c>
      <c r="G671" s="354">
        <f t="shared" si="42"/>
        <v>0.20330325789270631</v>
      </c>
      <c r="I671" s="351">
        <f t="shared" si="43"/>
        <v>38336</v>
      </c>
      <c r="J671" s="353">
        <f t="array" ref="J671">(PRODUCT(1+$F$2:F671/100)-1)*100</f>
        <v>53.017385489803061</v>
      </c>
      <c r="K671" s="354">
        <f t="array" ref="K671">(PRODUCT(1+$G$2:G671/100)-1)*100</f>
        <v>14.996593436258321</v>
      </c>
    </row>
    <row r="672" spans="1:11">
      <c r="A672" s="350">
        <v>38337</v>
      </c>
      <c r="B672" s="346">
        <v>1.9086000000000001</v>
      </c>
      <c r="C672" s="346">
        <v>1785.51</v>
      </c>
      <c r="D672" s="346"/>
      <c r="E672" s="351">
        <f t="shared" si="40"/>
        <v>38337</v>
      </c>
      <c r="F672" s="353">
        <f t="shared" si="41"/>
        <v>4.2552029278418058</v>
      </c>
      <c r="G672" s="354">
        <f t="shared" si="42"/>
        <v>-0.20289077433851554</v>
      </c>
      <c r="I672" s="351">
        <f t="shared" si="43"/>
        <v>38337</v>
      </c>
      <c r="J672" s="353">
        <f t="array" ref="J672">(PRODUCT(1+$F$2:F672/100)-1)*100</f>
        <v>59.528585757272133</v>
      </c>
      <c r="K672" s="354">
        <f t="array" ref="K672">(PRODUCT(1+$G$2:G672/100)-1)*100</f>
        <v>14.76327595737259</v>
      </c>
    </row>
    <row r="673" spans="1:11">
      <c r="A673" s="350">
        <v>38338</v>
      </c>
      <c r="B673" s="346">
        <v>1.8543000000000001</v>
      </c>
      <c r="C673" s="346">
        <v>1772.19</v>
      </c>
      <c r="D673" s="346"/>
      <c r="E673" s="351">
        <f t="shared" si="40"/>
        <v>38338</v>
      </c>
      <c r="F673" s="353">
        <f t="shared" si="41"/>
        <v>-2.8450172901603232</v>
      </c>
      <c r="G673" s="354">
        <f t="shared" si="42"/>
        <v>-0.74600534301123567</v>
      </c>
      <c r="I673" s="351">
        <f t="shared" si="43"/>
        <v>38338</v>
      </c>
      <c r="J673" s="353">
        <f t="array" ref="J673">(PRODUCT(1+$F$2:F673/100)-1)*100</f>
        <v>54.98996990972951</v>
      </c>
      <c r="K673" s="354">
        <f t="array" ref="K673">(PRODUCT(1+$G$2:G673/100)-1)*100</f>
        <v>13.90713578691587</v>
      </c>
    </row>
    <row r="674" spans="1:11">
      <c r="A674" s="350">
        <v>38341</v>
      </c>
      <c r="B674" s="346">
        <v>1.8143</v>
      </c>
      <c r="C674" s="346">
        <v>1772.87</v>
      </c>
      <c r="D674" s="346"/>
      <c r="E674" s="351">
        <f t="shared" si="40"/>
        <v>38341</v>
      </c>
      <c r="F674" s="353">
        <f t="shared" si="41"/>
        <v>-2.1571482500134853</v>
      </c>
      <c r="G674" s="354">
        <f t="shared" si="42"/>
        <v>3.8370603603432585E-2</v>
      </c>
      <c r="I674" s="351">
        <f t="shared" si="43"/>
        <v>38341</v>
      </c>
      <c r="J674" s="353">
        <f t="array" ref="J674">(PRODUCT(1+$F$2:F674/100)-1)*100</f>
        <v>51.646606486125357</v>
      </c>
      <c r="K674" s="354">
        <f t="array" ref="K674">(PRODUCT(1+$G$2:G674/100)-1)*100</f>
        <v>13.950842642464689</v>
      </c>
    </row>
    <row r="675" spans="1:11">
      <c r="A675" s="350">
        <v>38342</v>
      </c>
      <c r="B675" s="346">
        <v>1.8</v>
      </c>
      <c r="C675" s="346">
        <v>1788.93</v>
      </c>
      <c r="D675" s="346"/>
      <c r="E675" s="351">
        <f t="shared" si="40"/>
        <v>38342</v>
      </c>
      <c r="F675" s="353">
        <f t="shared" si="41"/>
        <v>-0.7881827702144073</v>
      </c>
      <c r="G675" s="354">
        <f t="shared" si="42"/>
        <v>0.90587578333438667</v>
      </c>
      <c r="I675" s="351">
        <f t="shared" si="43"/>
        <v>38342</v>
      </c>
      <c r="J675" s="353">
        <f t="array" ref="J675">(PRODUCT(1+$F$2:F675/100)-1)*100</f>
        <v>50.45135406218688</v>
      </c>
      <c r="K675" s="354">
        <f t="array" ref="K675">(PRODUCT(1+$G$2:G675/100)-1)*100</f>
        <v>14.983095730868246</v>
      </c>
    </row>
    <row r="676" spans="1:11">
      <c r="A676" s="350">
        <v>38343</v>
      </c>
      <c r="B676" s="346">
        <v>1.6714</v>
      </c>
      <c r="C676" s="346">
        <v>1795.66</v>
      </c>
      <c r="D676" s="346"/>
      <c r="E676" s="351">
        <f t="shared" si="40"/>
        <v>38343</v>
      </c>
      <c r="F676" s="353">
        <f t="shared" si="41"/>
        <v>-7.1444444444444422</v>
      </c>
      <c r="G676" s="354">
        <f t="shared" si="42"/>
        <v>0.37620253447592233</v>
      </c>
      <c r="I676" s="351">
        <f t="shared" si="43"/>
        <v>38343</v>
      </c>
      <c r="J676" s="353">
        <f t="array" ref="J676">(PRODUCT(1+$F$2:F676/100)-1)*100</f>
        <v>39.702440655299533</v>
      </c>
      <c r="K676" s="354">
        <f t="array" ref="K676">(PRODUCT(1+$G$2:G676/100)-1)*100</f>
        <v>15.415665051226647</v>
      </c>
    </row>
    <row r="677" spans="1:11">
      <c r="A677" s="350">
        <v>38344</v>
      </c>
      <c r="B677" s="346">
        <v>1.6471</v>
      </c>
      <c r="C677" s="346">
        <v>1796.49</v>
      </c>
      <c r="D677" s="346"/>
      <c r="E677" s="351">
        <f t="shared" si="40"/>
        <v>38344</v>
      </c>
      <c r="F677" s="353">
        <f t="shared" si="41"/>
        <v>-1.4538710063419891</v>
      </c>
      <c r="G677" s="354">
        <f t="shared" si="42"/>
        <v>4.6222558836306327E-2</v>
      </c>
      <c r="I677" s="351">
        <f t="shared" si="43"/>
        <v>38344</v>
      </c>
      <c r="J677" s="353">
        <f t="array" ref="J677">(PRODUCT(1+$F$2:F677/100)-1)*100</f>
        <v>37.671347375460009</v>
      </c>
      <c r="K677" s="354">
        <f t="array" ref="K677">(PRODUCT(1+$G$2:G677/100)-1)*100</f>
        <v>15.469013124911267</v>
      </c>
    </row>
    <row r="678" spans="1:11">
      <c r="A678" s="350">
        <v>38345</v>
      </c>
      <c r="B678" s="346">
        <v>1.6471</v>
      </c>
      <c r="C678" s="346">
        <v>1796.49</v>
      </c>
      <c r="D678" s="346"/>
      <c r="E678" s="351">
        <f t="shared" si="40"/>
        <v>38345</v>
      </c>
      <c r="F678" s="353">
        <f t="shared" si="41"/>
        <v>0</v>
      </c>
      <c r="G678" s="354">
        <f t="shared" si="42"/>
        <v>0</v>
      </c>
      <c r="I678" s="351">
        <f t="shared" si="43"/>
        <v>38345</v>
      </c>
      <c r="J678" s="353">
        <f t="array" ref="J678">(PRODUCT(1+$F$2:F678/100)-1)*100</f>
        <v>37.671347375460009</v>
      </c>
      <c r="K678" s="354">
        <f t="array" ref="K678">(PRODUCT(1+$G$2:G678/100)-1)*100</f>
        <v>15.469013124911267</v>
      </c>
    </row>
    <row r="679" spans="1:11">
      <c r="A679" s="350">
        <v>38348</v>
      </c>
      <c r="B679" s="346">
        <v>1.6571</v>
      </c>
      <c r="C679" s="346">
        <v>1788.76</v>
      </c>
      <c r="D679" s="346"/>
      <c r="E679" s="351">
        <f t="shared" si="40"/>
        <v>38348</v>
      </c>
      <c r="F679" s="353">
        <f t="shared" si="41"/>
        <v>0.6071276789508806</v>
      </c>
      <c r="G679" s="354">
        <f t="shared" si="42"/>
        <v>-0.43028349726410564</v>
      </c>
      <c r="I679" s="351">
        <f t="shared" si="43"/>
        <v>38348</v>
      </c>
      <c r="J679" s="353">
        <f t="array" ref="J679">(PRODUCT(1+$F$2:F679/100)-1)*100</f>
        <v>38.507188231361035</v>
      </c>
      <c r="K679" s="354">
        <f t="array" ref="K679">(PRODUCT(1+$G$2:G679/100)-1)*100</f>
        <v>14.972169016981042</v>
      </c>
    </row>
    <row r="680" spans="1:11">
      <c r="A680" s="350">
        <v>38349</v>
      </c>
      <c r="B680" s="346">
        <v>1.7285999999999999</v>
      </c>
      <c r="C680" s="346">
        <v>1801.58</v>
      </c>
      <c r="D680" s="346"/>
      <c r="E680" s="351">
        <f t="shared" si="40"/>
        <v>38349</v>
      </c>
      <c r="F680" s="353">
        <f t="shared" si="41"/>
        <v>4.3147667612093432</v>
      </c>
      <c r="G680" s="354">
        <f t="shared" si="42"/>
        <v>0.71669760057246901</v>
      </c>
      <c r="I680" s="351">
        <f t="shared" si="43"/>
        <v>38349</v>
      </c>
      <c r="J680" s="353">
        <f t="array" ref="J680">(PRODUCT(1+$F$2:F680/100)-1)*100</f>
        <v>44.483450351053456</v>
      </c>
      <c r="K680" s="354">
        <f t="array" ref="K680">(PRODUCT(1+$G$2:G680/100)-1)*100</f>
        <v>15.796171793651869</v>
      </c>
    </row>
    <row r="681" spans="1:11">
      <c r="A681" s="350">
        <v>38350</v>
      </c>
      <c r="B681" s="346">
        <v>1.8043</v>
      </c>
      <c r="C681" s="346">
        <v>1801.71</v>
      </c>
      <c r="D681" s="346"/>
      <c r="E681" s="351">
        <f t="shared" si="40"/>
        <v>38350</v>
      </c>
      <c r="F681" s="353">
        <f t="shared" si="41"/>
        <v>4.3792664584056507</v>
      </c>
      <c r="G681" s="354">
        <f t="shared" si="42"/>
        <v>7.2158882758577292E-3</v>
      </c>
      <c r="I681" s="351">
        <f t="shared" si="43"/>
        <v>38350</v>
      </c>
      <c r="J681" s="353">
        <f t="array" ref="J681">(PRODUCT(1+$F$2:F681/100)-1)*100</f>
        <v>50.810765630224331</v>
      </c>
      <c r="K681" s="354">
        <f t="array" ref="K681">(PRODUCT(1+$G$2:G681/100)-1)*100</f>
        <v>15.804527516036227</v>
      </c>
    </row>
    <row r="682" spans="1:11">
      <c r="A682" s="350">
        <v>38351</v>
      </c>
      <c r="B682" s="346">
        <v>1.8113999999999999</v>
      </c>
      <c r="C682" s="346">
        <v>1801.98</v>
      </c>
      <c r="D682" s="346"/>
      <c r="E682" s="351">
        <f t="shared" si="40"/>
        <v>38351</v>
      </c>
      <c r="F682" s="353">
        <f t="shared" si="41"/>
        <v>0.39350440614087656</v>
      </c>
      <c r="G682" s="354">
        <f t="shared" si="42"/>
        <v>1.4985763524655304E-2</v>
      </c>
      <c r="I682" s="351">
        <f t="shared" si="43"/>
        <v>38351</v>
      </c>
      <c r="J682" s="353">
        <f t="array" ref="J682">(PRODUCT(1+$F$2:F682/100)-1)*100</f>
        <v>51.404212637914057</v>
      </c>
      <c r="K682" s="354">
        <f t="array" ref="K682">(PRODUCT(1+$G$2:G682/100)-1)*100</f>
        <v>15.821881708680618</v>
      </c>
    </row>
    <row r="683" spans="1:11">
      <c r="A683" s="350">
        <v>38352</v>
      </c>
      <c r="B683" s="346">
        <v>1.7614000000000001</v>
      </c>
      <c r="C683" s="346">
        <v>1799.55</v>
      </c>
      <c r="D683" s="346"/>
      <c r="E683" s="351">
        <f t="shared" si="40"/>
        <v>38352</v>
      </c>
      <c r="F683" s="353">
        <f t="shared" si="41"/>
        <v>-2.7602959037208663</v>
      </c>
      <c r="G683" s="354">
        <f t="shared" si="42"/>
        <v>-0.134851663170521</v>
      </c>
      <c r="I683" s="351">
        <f t="shared" si="43"/>
        <v>38352</v>
      </c>
      <c r="J683" s="353">
        <f t="array" ref="J683">(PRODUCT(1+$F$2:F683/100)-1)*100</f>
        <v>47.225008358408886</v>
      </c>
      <c r="K683" s="354">
        <f t="array" ref="K683">(PRODUCT(1+$G$2:G683/100)-1)*100</f>
        <v>15.665693974881068</v>
      </c>
    </row>
    <row r="684" spans="1:11">
      <c r="A684" s="350">
        <v>38355</v>
      </c>
      <c r="B684" s="346">
        <v>1.7029000000000001</v>
      </c>
      <c r="C684" s="346">
        <v>1784.96</v>
      </c>
      <c r="D684" s="346"/>
      <c r="E684" s="351">
        <f t="shared" si="40"/>
        <v>38355</v>
      </c>
      <c r="F684" s="353">
        <f t="shared" si="41"/>
        <v>-3.3212217554218215</v>
      </c>
      <c r="G684" s="354">
        <f t="shared" si="42"/>
        <v>-0.81075824511682715</v>
      </c>
      <c r="I684" s="351">
        <f t="shared" si="43"/>
        <v>38355</v>
      </c>
      <c r="J684" s="353">
        <f t="array" ref="J684">(PRODUCT(1+$F$2:F684/100)-1)*100</f>
        <v>42.335339351387802</v>
      </c>
      <c r="K684" s="354">
        <f t="array" ref="K684">(PRODUCT(1+$G$2:G684/100)-1)*100</f>
        <v>14.727924824208127</v>
      </c>
    </row>
    <row r="685" spans="1:11">
      <c r="A685" s="350">
        <v>38356</v>
      </c>
      <c r="B685" s="346">
        <v>1.6657</v>
      </c>
      <c r="C685" s="346">
        <v>1764.3</v>
      </c>
      <c r="D685" s="346"/>
      <c r="E685" s="351">
        <f t="shared" si="40"/>
        <v>38356</v>
      </c>
      <c r="F685" s="353">
        <f t="shared" si="41"/>
        <v>-2.1845087791414697</v>
      </c>
      <c r="G685" s="354">
        <f t="shared" si="42"/>
        <v>-1.1574489064180793</v>
      </c>
      <c r="I685" s="351">
        <f t="shared" si="43"/>
        <v>38356</v>
      </c>
      <c r="J685" s="353">
        <f t="array" ref="J685">(PRODUCT(1+$F$2:F685/100)-1)*100</f>
        <v>39.22601136743593</v>
      </c>
      <c r="K685" s="354">
        <f t="array" ref="K685">(PRODUCT(1+$G$2:G685/100)-1)*100</f>
        <v>13.400007712974183</v>
      </c>
    </row>
    <row r="686" spans="1:11">
      <c r="A686" s="350">
        <v>38357</v>
      </c>
      <c r="B686" s="346">
        <v>1.6</v>
      </c>
      <c r="C686" s="346">
        <v>1758.07</v>
      </c>
      <c r="D686" s="346"/>
      <c r="E686" s="351">
        <f t="shared" si="40"/>
        <v>38357</v>
      </c>
      <c r="F686" s="353">
        <f t="shared" si="41"/>
        <v>-3.9442876868583721</v>
      </c>
      <c r="G686" s="354">
        <f t="shared" si="42"/>
        <v>-0.35311454967975608</v>
      </c>
      <c r="I686" s="351">
        <f t="shared" si="43"/>
        <v>38357</v>
      </c>
      <c r="J686" s="353">
        <f t="array" ref="J686">(PRODUCT(1+$F$2:F686/100)-1)*100</f>
        <v>33.734536944166123</v>
      </c>
      <c r="K686" s="354">
        <f t="array" ref="K686">(PRODUCT(1+$G$2:G686/100)-1)*100</f>
        <v>12.999575786401696</v>
      </c>
    </row>
    <row r="687" spans="1:11">
      <c r="A687" s="350">
        <v>38358</v>
      </c>
      <c r="B687" s="346">
        <v>1.5786</v>
      </c>
      <c r="C687" s="346">
        <v>1764.63</v>
      </c>
      <c r="D687" s="346"/>
      <c r="E687" s="351">
        <f t="shared" si="40"/>
        <v>38358</v>
      </c>
      <c r="F687" s="353">
        <f t="shared" si="41"/>
        <v>-1.3375000000000026</v>
      </c>
      <c r="G687" s="354">
        <f t="shared" si="42"/>
        <v>0.37313645076704205</v>
      </c>
      <c r="I687" s="351">
        <f t="shared" si="43"/>
        <v>38358</v>
      </c>
      <c r="J687" s="353">
        <f t="array" ref="J687">(PRODUCT(1+$F$2:F687/100)-1)*100</f>
        <v>31.945837512537899</v>
      </c>
      <c r="K687" s="354">
        <f t="array" ref="K687">(PRODUCT(1+$G$2:G687/100)-1)*100</f>
        <v>13.421218392872891</v>
      </c>
    </row>
    <row r="688" spans="1:11">
      <c r="A688" s="350">
        <v>38359</v>
      </c>
      <c r="B688" s="346">
        <v>1.5886</v>
      </c>
      <c r="C688" s="346">
        <v>1762.12</v>
      </c>
      <c r="D688" s="346"/>
      <c r="E688" s="351">
        <f t="shared" si="40"/>
        <v>38359</v>
      </c>
      <c r="F688" s="353">
        <f t="shared" si="41"/>
        <v>0.63347269732674238</v>
      </c>
      <c r="G688" s="354">
        <f t="shared" si="42"/>
        <v>-0.14223944962967749</v>
      </c>
      <c r="I688" s="351">
        <f t="shared" si="43"/>
        <v>38359</v>
      </c>
      <c r="J688" s="353">
        <f t="array" ref="J688">(PRODUCT(1+$F$2:F688/100)-1)*100</f>
        <v>32.781678368438925</v>
      </c>
      <c r="K688" s="354">
        <f t="array" ref="K688">(PRODUCT(1+$G$2:G688/100)-1)*100</f>
        <v>13.2598886760676</v>
      </c>
    </row>
    <row r="689" spans="1:11">
      <c r="A689" s="350">
        <v>38362</v>
      </c>
      <c r="B689" s="346">
        <v>1.61</v>
      </c>
      <c r="C689" s="346">
        <v>1768.17</v>
      </c>
      <c r="D689" s="346"/>
      <c r="E689" s="351">
        <f t="shared" si="40"/>
        <v>38362</v>
      </c>
      <c r="F689" s="353">
        <f t="shared" si="41"/>
        <v>1.3470980737756655</v>
      </c>
      <c r="G689" s="354">
        <f t="shared" si="42"/>
        <v>0.34333643565704897</v>
      </c>
      <c r="I689" s="351">
        <f t="shared" si="43"/>
        <v>38362</v>
      </c>
      <c r="J689" s="353">
        <f t="array" ref="J689">(PRODUCT(1+$F$2:F689/100)-1)*100</f>
        <v>34.570377800067178</v>
      </c>
      <c r="K689" s="354">
        <f t="array" ref="K689">(PRODUCT(1+$G$2:G689/100)-1)*100</f>
        <v>13.648751140877158</v>
      </c>
    </row>
    <row r="690" spans="1:11">
      <c r="A690" s="350">
        <v>38363</v>
      </c>
      <c r="B690" s="346">
        <v>1.5729</v>
      </c>
      <c r="C690" s="346">
        <v>1757.51</v>
      </c>
      <c r="D690" s="346"/>
      <c r="E690" s="351">
        <f t="shared" si="40"/>
        <v>38363</v>
      </c>
      <c r="F690" s="353">
        <f t="shared" si="41"/>
        <v>-2.304347826086961</v>
      </c>
      <c r="G690" s="354">
        <f t="shared" si="42"/>
        <v>-0.60288320693145936</v>
      </c>
      <c r="I690" s="351">
        <f t="shared" si="43"/>
        <v>38363</v>
      </c>
      <c r="J690" s="353">
        <f t="array" ref="J690">(PRODUCT(1+$F$2:F690/100)-1)*100</f>
        <v>31.469408224674321</v>
      </c>
      <c r="K690" s="354">
        <f t="array" ref="K690">(PRODUCT(1+$G$2:G690/100)-1)*100</f>
        <v>12.963581905361487</v>
      </c>
    </row>
    <row r="691" spans="1:11">
      <c r="A691" s="350">
        <v>38364</v>
      </c>
      <c r="B691" s="346">
        <v>1.5357000000000001</v>
      </c>
      <c r="C691" s="346">
        <v>1764.72</v>
      </c>
      <c r="D691" s="346"/>
      <c r="E691" s="351">
        <f t="shared" si="40"/>
        <v>38364</v>
      </c>
      <c r="F691" s="353">
        <f t="shared" si="41"/>
        <v>-2.3650581728018261</v>
      </c>
      <c r="G691" s="354">
        <f t="shared" si="42"/>
        <v>0.41023948654630438</v>
      </c>
      <c r="I691" s="351">
        <f t="shared" si="43"/>
        <v>38364</v>
      </c>
      <c r="J691" s="353">
        <f t="array" ref="J691">(PRODUCT(1+$F$2:F691/100)-1)*100</f>
        <v>28.360080240722475</v>
      </c>
      <c r="K691" s="354">
        <f t="array" ref="K691">(PRODUCT(1+$G$2:G691/100)-1)*100</f>
        <v>13.427003123754355</v>
      </c>
    </row>
    <row r="692" spans="1:11">
      <c r="A692" s="350">
        <v>38365</v>
      </c>
      <c r="B692" s="346">
        <v>1.5513999999999999</v>
      </c>
      <c r="C692" s="346">
        <v>1749.48</v>
      </c>
      <c r="D692" s="346"/>
      <c r="E692" s="351">
        <f t="shared" si="40"/>
        <v>38365</v>
      </c>
      <c r="F692" s="353">
        <f t="shared" si="41"/>
        <v>1.0223350914892126</v>
      </c>
      <c r="G692" s="354">
        <f t="shared" si="42"/>
        <v>-0.86359309125526584</v>
      </c>
      <c r="I692" s="351">
        <f t="shared" si="43"/>
        <v>38365</v>
      </c>
      <c r="J692" s="353">
        <f t="array" ref="J692">(PRODUCT(1+$F$2:F692/100)-1)*100</f>
        <v>29.6723503844871</v>
      </c>
      <c r="K692" s="354">
        <f t="array" ref="K692">(PRODUCT(1+$G$2:G692/100)-1)*100</f>
        <v>12.447455361159721</v>
      </c>
    </row>
    <row r="693" spans="1:11">
      <c r="A693" s="350">
        <v>38366</v>
      </c>
      <c r="B693" s="346">
        <v>1.6186</v>
      </c>
      <c r="C693" s="346">
        <v>1759.98</v>
      </c>
      <c r="D693" s="346"/>
      <c r="E693" s="351">
        <f t="shared" si="40"/>
        <v>38366</v>
      </c>
      <c r="F693" s="353">
        <f t="shared" si="41"/>
        <v>4.3315714838210839</v>
      </c>
      <c r="G693" s="354">
        <f t="shared" si="42"/>
        <v>0.60017833870635862</v>
      </c>
      <c r="I693" s="351">
        <f t="shared" si="43"/>
        <v>38366</v>
      </c>
      <c r="J693" s="353">
        <f t="array" ref="J693">(PRODUCT(1+$F$2:F693/100)-1)*100</f>
        <v>35.289200936142095</v>
      </c>
      <c r="K693" s="354">
        <f t="array" ref="K693">(PRODUCT(1+$G$2:G693/100)-1)*100</f>
        <v>13.12234063066391</v>
      </c>
    </row>
    <row r="694" spans="1:11">
      <c r="A694" s="350">
        <v>38369</v>
      </c>
      <c r="B694" s="346">
        <v>1.6186</v>
      </c>
      <c r="C694" s="346">
        <v>1759.98</v>
      </c>
      <c r="D694" s="346"/>
      <c r="E694" s="351">
        <f t="shared" si="40"/>
        <v>38369</v>
      </c>
      <c r="F694" s="353">
        <f t="shared" si="41"/>
        <v>0</v>
      </c>
      <c r="G694" s="354">
        <f t="shared" si="42"/>
        <v>0</v>
      </c>
      <c r="I694" s="351">
        <f t="shared" si="43"/>
        <v>38369</v>
      </c>
      <c r="J694" s="353">
        <f t="array" ref="J694">(PRODUCT(1+$F$2:F694/100)-1)*100</f>
        <v>35.289200936142095</v>
      </c>
      <c r="K694" s="354">
        <f t="array" ref="K694">(PRODUCT(1+$G$2:G694/100)-1)*100</f>
        <v>13.12234063066391</v>
      </c>
    </row>
    <row r="695" spans="1:11">
      <c r="A695" s="350">
        <v>38370</v>
      </c>
      <c r="B695" s="346">
        <v>1.6143000000000001</v>
      </c>
      <c r="C695" s="346">
        <v>1777.03</v>
      </c>
      <c r="D695" s="346"/>
      <c r="E695" s="351">
        <f t="shared" si="40"/>
        <v>38370</v>
      </c>
      <c r="F695" s="353">
        <f t="shared" si="41"/>
        <v>-0.26566168293586934</v>
      </c>
      <c r="G695" s="354">
        <f t="shared" si="42"/>
        <v>0.96876100864782266</v>
      </c>
      <c r="I695" s="351">
        <f t="shared" si="43"/>
        <v>38370</v>
      </c>
      <c r="J695" s="353">
        <f t="array" ref="J695">(PRODUCT(1+$F$2:F695/100)-1)*100</f>
        <v>34.92978936810465</v>
      </c>
      <c r="K695" s="354">
        <f t="array" ref="K695">(PRODUCT(1+$G$2:G695/100)-1)*100</f>
        <v>14.218225758763548</v>
      </c>
    </row>
    <row r="696" spans="1:11">
      <c r="A696" s="350">
        <v>38371</v>
      </c>
      <c r="B696" s="346">
        <v>1.5813999999999999</v>
      </c>
      <c r="C696" s="346">
        <v>1760.28</v>
      </c>
      <c r="D696" s="346"/>
      <c r="E696" s="351">
        <f t="shared" si="40"/>
        <v>38371</v>
      </c>
      <c r="F696" s="353">
        <f t="shared" si="41"/>
        <v>-2.0380350616366338</v>
      </c>
      <c r="G696" s="354">
        <f t="shared" si="42"/>
        <v>-0.9425839743842257</v>
      </c>
      <c r="I696" s="351">
        <f t="shared" si="43"/>
        <v>38371</v>
      </c>
      <c r="J696" s="353">
        <f t="array" ref="J696">(PRODUCT(1+$F$2:F696/100)-1)*100</f>
        <v>32.179872952190223</v>
      </c>
      <c r="K696" s="354">
        <f t="array" ref="K696">(PRODUCT(1+$G$2:G696/100)-1)*100</f>
        <v>13.141623066935448</v>
      </c>
    </row>
    <row r="697" spans="1:11">
      <c r="A697" s="350">
        <v>38372</v>
      </c>
      <c r="B697" s="346">
        <v>1.5843</v>
      </c>
      <c r="C697" s="346">
        <v>1746.61</v>
      </c>
      <c r="D697" s="346"/>
      <c r="E697" s="351">
        <f t="shared" si="40"/>
        <v>38372</v>
      </c>
      <c r="F697" s="353">
        <f t="shared" si="41"/>
        <v>0.18338181358290573</v>
      </c>
      <c r="G697" s="354">
        <f t="shared" si="42"/>
        <v>-0.77658099847751627</v>
      </c>
      <c r="I697" s="351">
        <f t="shared" si="43"/>
        <v>38372</v>
      </c>
      <c r="J697" s="353">
        <f t="array" ref="J697">(PRODUCT(1+$F$2:F697/100)-1)*100</f>
        <v>32.422266800401523</v>
      </c>
      <c r="K697" s="354">
        <f t="array" ref="K697">(PRODUCT(1+$G$2:G697/100)-1)*100</f>
        <v>12.262986720828572</v>
      </c>
    </row>
    <row r="698" spans="1:11">
      <c r="A698" s="350">
        <v>38373</v>
      </c>
      <c r="B698" s="346">
        <v>1.5770999999999999</v>
      </c>
      <c r="C698" s="346">
        <v>1735.42</v>
      </c>
      <c r="D698" s="346"/>
      <c r="E698" s="351">
        <f t="shared" si="40"/>
        <v>38373</v>
      </c>
      <c r="F698" s="353">
        <f t="shared" si="41"/>
        <v>-0.4544593826926735</v>
      </c>
      <c r="G698" s="354">
        <f t="shared" si="42"/>
        <v>-0.64066964004556581</v>
      </c>
      <c r="I698" s="351">
        <f t="shared" si="43"/>
        <v>38373</v>
      </c>
      <c r="J698" s="353">
        <f t="array" ref="J698">(PRODUCT(1+$F$2:F698/100)-1)*100</f>
        <v>31.820461384152775</v>
      </c>
      <c r="K698" s="354">
        <f t="array" ref="K698">(PRODUCT(1+$G$2:G698/100)-1)*100</f>
        <v>11.543751847899841</v>
      </c>
    </row>
    <row r="699" spans="1:11">
      <c r="A699" s="350">
        <v>38376</v>
      </c>
      <c r="B699" s="346">
        <v>1.5913999999999999</v>
      </c>
      <c r="C699" s="346">
        <v>1729.33</v>
      </c>
      <c r="D699" s="346"/>
      <c r="E699" s="351">
        <f t="shared" si="40"/>
        <v>38376</v>
      </c>
      <c r="F699" s="353">
        <f t="shared" si="41"/>
        <v>0.90672753788598737</v>
      </c>
      <c r="G699" s="354">
        <f t="shared" si="42"/>
        <v>-0.35092369570479676</v>
      </c>
      <c r="I699" s="351">
        <f t="shared" si="43"/>
        <v>38376</v>
      </c>
      <c r="J699" s="353">
        <f t="array" ref="J699">(PRODUCT(1+$F$2:F699/100)-1)*100</f>
        <v>33.015713808091249</v>
      </c>
      <c r="K699" s="354">
        <f t="array" ref="K699">(PRODUCT(1+$G$2:G699/100)-1)*100</f>
        <v>11.152318391587412</v>
      </c>
    </row>
    <row r="700" spans="1:11">
      <c r="A700" s="350">
        <v>38377</v>
      </c>
      <c r="B700" s="346">
        <v>1.6186</v>
      </c>
      <c r="C700" s="346">
        <v>1736.25</v>
      </c>
      <c r="D700" s="346"/>
      <c r="E700" s="351">
        <f t="shared" si="40"/>
        <v>38377</v>
      </c>
      <c r="F700" s="353">
        <f t="shared" si="41"/>
        <v>1.7091868794771869</v>
      </c>
      <c r="G700" s="354">
        <f t="shared" si="42"/>
        <v>0.40015497331336025</v>
      </c>
      <c r="I700" s="351">
        <f t="shared" si="43"/>
        <v>38377</v>
      </c>
      <c r="J700" s="353">
        <f t="array" ref="J700">(PRODUCT(1+$F$2:F700/100)-1)*100</f>
        <v>35.289200936142073</v>
      </c>
      <c r="K700" s="354">
        <f t="array" ref="K700">(PRODUCT(1+$G$2:G700/100)-1)*100</f>
        <v>11.597099921584441</v>
      </c>
    </row>
    <row r="701" spans="1:11">
      <c r="A701" s="350">
        <v>38378</v>
      </c>
      <c r="B701" s="346">
        <v>1.5757000000000001</v>
      </c>
      <c r="C701" s="346">
        <v>1744.72</v>
      </c>
      <c r="D701" s="346"/>
      <c r="E701" s="351">
        <f t="shared" si="40"/>
        <v>38378</v>
      </c>
      <c r="F701" s="353">
        <f t="shared" si="41"/>
        <v>-2.6504386506857713</v>
      </c>
      <c r="G701" s="354">
        <f t="shared" si="42"/>
        <v>0.48783297336212339</v>
      </c>
      <c r="I701" s="351">
        <f t="shared" si="43"/>
        <v>38378</v>
      </c>
      <c r="J701" s="353">
        <f t="array" ref="J701">(PRODUCT(1+$F$2:F701/100)-1)*100</f>
        <v>31.703443664326624</v>
      </c>
      <c r="K701" s="354">
        <f t="array" ref="K701">(PRODUCT(1+$G$2:G701/100)-1)*100</f>
        <v>12.141507372317806</v>
      </c>
    </row>
    <row r="702" spans="1:11">
      <c r="A702" s="350">
        <v>38379</v>
      </c>
      <c r="B702" s="346">
        <v>1.6013999999999999</v>
      </c>
      <c r="C702" s="346">
        <v>1745.58</v>
      </c>
      <c r="D702" s="346"/>
      <c r="E702" s="351">
        <f t="shared" si="40"/>
        <v>38379</v>
      </c>
      <c r="F702" s="353">
        <f t="shared" si="41"/>
        <v>1.631021133464472</v>
      </c>
      <c r="G702" s="354">
        <f t="shared" si="42"/>
        <v>4.9291576871923759E-2</v>
      </c>
      <c r="I702" s="351">
        <f t="shared" si="43"/>
        <v>38379</v>
      </c>
      <c r="J702" s="353">
        <f t="array" ref="J702">(PRODUCT(1+$F$2:F702/100)-1)*100</f>
        <v>33.851554663992275</v>
      </c>
      <c r="K702" s="354">
        <f t="array" ref="K702">(PRODUCT(1+$G$2:G702/100)-1)*100</f>
        <v>12.196783689629576</v>
      </c>
    </row>
    <row r="703" spans="1:11">
      <c r="A703" s="350">
        <v>38380</v>
      </c>
      <c r="B703" s="346">
        <v>1.6343000000000001</v>
      </c>
      <c r="C703" s="346">
        <v>1740.96</v>
      </c>
      <c r="D703" s="346"/>
      <c r="E703" s="351">
        <f t="shared" si="40"/>
        <v>38380</v>
      </c>
      <c r="F703" s="353">
        <f t="shared" si="41"/>
        <v>2.0544523541900839</v>
      </c>
      <c r="G703" s="354">
        <f t="shared" si="42"/>
        <v>-0.2646684769532115</v>
      </c>
      <c r="I703" s="351">
        <f t="shared" si="43"/>
        <v>38380</v>
      </c>
      <c r="J703" s="353">
        <f t="array" ref="J703">(PRODUCT(1+$F$2:F703/100)-1)*100</f>
        <v>36.601471079906702</v>
      </c>
      <c r="K703" s="354">
        <f t="array" ref="K703">(PRODUCT(1+$G$2:G703/100)-1)*100</f>
        <v>11.89983417104774</v>
      </c>
    </row>
    <row r="704" spans="1:11">
      <c r="A704" s="350">
        <v>38383</v>
      </c>
      <c r="B704" s="346">
        <v>1.6429</v>
      </c>
      <c r="C704" s="346">
        <v>1755.68</v>
      </c>
      <c r="D704" s="346"/>
      <c r="E704" s="351">
        <f t="shared" si="40"/>
        <v>38383</v>
      </c>
      <c r="F704" s="353">
        <f t="shared" si="41"/>
        <v>0.52621917640580662</v>
      </c>
      <c r="G704" s="354">
        <f t="shared" si="42"/>
        <v>0.84551052292987094</v>
      </c>
      <c r="I704" s="351">
        <f t="shared" si="43"/>
        <v>38383</v>
      </c>
      <c r="J704" s="353">
        <f t="array" ref="J704">(PRODUCT(1+$F$2:F704/100)-1)*100</f>
        <v>37.320294215981598</v>
      </c>
      <c r="K704" s="354">
        <f t="array" ref="K704">(PRODUCT(1+$G$2:G704/100)-1)*100</f>
        <v>12.845959044105015</v>
      </c>
    </row>
    <row r="705" spans="1:11">
      <c r="A705" s="350">
        <v>38384</v>
      </c>
      <c r="B705" s="346">
        <v>1.64</v>
      </c>
      <c r="C705" s="346">
        <v>1767.79</v>
      </c>
      <c r="D705" s="346"/>
      <c r="E705" s="351">
        <f t="shared" si="40"/>
        <v>38384</v>
      </c>
      <c r="F705" s="353">
        <f t="shared" si="41"/>
        <v>-0.17651713433562977</v>
      </c>
      <c r="G705" s="354">
        <f t="shared" si="42"/>
        <v>0.68976123211519358</v>
      </c>
      <c r="I705" s="351">
        <f t="shared" si="43"/>
        <v>38384</v>
      </c>
      <c r="J705" s="353">
        <f t="array" ref="J705">(PRODUCT(1+$F$2:F705/100)-1)*100</f>
        <v>37.077900367770297</v>
      </c>
      <c r="K705" s="354">
        <f t="array" ref="K705">(PRODUCT(1+$G$2:G705/100)-1)*100</f>
        <v>13.624326721599832</v>
      </c>
    </row>
    <row r="706" spans="1:11">
      <c r="A706" s="350">
        <v>38385</v>
      </c>
      <c r="B706" s="346">
        <v>1.6029</v>
      </c>
      <c r="C706" s="346">
        <v>1773.63</v>
      </c>
      <c r="D706" s="346"/>
      <c r="E706" s="351">
        <f t="shared" si="40"/>
        <v>38385</v>
      </c>
      <c r="F706" s="353">
        <f t="shared" si="41"/>
        <v>-2.262195121951216</v>
      </c>
      <c r="G706" s="354">
        <f t="shared" si="42"/>
        <v>0.33035598119686149</v>
      </c>
      <c r="I706" s="351">
        <f t="shared" si="43"/>
        <v>38385</v>
      </c>
      <c r="J706" s="353">
        <f t="array" ref="J706">(PRODUCT(1+$F$2:F706/100)-1)*100</f>
        <v>33.976930792377445</v>
      </c>
      <c r="K706" s="354">
        <f t="array" ref="K706">(PRODUCT(1+$G$2:G706/100)-1)*100</f>
        <v>13.999691481019294</v>
      </c>
    </row>
    <row r="707" spans="1:11">
      <c r="A707" s="350">
        <v>38386</v>
      </c>
      <c r="B707" s="346">
        <v>1.7</v>
      </c>
      <c r="C707" s="346">
        <v>1769.26</v>
      </c>
      <c r="D707" s="346"/>
      <c r="E707" s="351">
        <f t="shared" ref="E707:E770" si="44">A707</f>
        <v>38386</v>
      </c>
      <c r="F707" s="353">
        <f t="shared" ref="F707:F770" si="45">((B707/B706)-1)*100</f>
        <v>6.0577702913469311</v>
      </c>
      <c r="G707" s="354">
        <f t="shared" ref="G707:G770" si="46">((C707/C706)-1)*100</f>
        <v>-0.24638735249178367</v>
      </c>
      <c r="I707" s="351">
        <f t="shared" ref="I707:I770" si="47">E707</f>
        <v>38386</v>
      </c>
      <c r="J707" s="353">
        <f t="array" ref="J707">(PRODUCT(1+$F$2:F707/100)-1)*100</f>
        <v>42.092945503176523</v>
      </c>
      <c r="K707" s="354">
        <f t="array" ref="K707">(PRODUCT(1+$G$2:G707/100)-1)*100</f>
        <v>13.718810659330405</v>
      </c>
    </row>
    <row r="708" spans="1:11">
      <c r="A708" s="350">
        <v>38387</v>
      </c>
      <c r="B708" s="346">
        <v>1.7171000000000001</v>
      </c>
      <c r="C708" s="346">
        <v>1788.82</v>
      </c>
      <c r="D708" s="346"/>
      <c r="E708" s="351">
        <f t="shared" si="44"/>
        <v>38387</v>
      </c>
      <c r="F708" s="353">
        <f t="shared" si="45"/>
        <v>1.0058823529411898</v>
      </c>
      <c r="G708" s="354">
        <f t="shared" si="46"/>
        <v>1.1055469518329586</v>
      </c>
      <c r="I708" s="351">
        <f t="shared" si="47"/>
        <v>38387</v>
      </c>
      <c r="J708" s="353">
        <f t="array" ref="J708">(PRODUCT(1+$F$2:F708/100)-1)*100</f>
        <v>43.522233366767324</v>
      </c>
      <c r="K708" s="354">
        <f t="array" ref="K708">(PRODUCT(1+$G$2:G708/100)-1)*100</f>
        <v>14.976025504235334</v>
      </c>
    </row>
    <row r="709" spans="1:11">
      <c r="A709" s="350">
        <v>38390</v>
      </c>
      <c r="B709" s="346">
        <v>1.6471</v>
      </c>
      <c r="C709" s="346">
        <v>1786.92</v>
      </c>
      <c r="D709" s="346"/>
      <c r="E709" s="351">
        <f t="shared" si="44"/>
        <v>38390</v>
      </c>
      <c r="F709" s="353">
        <f t="shared" si="45"/>
        <v>-4.0766408479413041</v>
      </c>
      <c r="G709" s="354">
        <f t="shared" si="46"/>
        <v>-0.10621527040171053</v>
      </c>
      <c r="I709" s="351">
        <f t="shared" si="47"/>
        <v>38390</v>
      </c>
      <c r="J709" s="353">
        <f t="array" ref="J709">(PRODUCT(1+$F$2:F709/100)-1)*100</f>
        <v>37.671347375460051</v>
      </c>
      <c r="K709" s="354">
        <f t="array" ref="K709">(PRODUCT(1+$G$2:G709/100)-1)*100</f>
        <v>14.853903407848868</v>
      </c>
    </row>
    <row r="710" spans="1:11">
      <c r="A710" s="350">
        <v>38391</v>
      </c>
      <c r="B710" s="346">
        <v>1.6429</v>
      </c>
      <c r="C710" s="346">
        <v>1788.16</v>
      </c>
      <c r="D710" s="346"/>
      <c r="E710" s="351">
        <f t="shared" si="44"/>
        <v>38391</v>
      </c>
      <c r="F710" s="353">
        <f t="shared" si="45"/>
        <v>-0.25499362515937207</v>
      </c>
      <c r="G710" s="354">
        <f t="shared" si="46"/>
        <v>6.9393145747986829E-2</v>
      </c>
      <c r="I710" s="351">
        <f t="shared" si="47"/>
        <v>38391</v>
      </c>
      <c r="J710" s="353">
        <f t="array" ref="J710">(PRODUCT(1+$F$2:F710/100)-1)*100</f>
        <v>37.320294215981619</v>
      </c>
      <c r="K710" s="354">
        <f t="array" ref="K710">(PRODUCT(1+$G$2:G710/100)-1)*100</f>
        <v>14.933604144437918</v>
      </c>
    </row>
    <row r="711" spans="1:11">
      <c r="A711" s="350">
        <v>38392</v>
      </c>
      <c r="B711" s="346">
        <v>1.6386000000000001</v>
      </c>
      <c r="C711" s="346">
        <v>1773.28</v>
      </c>
      <c r="D711" s="346"/>
      <c r="E711" s="351">
        <f t="shared" si="44"/>
        <v>38392</v>
      </c>
      <c r="F711" s="353">
        <f t="shared" si="45"/>
        <v>-0.26173230263558667</v>
      </c>
      <c r="G711" s="354">
        <f t="shared" si="46"/>
        <v>-0.83214030064424627</v>
      </c>
      <c r="I711" s="351">
        <f t="shared" si="47"/>
        <v>38392</v>
      </c>
      <c r="J711" s="353">
        <f t="array" ref="J711">(PRODUCT(1+$F$2:F711/100)-1)*100</f>
        <v>36.960882647944175</v>
      </c>
      <c r="K711" s="354">
        <f t="array" ref="K711">(PRODUCT(1+$G$2:G711/100)-1)*100</f>
        <v>13.977195305369117</v>
      </c>
    </row>
    <row r="712" spans="1:11">
      <c r="A712" s="350">
        <v>38393</v>
      </c>
      <c r="B712" s="346">
        <v>1.6186</v>
      </c>
      <c r="C712" s="346">
        <v>1780.8</v>
      </c>
      <c r="D712" s="346"/>
      <c r="E712" s="351">
        <f t="shared" si="44"/>
        <v>38393</v>
      </c>
      <c r="F712" s="353">
        <f t="shared" si="45"/>
        <v>-1.2205541315757351</v>
      </c>
      <c r="G712" s="354">
        <f t="shared" si="46"/>
        <v>0.42407290444825829</v>
      </c>
      <c r="I712" s="351">
        <f t="shared" si="47"/>
        <v>38393</v>
      </c>
      <c r="J712" s="353">
        <f t="array" ref="J712">(PRODUCT(1+$F$2:F712/100)-1)*100</f>
        <v>35.289200936142095</v>
      </c>
      <c r="K712" s="354">
        <f t="array" ref="K712">(PRODUCT(1+$G$2:G712/100)-1)*100</f>
        <v>14.460541707909268</v>
      </c>
    </row>
    <row r="713" spans="1:11">
      <c r="A713" s="350">
        <v>38394</v>
      </c>
      <c r="B713" s="346">
        <v>1.5929</v>
      </c>
      <c r="C713" s="346">
        <v>1793.54</v>
      </c>
      <c r="D713" s="346"/>
      <c r="E713" s="351">
        <f t="shared" si="44"/>
        <v>38394</v>
      </c>
      <c r="F713" s="353">
        <f t="shared" si="45"/>
        <v>-1.587791918942294</v>
      </c>
      <c r="G713" s="354">
        <f t="shared" si="46"/>
        <v>0.71540880503144777</v>
      </c>
      <c r="I713" s="351">
        <f t="shared" si="47"/>
        <v>38394</v>
      </c>
      <c r="J713" s="353">
        <f t="array" ref="J713">(PRODUCT(1+$F$2:F713/100)-1)*100</f>
        <v>33.141089936476419</v>
      </c>
      <c r="K713" s="354">
        <f t="array" ref="K713">(PRODUCT(1+$G$2:G713/100)-1)*100</f>
        <v>15.279402501574335</v>
      </c>
    </row>
    <row r="714" spans="1:11">
      <c r="A714" s="350">
        <v>38397</v>
      </c>
      <c r="B714" s="346">
        <v>1.5943000000000001</v>
      </c>
      <c r="C714" s="346">
        <v>1794.98</v>
      </c>
      <c r="D714" s="346"/>
      <c r="E714" s="351">
        <f t="shared" si="44"/>
        <v>38397</v>
      </c>
      <c r="F714" s="353">
        <f t="shared" si="45"/>
        <v>8.7890011927926892E-2</v>
      </c>
      <c r="G714" s="354">
        <f t="shared" si="46"/>
        <v>8.0288145232332297E-2</v>
      </c>
      <c r="I714" s="351">
        <f t="shared" si="47"/>
        <v>38397</v>
      </c>
      <c r="J714" s="353">
        <f t="array" ref="J714">(PRODUCT(1+$F$2:F714/100)-1)*100</f>
        <v>33.25810765630257</v>
      </c>
      <c r="K714" s="354">
        <f t="array" ref="K714">(PRODUCT(1+$G$2:G714/100)-1)*100</f>
        <v>15.37195819567776</v>
      </c>
    </row>
    <row r="715" spans="1:11">
      <c r="A715" s="350">
        <v>38398</v>
      </c>
      <c r="B715" s="346">
        <v>1.6071</v>
      </c>
      <c r="C715" s="346">
        <v>1801.06</v>
      </c>
      <c r="D715" s="346"/>
      <c r="E715" s="351">
        <f t="shared" si="44"/>
        <v>38398</v>
      </c>
      <c r="F715" s="353">
        <f t="shared" si="45"/>
        <v>0.80286018942481441</v>
      </c>
      <c r="G715" s="354">
        <f t="shared" si="46"/>
        <v>0.33872243701880134</v>
      </c>
      <c r="I715" s="351">
        <f t="shared" si="47"/>
        <v>38398</v>
      </c>
      <c r="J715" s="353">
        <f t="array" ref="J715">(PRODUCT(1+$F$2:F715/100)-1)*100</f>
        <v>34.327983951855877</v>
      </c>
      <c r="K715" s="354">
        <f t="array" ref="K715">(PRODUCT(1+$G$2:G715/100)-1)*100</f>
        <v>15.762748904114465</v>
      </c>
    </row>
    <row r="716" spans="1:11">
      <c r="A716" s="350">
        <v>38399</v>
      </c>
      <c r="B716" s="346">
        <v>1.5643</v>
      </c>
      <c r="C716" s="346">
        <v>1801.59</v>
      </c>
      <c r="D716" s="346"/>
      <c r="E716" s="351">
        <f t="shared" si="44"/>
        <v>38399</v>
      </c>
      <c r="F716" s="353">
        <f t="shared" si="45"/>
        <v>-2.6631821293012226</v>
      </c>
      <c r="G716" s="354">
        <f t="shared" si="46"/>
        <v>2.942711514331009E-2</v>
      </c>
      <c r="I716" s="351">
        <f t="shared" si="47"/>
        <v>38399</v>
      </c>
      <c r="J716" s="353">
        <f t="array" ref="J716">(PRODUCT(1+$F$2:F716/100)-1)*100</f>
        <v>30.750585088599447</v>
      </c>
      <c r="K716" s="354">
        <f t="array" ref="K716">(PRODUCT(1+$G$2:G716/100)-1)*100</f>
        <v>15.796814541527549</v>
      </c>
    </row>
    <row r="717" spans="1:11">
      <c r="A717" s="350">
        <v>38400</v>
      </c>
      <c r="B717" s="346">
        <v>1.5</v>
      </c>
      <c r="C717" s="346">
        <v>1787.41</v>
      </c>
      <c r="D717" s="346"/>
      <c r="E717" s="351">
        <f t="shared" si="44"/>
        <v>38400</v>
      </c>
      <c r="F717" s="353">
        <f t="shared" si="45"/>
        <v>-4.1104647446142062</v>
      </c>
      <c r="G717" s="354">
        <f t="shared" si="46"/>
        <v>-0.78708252155039737</v>
      </c>
      <c r="I717" s="351">
        <f t="shared" si="47"/>
        <v>38400</v>
      </c>
      <c r="J717" s="353">
        <f t="array" ref="J717">(PRODUCT(1+$F$2:F717/100)-1)*100</f>
        <v>25.376128385155774</v>
      </c>
      <c r="K717" s="354">
        <f t="array" ref="K717">(PRODUCT(1+$G$2:G717/100)-1)*100</f>
        <v>14.885398053759058</v>
      </c>
    </row>
    <row r="718" spans="1:11">
      <c r="A718" s="350">
        <v>38401</v>
      </c>
      <c r="B718" s="346">
        <v>1.5243</v>
      </c>
      <c r="C718" s="346">
        <v>1788.65</v>
      </c>
      <c r="D718" s="346"/>
      <c r="E718" s="351">
        <f t="shared" si="44"/>
        <v>38401</v>
      </c>
      <c r="F718" s="353">
        <f t="shared" si="45"/>
        <v>1.6199999999999992</v>
      </c>
      <c r="G718" s="354">
        <f t="shared" si="46"/>
        <v>6.9374122333432098E-2</v>
      </c>
      <c r="I718" s="351">
        <f t="shared" si="47"/>
        <v>38401</v>
      </c>
      <c r="J718" s="353">
        <f t="array" ref="J718">(PRODUCT(1+$F$2:F718/100)-1)*100</f>
        <v>27.407221664995298</v>
      </c>
      <c r="K718" s="354">
        <f t="array" ref="K718">(PRODUCT(1+$G$2:G718/100)-1)*100</f>
        <v>14.965098790348129</v>
      </c>
    </row>
    <row r="719" spans="1:11">
      <c r="A719" s="350">
        <v>38404</v>
      </c>
      <c r="B719" s="346">
        <v>1.5243</v>
      </c>
      <c r="C719" s="346">
        <v>1788.65</v>
      </c>
      <c r="D719" s="346"/>
      <c r="E719" s="351">
        <f t="shared" si="44"/>
        <v>38404</v>
      </c>
      <c r="F719" s="353">
        <f t="shared" si="45"/>
        <v>0</v>
      </c>
      <c r="G719" s="354">
        <f t="shared" si="46"/>
        <v>0</v>
      </c>
      <c r="I719" s="351">
        <f t="shared" si="47"/>
        <v>38404</v>
      </c>
      <c r="J719" s="353">
        <f t="array" ref="J719">(PRODUCT(1+$F$2:F719/100)-1)*100</f>
        <v>27.407221664995298</v>
      </c>
      <c r="K719" s="354">
        <f t="array" ref="K719">(PRODUCT(1+$G$2:G719/100)-1)*100</f>
        <v>14.965098790348129</v>
      </c>
    </row>
    <row r="720" spans="1:11">
      <c r="A720" s="350">
        <v>38405</v>
      </c>
      <c r="B720" s="346">
        <v>1.4585999999999999</v>
      </c>
      <c r="C720" s="346">
        <v>1762.76</v>
      </c>
      <c r="D720" s="346"/>
      <c r="E720" s="351">
        <f t="shared" si="44"/>
        <v>38405</v>
      </c>
      <c r="F720" s="353">
        <f t="shared" si="45"/>
        <v>-4.3101751623696227</v>
      </c>
      <c r="G720" s="354">
        <f t="shared" si="46"/>
        <v>-1.4474603751432724</v>
      </c>
      <c r="I720" s="351">
        <f t="shared" si="47"/>
        <v>38405</v>
      </c>
      <c r="J720" s="353">
        <f t="array" ref="J720">(PRODUCT(1+$F$2:F720/100)-1)*100</f>
        <v>21.91574724172547</v>
      </c>
      <c r="K720" s="354">
        <f t="array" ref="K720">(PRODUCT(1+$G$2:G720/100)-1)*100</f>
        <v>13.301024540113527</v>
      </c>
    </row>
    <row r="721" spans="1:11">
      <c r="A721" s="350">
        <v>38406</v>
      </c>
      <c r="B721" s="346">
        <v>1.4557</v>
      </c>
      <c r="C721" s="346">
        <v>1772.76</v>
      </c>
      <c r="D721" s="346"/>
      <c r="E721" s="351">
        <f t="shared" si="44"/>
        <v>38406</v>
      </c>
      <c r="F721" s="353">
        <f t="shared" si="45"/>
        <v>-0.19882078705607542</v>
      </c>
      <c r="G721" s="354">
        <f t="shared" si="46"/>
        <v>0.5672922008668202</v>
      </c>
      <c r="I721" s="351">
        <f t="shared" si="47"/>
        <v>38406</v>
      </c>
      <c r="J721" s="353">
        <f t="array" ref="J721">(PRODUCT(1+$F$2:F721/100)-1)*100</f>
        <v>21.673353393514173</v>
      </c>
      <c r="K721" s="354">
        <f t="array" ref="K721">(PRODUCT(1+$G$2:G721/100)-1)*100</f>
        <v>13.943772415831802</v>
      </c>
    </row>
    <row r="722" spans="1:11">
      <c r="A722" s="350">
        <v>38407</v>
      </c>
      <c r="B722" s="346">
        <v>1.4857</v>
      </c>
      <c r="C722" s="346">
        <v>1787.34</v>
      </c>
      <c r="D722" s="346"/>
      <c r="E722" s="351">
        <f t="shared" si="44"/>
        <v>38407</v>
      </c>
      <c r="F722" s="353">
        <f t="shared" si="45"/>
        <v>2.060864189049938</v>
      </c>
      <c r="G722" s="354">
        <f t="shared" si="46"/>
        <v>0.82244635483652573</v>
      </c>
      <c r="I722" s="351">
        <f t="shared" si="47"/>
        <v>38407</v>
      </c>
      <c r="J722" s="353">
        <f t="array" ref="J722">(PRODUCT(1+$F$2:F722/100)-1)*100</f>
        <v>24.180875961217275</v>
      </c>
      <c r="K722" s="354">
        <f t="array" ref="K722">(PRODUCT(1+$G$2:G722/100)-1)*100</f>
        <v>14.88089881862904</v>
      </c>
    </row>
    <row r="723" spans="1:11">
      <c r="A723" s="350">
        <v>38408</v>
      </c>
      <c r="B723" s="346">
        <v>1.57</v>
      </c>
      <c r="C723" s="346">
        <v>1804.17</v>
      </c>
      <c r="D723" s="346"/>
      <c r="E723" s="351">
        <f t="shared" si="44"/>
        <v>38408</v>
      </c>
      <c r="F723" s="353">
        <f t="shared" si="45"/>
        <v>5.6740930201252038</v>
      </c>
      <c r="G723" s="354">
        <f t="shared" si="46"/>
        <v>0.9416227466514604</v>
      </c>
      <c r="I723" s="351">
        <f t="shared" si="47"/>
        <v>38408</v>
      </c>
      <c r="J723" s="353">
        <f t="array" ref="J723">(PRODUCT(1+$F$2:F723/100)-1)*100</f>
        <v>31.227014376463046</v>
      </c>
      <c r="K723" s="354">
        <f t="array" ref="K723">(PRODUCT(1+$G$2:G723/100)-1)*100</f>
        <v>15.962643493462902</v>
      </c>
    </row>
    <row r="724" spans="1:11">
      <c r="A724" s="350">
        <v>38411</v>
      </c>
      <c r="B724" s="346">
        <v>1.5286</v>
      </c>
      <c r="C724" s="346">
        <v>1792.63</v>
      </c>
      <c r="D724" s="346"/>
      <c r="E724" s="351">
        <f t="shared" si="44"/>
        <v>38411</v>
      </c>
      <c r="F724" s="353">
        <f t="shared" si="45"/>
        <v>-2.6369426751592373</v>
      </c>
      <c r="G724" s="354">
        <f t="shared" si="46"/>
        <v>-0.63962930322530864</v>
      </c>
      <c r="I724" s="351">
        <f t="shared" si="47"/>
        <v>38411</v>
      </c>
      <c r="J724" s="353">
        <f t="array" ref="J724">(PRODUCT(1+$F$2:F724/100)-1)*100</f>
        <v>27.766633233032746</v>
      </c>
      <c r="K724" s="354">
        <f t="array" ref="K724">(PRODUCT(1+$G$2:G724/100)-1)*100</f>
        <v>15.220912444884016</v>
      </c>
    </row>
    <row r="725" spans="1:11">
      <c r="A725" s="350">
        <v>38412</v>
      </c>
      <c r="B725" s="346">
        <v>1.5414000000000001</v>
      </c>
      <c r="C725" s="346">
        <v>1802.79</v>
      </c>
      <c r="D725" s="346"/>
      <c r="E725" s="351">
        <f t="shared" si="44"/>
        <v>38412</v>
      </c>
      <c r="F725" s="353">
        <f t="shared" si="45"/>
        <v>0.83736752584064877</v>
      </c>
      <c r="G725" s="354">
        <f t="shared" si="46"/>
        <v>0.56676503238257681</v>
      </c>
      <c r="I725" s="351">
        <f t="shared" si="47"/>
        <v>38412</v>
      </c>
      <c r="J725" s="353">
        <f t="array" ref="J725">(PRODUCT(1+$F$2:F725/100)-1)*100</f>
        <v>28.836509528586095</v>
      </c>
      <c r="K725" s="354">
        <f t="array" ref="K725">(PRODUCT(1+$G$2:G725/100)-1)*100</f>
        <v>15.873944286613773</v>
      </c>
    </row>
    <row r="726" spans="1:11">
      <c r="A726" s="350">
        <v>38413</v>
      </c>
      <c r="B726" s="346">
        <v>1.5257000000000001</v>
      </c>
      <c r="C726" s="346">
        <v>1802.92</v>
      </c>
      <c r="D726" s="346"/>
      <c r="E726" s="351">
        <f t="shared" si="44"/>
        <v>38413</v>
      </c>
      <c r="F726" s="353">
        <f t="shared" si="45"/>
        <v>-1.0185545607888979</v>
      </c>
      <c r="G726" s="354">
        <f t="shared" si="46"/>
        <v>7.2110451023288391E-3</v>
      </c>
      <c r="I726" s="351">
        <f t="shared" si="47"/>
        <v>38413</v>
      </c>
      <c r="J726" s="353">
        <f t="array" ref="J726">(PRODUCT(1+$F$2:F726/100)-1)*100</f>
        <v>27.52423938482147</v>
      </c>
      <c r="K726" s="354">
        <f t="array" ref="K726">(PRODUCT(1+$G$2:G726/100)-1)*100</f>
        <v>15.882300008998129</v>
      </c>
    </row>
    <row r="727" spans="1:11">
      <c r="A727" s="350">
        <v>38414</v>
      </c>
      <c r="B727" s="346">
        <v>1.5085999999999999</v>
      </c>
      <c r="C727" s="346">
        <v>1803.51</v>
      </c>
      <c r="D727" s="346"/>
      <c r="E727" s="351">
        <f t="shared" si="44"/>
        <v>38414</v>
      </c>
      <c r="F727" s="353">
        <f t="shared" si="45"/>
        <v>-1.1207970112079746</v>
      </c>
      <c r="G727" s="354">
        <f t="shared" si="46"/>
        <v>3.2724691056729149E-2</v>
      </c>
      <c r="I727" s="351">
        <f t="shared" si="47"/>
        <v>38414</v>
      </c>
      <c r="J727" s="353">
        <f t="array" ref="J727">(PRODUCT(1+$F$2:F727/100)-1)*100</f>
        <v>26.094951521230691</v>
      </c>
      <c r="K727" s="354">
        <f t="array" ref="K727">(PRODUCT(1+$G$2:G727/100)-1)*100</f>
        <v>15.920222133665508</v>
      </c>
    </row>
    <row r="728" spans="1:11">
      <c r="A728" s="350">
        <v>38415</v>
      </c>
      <c r="B728" s="346">
        <v>1.5286</v>
      </c>
      <c r="C728" s="346">
        <v>1820.88</v>
      </c>
      <c r="D728" s="346"/>
      <c r="E728" s="351">
        <f t="shared" si="44"/>
        <v>38415</v>
      </c>
      <c r="F728" s="353">
        <f t="shared" si="45"/>
        <v>1.3257324671881232</v>
      </c>
      <c r="G728" s="354">
        <f t="shared" si="46"/>
        <v>0.96312191227108102</v>
      </c>
      <c r="I728" s="351">
        <f t="shared" si="47"/>
        <v>38415</v>
      </c>
      <c r="J728" s="353">
        <f t="array" ref="J728">(PRODUCT(1+$F$2:F728/100)-1)*100</f>
        <v>27.766633233032767</v>
      </c>
      <c r="K728" s="354">
        <f t="array" ref="K728">(PRODUCT(1+$G$2:G728/100)-1)*100</f>
        <v>17.036675193788152</v>
      </c>
    </row>
    <row r="729" spans="1:11">
      <c r="A729" s="350">
        <v>38418</v>
      </c>
      <c r="B729" s="346">
        <v>1.5128999999999999</v>
      </c>
      <c r="C729" s="346">
        <v>1825.7</v>
      </c>
      <c r="D729" s="346"/>
      <c r="E729" s="351">
        <f t="shared" si="44"/>
        <v>38418</v>
      </c>
      <c r="F729" s="353">
        <f t="shared" si="45"/>
        <v>-1.0270836059139143</v>
      </c>
      <c r="G729" s="354">
        <f t="shared" si="46"/>
        <v>0.26470717455295834</v>
      </c>
      <c r="I729" s="351">
        <f t="shared" si="47"/>
        <v>38418</v>
      </c>
      <c r="J729" s="353">
        <f t="array" ref="J729">(PRODUCT(1+$F$2:F729/100)-1)*100</f>
        <v>26.454363089268117</v>
      </c>
      <c r="K729" s="354">
        <f t="array" ref="K729">(PRODUCT(1+$G$2:G729/100)-1)*100</f>
        <v>17.346479669884364</v>
      </c>
    </row>
    <row r="730" spans="1:11">
      <c r="A730" s="350">
        <v>38419</v>
      </c>
      <c r="B730" s="346">
        <v>1.4457</v>
      </c>
      <c r="C730" s="346">
        <v>1817.12</v>
      </c>
      <c r="D730" s="346"/>
      <c r="E730" s="351">
        <f t="shared" si="44"/>
        <v>38419</v>
      </c>
      <c r="F730" s="353">
        <f t="shared" si="45"/>
        <v>-4.44180051556613</v>
      </c>
      <c r="G730" s="354">
        <f t="shared" si="46"/>
        <v>-0.46995672892590212</v>
      </c>
      <c r="I730" s="351">
        <f t="shared" si="47"/>
        <v>38419</v>
      </c>
      <c r="J730" s="353">
        <f t="array" ref="J730">(PRODUCT(1+$F$2:F730/100)-1)*100</f>
        <v>20.837512537613144</v>
      </c>
      <c r="K730" s="354">
        <f t="array" ref="K730">(PRODUCT(1+$G$2:G730/100)-1)*100</f>
        <v>16.795001992518067</v>
      </c>
    </row>
    <row r="731" spans="1:11">
      <c r="A731" s="350">
        <v>38420</v>
      </c>
      <c r="B731" s="346">
        <v>1.43</v>
      </c>
      <c r="C731" s="346">
        <v>1798.79</v>
      </c>
      <c r="D731" s="346"/>
      <c r="E731" s="351">
        <f t="shared" si="44"/>
        <v>38420</v>
      </c>
      <c r="F731" s="353">
        <f t="shared" si="45"/>
        <v>-1.0859791104655181</v>
      </c>
      <c r="G731" s="354">
        <f t="shared" si="46"/>
        <v>-1.0087391036365245</v>
      </c>
      <c r="I731" s="351">
        <f t="shared" si="47"/>
        <v>38420</v>
      </c>
      <c r="J731" s="353">
        <f t="array" ref="J731">(PRODUCT(1+$F$2:F731/100)-1)*100</f>
        <v>19.525242393848519</v>
      </c>
      <c r="K731" s="354">
        <f t="array" ref="K731">(PRODUCT(1+$G$2:G731/100)-1)*100</f>
        <v>15.616845136326486</v>
      </c>
    </row>
    <row r="732" spans="1:11">
      <c r="A732" s="350">
        <v>38421</v>
      </c>
      <c r="B732" s="346">
        <v>1.4129</v>
      </c>
      <c r="C732" s="346">
        <v>1802.2</v>
      </c>
      <c r="D732" s="346"/>
      <c r="E732" s="351">
        <f t="shared" si="44"/>
        <v>38421</v>
      </c>
      <c r="F732" s="353">
        <f t="shared" si="45"/>
        <v>-1.1958041958041843</v>
      </c>
      <c r="G732" s="354">
        <f t="shared" si="46"/>
        <v>0.18957187887413962</v>
      </c>
      <c r="I732" s="351">
        <f t="shared" si="47"/>
        <v>38421</v>
      </c>
      <c r="J732" s="353">
        <f t="array" ref="J732">(PRODUCT(1+$F$2:F732/100)-1)*100</f>
        <v>18.095954530257764</v>
      </c>
      <c r="K732" s="354">
        <f t="array" ref="K732">(PRODUCT(1+$G$2:G732/100)-1)*100</f>
        <v>15.836022161946417</v>
      </c>
    </row>
    <row r="733" spans="1:11">
      <c r="A733" s="350">
        <v>38422</v>
      </c>
      <c r="B733" s="346">
        <v>1.3471</v>
      </c>
      <c r="C733" s="346">
        <v>1789.01</v>
      </c>
      <c r="D733" s="346"/>
      <c r="E733" s="351">
        <f t="shared" si="44"/>
        <v>38422</v>
      </c>
      <c r="F733" s="353">
        <f t="shared" si="45"/>
        <v>-4.6570882581923767</v>
      </c>
      <c r="G733" s="354">
        <f t="shared" si="46"/>
        <v>-0.73188325380091346</v>
      </c>
      <c r="I733" s="351">
        <f t="shared" si="47"/>
        <v>38422</v>
      </c>
      <c r="J733" s="353">
        <f t="array" ref="J733">(PRODUCT(1+$F$2:F733/100)-1)*100</f>
        <v>12.59612169842892</v>
      </c>
      <c r="K733" s="354">
        <f t="array" ref="K733">(PRODUCT(1+$G$2:G733/100)-1)*100</f>
        <v>14.988237713874009</v>
      </c>
    </row>
    <row r="734" spans="1:11">
      <c r="A734" s="350">
        <v>38425</v>
      </c>
      <c r="B734" s="346">
        <v>1.3571</v>
      </c>
      <c r="C734" s="346">
        <v>1799.14</v>
      </c>
      <c r="D734" s="346"/>
      <c r="E734" s="351">
        <f t="shared" si="44"/>
        <v>38425</v>
      </c>
      <c r="F734" s="353">
        <f t="shared" si="45"/>
        <v>0.74233538712791258</v>
      </c>
      <c r="G734" s="354">
        <f t="shared" si="46"/>
        <v>0.56623495676380031</v>
      </c>
      <c r="I734" s="351">
        <f t="shared" si="47"/>
        <v>38425</v>
      </c>
      <c r="J734" s="353">
        <f t="array" ref="J734">(PRODUCT(1+$F$2:F734/100)-1)*100</f>
        <v>13.431962554329967</v>
      </c>
      <c r="K734" s="354">
        <f t="array" ref="K734">(PRODUCT(1+$G$2:G734/100)-1)*100</f>
        <v>15.639341311976619</v>
      </c>
    </row>
    <row r="735" spans="1:11">
      <c r="A735" s="350">
        <v>38426</v>
      </c>
      <c r="B735" s="346">
        <v>1.3143</v>
      </c>
      <c r="C735" s="346">
        <v>1785.61</v>
      </c>
      <c r="D735" s="346"/>
      <c r="E735" s="351">
        <f t="shared" si="44"/>
        <v>38426</v>
      </c>
      <c r="F735" s="353">
        <f t="shared" si="45"/>
        <v>-3.1537838036990617</v>
      </c>
      <c r="G735" s="354">
        <f t="shared" si="46"/>
        <v>-0.75202596796247745</v>
      </c>
      <c r="I735" s="351">
        <f t="shared" si="47"/>
        <v>38426</v>
      </c>
      <c r="J735" s="353">
        <f t="array" ref="J735">(PRODUCT(1+$F$2:F735/100)-1)*100</f>
        <v>9.8545636910735155</v>
      </c>
      <c r="K735" s="354">
        <f t="array" ref="K735">(PRODUCT(1+$G$2:G735/100)-1)*100</f>
        <v>14.769703436129799</v>
      </c>
    </row>
    <row r="736" spans="1:11">
      <c r="A736" s="350">
        <v>38427</v>
      </c>
      <c r="B736" s="346">
        <v>1.31</v>
      </c>
      <c r="C736" s="346">
        <v>1771.35</v>
      </c>
      <c r="D736" s="346"/>
      <c r="E736" s="351">
        <f t="shared" si="44"/>
        <v>38427</v>
      </c>
      <c r="F736" s="353">
        <f t="shared" si="45"/>
        <v>-0.32717035684394213</v>
      </c>
      <c r="G736" s="354">
        <f t="shared" si="46"/>
        <v>-0.79860663862769687</v>
      </c>
      <c r="I736" s="351">
        <f t="shared" si="47"/>
        <v>38427</v>
      </c>
      <c r="J736" s="353">
        <f t="array" ref="J736">(PRODUCT(1+$F$2:F736/100)-1)*100</f>
        <v>9.4951521230360658</v>
      </c>
      <c r="K736" s="354">
        <f t="array" ref="K736">(PRODUCT(1+$G$2:G736/100)-1)*100</f>
        <v>13.853144965355547</v>
      </c>
    </row>
    <row r="737" spans="1:11">
      <c r="A737" s="350">
        <v>38428</v>
      </c>
      <c r="B737" s="346">
        <v>1.3143</v>
      </c>
      <c r="C737" s="346">
        <v>1774.55</v>
      </c>
      <c r="D737" s="346"/>
      <c r="E737" s="351">
        <f t="shared" si="44"/>
        <v>38428</v>
      </c>
      <c r="F737" s="353">
        <f t="shared" si="45"/>
        <v>0.32824427480915297</v>
      </c>
      <c r="G737" s="354">
        <f t="shared" si="46"/>
        <v>0.18065317413271664</v>
      </c>
      <c r="I737" s="351">
        <f t="shared" si="47"/>
        <v>38428</v>
      </c>
      <c r="J737" s="353">
        <f t="array" ref="J737">(PRODUCT(1+$F$2:F737/100)-1)*100</f>
        <v>9.8545636910735155</v>
      </c>
      <c r="K737" s="354">
        <f t="array" ref="K737">(PRODUCT(1+$G$2:G737/100)-1)*100</f>
        <v>14.058824285585381</v>
      </c>
    </row>
    <row r="738" spans="1:11">
      <c r="A738" s="350">
        <v>38429</v>
      </c>
      <c r="B738" s="346">
        <v>1.3143</v>
      </c>
      <c r="C738" s="346">
        <v>1773.72</v>
      </c>
      <c r="D738" s="346"/>
      <c r="E738" s="351">
        <f t="shared" si="44"/>
        <v>38429</v>
      </c>
      <c r="F738" s="353">
        <f t="shared" si="45"/>
        <v>0</v>
      </c>
      <c r="G738" s="354">
        <f t="shared" si="46"/>
        <v>-4.6772421177199153E-2</v>
      </c>
      <c r="I738" s="351">
        <f t="shared" si="47"/>
        <v>38429</v>
      </c>
      <c r="J738" s="353">
        <f t="array" ref="J738">(PRODUCT(1+$F$2:F738/100)-1)*100</f>
        <v>9.8545636910735155</v>
      </c>
      <c r="K738" s="354">
        <f t="array" ref="K738">(PRODUCT(1+$G$2:G738/100)-1)*100</f>
        <v>14.005476211900758</v>
      </c>
    </row>
    <row r="739" spans="1:11">
      <c r="A739" s="350">
        <v>38432</v>
      </c>
      <c r="B739" s="346">
        <v>1.33</v>
      </c>
      <c r="C739" s="346">
        <v>1764.98</v>
      </c>
      <c r="D739" s="346"/>
      <c r="E739" s="351">
        <f t="shared" si="44"/>
        <v>38432</v>
      </c>
      <c r="F739" s="353">
        <f t="shared" si="45"/>
        <v>1.194552233127899</v>
      </c>
      <c r="G739" s="354">
        <f t="shared" si="46"/>
        <v>-0.49274970119297379</v>
      </c>
      <c r="I739" s="351">
        <f t="shared" si="47"/>
        <v>38432</v>
      </c>
      <c r="J739" s="353">
        <f t="array" ref="J739">(PRODUCT(1+$F$2:F739/100)-1)*100</f>
        <v>11.16683383483814</v>
      </c>
      <c r="K739" s="354">
        <f t="array" ref="K739">(PRODUCT(1+$G$2:G739/100)-1)*100</f>
        <v>13.44371456852298</v>
      </c>
    </row>
    <row r="740" spans="1:11">
      <c r="A740" s="350">
        <v>38433</v>
      </c>
      <c r="B740" s="346">
        <v>1.3070999999999999</v>
      </c>
      <c r="C740" s="346">
        <v>1747.03</v>
      </c>
      <c r="D740" s="346"/>
      <c r="E740" s="351">
        <f t="shared" si="44"/>
        <v>38433</v>
      </c>
      <c r="F740" s="353">
        <f t="shared" si="45"/>
        <v>-1.7218045112782021</v>
      </c>
      <c r="G740" s="354">
        <f t="shared" si="46"/>
        <v>-1.0170086913166232</v>
      </c>
      <c r="I740" s="351">
        <f t="shared" si="47"/>
        <v>38433</v>
      </c>
      <c r="J740" s="353">
        <f t="array" ref="J740">(PRODUCT(1+$F$2:F740/100)-1)*100</f>
        <v>9.2527582748247461</v>
      </c>
      <c r="K740" s="354">
        <f t="array" ref="K740">(PRODUCT(1+$G$2:G740/100)-1)*100</f>
        <v>12.289982131608678</v>
      </c>
    </row>
    <row r="741" spans="1:11">
      <c r="A741" s="350">
        <v>38434</v>
      </c>
      <c r="B741" s="346">
        <v>1.3129</v>
      </c>
      <c r="C741" s="346">
        <v>1748.28</v>
      </c>
      <c r="D741" s="346"/>
      <c r="E741" s="351">
        <f t="shared" si="44"/>
        <v>38434</v>
      </c>
      <c r="F741" s="353">
        <f t="shared" si="45"/>
        <v>0.4437303955320937</v>
      </c>
      <c r="G741" s="354">
        <f t="shared" si="46"/>
        <v>7.1550002003406554E-2</v>
      </c>
      <c r="I741" s="351">
        <f t="shared" si="47"/>
        <v>38434</v>
      </c>
      <c r="J741" s="353">
        <f t="array" ref="J741">(PRODUCT(1+$F$2:F741/100)-1)*100</f>
        <v>9.7375459712473411</v>
      </c>
      <c r="K741" s="354">
        <f t="array" ref="K741">(PRODUCT(1+$G$2:G741/100)-1)*100</f>
        <v>12.370325616073474</v>
      </c>
    </row>
    <row r="742" spans="1:11">
      <c r="A742" s="350">
        <v>38435</v>
      </c>
      <c r="B742" s="346">
        <v>1.29</v>
      </c>
      <c r="C742" s="346">
        <v>1746.62</v>
      </c>
      <c r="D742" s="346"/>
      <c r="E742" s="351">
        <f t="shared" si="44"/>
        <v>38435</v>
      </c>
      <c r="F742" s="353">
        <f t="shared" si="45"/>
        <v>-1.7442303298042416</v>
      </c>
      <c r="G742" s="354">
        <f t="shared" si="46"/>
        <v>-9.4950465600485146E-2</v>
      </c>
      <c r="I742" s="351">
        <f t="shared" si="47"/>
        <v>38435</v>
      </c>
      <c r="J742" s="353">
        <f t="array" ref="J742">(PRODUCT(1+$F$2:F742/100)-1)*100</f>
        <v>7.8234704112339681</v>
      </c>
      <c r="K742" s="354">
        <f t="array" ref="K742">(PRODUCT(1+$G$2:G742/100)-1)*100</f>
        <v>12.263629468704229</v>
      </c>
    </row>
    <row r="743" spans="1:11">
      <c r="A743" s="350">
        <v>38436</v>
      </c>
      <c r="B743" s="346">
        <v>1.29</v>
      </c>
      <c r="C743" s="346">
        <v>1746.62</v>
      </c>
      <c r="D743" s="346"/>
      <c r="E743" s="351">
        <f t="shared" si="44"/>
        <v>38436</v>
      </c>
      <c r="F743" s="353">
        <f t="shared" si="45"/>
        <v>0</v>
      </c>
      <c r="G743" s="354">
        <f t="shared" si="46"/>
        <v>0</v>
      </c>
      <c r="I743" s="351">
        <f t="shared" si="47"/>
        <v>38436</v>
      </c>
      <c r="J743" s="353">
        <f t="array" ref="J743">(PRODUCT(1+$F$2:F743/100)-1)*100</f>
        <v>7.8234704112339681</v>
      </c>
      <c r="K743" s="354">
        <f t="array" ref="K743">(PRODUCT(1+$G$2:G743/100)-1)*100</f>
        <v>12.263629468704229</v>
      </c>
    </row>
    <row r="744" spans="1:11">
      <c r="A744" s="350">
        <v>38439</v>
      </c>
      <c r="B744" s="346">
        <v>1.3971</v>
      </c>
      <c r="C744" s="346">
        <v>1750.88</v>
      </c>
      <c r="D744" s="346"/>
      <c r="E744" s="351">
        <f t="shared" si="44"/>
        <v>38439</v>
      </c>
      <c r="F744" s="353">
        <f t="shared" si="45"/>
        <v>8.3023255813953423</v>
      </c>
      <c r="G744" s="354">
        <f t="shared" si="46"/>
        <v>0.24389964617377302</v>
      </c>
      <c r="I744" s="351">
        <f t="shared" si="47"/>
        <v>38439</v>
      </c>
      <c r="J744" s="353">
        <f t="array" ref="J744">(PRODUCT(1+$F$2:F744/100)-1)*100</f>
        <v>16.775325977934074</v>
      </c>
      <c r="K744" s="354">
        <f t="array" ref="K744">(PRODUCT(1+$G$2:G744/100)-1)*100</f>
        <v>12.537440063760229</v>
      </c>
    </row>
    <row r="745" spans="1:11">
      <c r="A745" s="350">
        <v>38440</v>
      </c>
      <c r="B745" s="346">
        <v>1.4429000000000001</v>
      </c>
      <c r="C745" s="346">
        <v>1737.94</v>
      </c>
      <c r="D745" s="346"/>
      <c r="E745" s="351">
        <f t="shared" si="44"/>
        <v>38440</v>
      </c>
      <c r="F745" s="353">
        <f t="shared" si="45"/>
        <v>3.2782191682771522</v>
      </c>
      <c r="G745" s="354">
        <f t="shared" si="46"/>
        <v>-0.73905693137165107</v>
      </c>
      <c r="I745" s="351">
        <f t="shared" si="47"/>
        <v>38440</v>
      </c>
      <c r="J745" s="353">
        <f t="array" ref="J745">(PRODUCT(1+$F$2:F745/100)-1)*100</f>
        <v>20.603477097960841</v>
      </c>
      <c r="K745" s="354">
        <f t="array" ref="K745">(PRODUCT(1+$G$2:G745/100)-1)*100</f>
        <v>11.70572431258079</v>
      </c>
    </row>
    <row r="746" spans="1:11">
      <c r="A746" s="350">
        <v>38441</v>
      </c>
      <c r="B746" s="346">
        <v>1.4642999999999999</v>
      </c>
      <c r="C746" s="346">
        <v>1762.09</v>
      </c>
      <c r="D746" s="346"/>
      <c r="E746" s="351">
        <f t="shared" si="44"/>
        <v>38441</v>
      </c>
      <c r="F746" s="353">
        <f t="shared" si="45"/>
        <v>1.4831242636357267</v>
      </c>
      <c r="G746" s="354">
        <f t="shared" si="46"/>
        <v>1.3895761648848648</v>
      </c>
      <c r="I746" s="351">
        <f t="shared" si="47"/>
        <v>38441</v>
      </c>
      <c r="J746" s="353">
        <f t="array" ref="J746">(PRODUCT(1+$F$2:F746/100)-1)*100</f>
        <v>22.392176529589047</v>
      </c>
      <c r="K746" s="354">
        <f t="array" ref="K746">(PRODUCT(1+$G$2:G746/100)-1)*100</f>
        <v>13.257960432440408</v>
      </c>
    </row>
    <row r="747" spans="1:11">
      <c r="A747" s="350">
        <v>38442</v>
      </c>
      <c r="B747" s="346">
        <v>1.55</v>
      </c>
      <c r="C747" s="346">
        <v>1760.89</v>
      </c>
      <c r="D747" s="346"/>
      <c r="E747" s="351">
        <f t="shared" si="44"/>
        <v>38442</v>
      </c>
      <c r="F747" s="353">
        <f t="shared" si="45"/>
        <v>5.852625828040714</v>
      </c>
      <c r="G747" s="354">
        <f t="shared" si="46"/>
        <v>-6.8100948305693798E-2</v>
      </c>
      <c r="I747" s="351">
        <f t="shared" si="47"/>
        <v>38442</v>
      </c>
      <c r="J747" s="353">
        <f t="array" ref="J747">(PRODUCT(1+$F$2:F747/100)-1)*100</f>
        <v>29.555332664660973</v>
      </c>
      <c r="K747" s="354">
        <f t="array" ref="K747">(PRODUCT(1+$G$2:G747/100)-1)*100</f>
        <v>13.180830687354227</v>
      </c>
    </row>
    <row r="748" spans="1:11">
      <c r="A748" s="350">
        <v>38443</v>
      </c>
      <c r="B748" s="346">
        <v>1.5470999999999999</v>
      </c>
      <c r="C748" s="346">
        <v>1749.45</v>
      </c>
      <c r="D748" s="346"/>
      <c r="E748" s="351">
        <f t="shared" si="44"/>
        <v>38443</v>
      </c>
      <c r="F748" s="353">
        <f t="shared" si="45"/>
        <v>-0.18709677419355142</v>
      </c>
      <c r="G748" s="354">
        <f t="shared" si="46"/>
        <v>-0.64967147294834326</v>
      </c>
      <c r="I748" s="351">
        <f t="shared" si="47"/>
        <v>38443</v>
      </c>
      <c r="J748" s="353">
        <f t="array" ref="J748">(PRODUCT(1+$F$2:F748/100)-1)*100</f>
        <v>29.312938816449673</v>
      </c>
      <c r="K748" s="354">
        <f t="array" ref="K748">(PRODUCT(1+$G$2:G748/100)-1)*100</f>
        <v>12.445527117532528</v>
      </c>
    </row>
    <row r="749" spans="1:11">
      <c r="A749" s="350">
        <v>38446</v>
      </c>
      <c r="B749" s="346">
        <v>1.5657000000000001</v>
      </c>
      <c r="C749" s="346">
        <v>1754.43</v>
      </c>
      <c r="D749" s="346"/>
      <c r="E749" s="351">
        <f t="shared" si="44"/>
        <v>38446</v>
      </c>
      <c r="F749" s="353">
        <f t="shared" si="45"/>
        <v>1.2022493697886549</v>
      </c>
      <c r="G749" s="354">
        <f t="shared" si="46"/>
        <v>0.28466089342364942</v>
      </c>
      <c r="I749" s="351">
        <f t="shared" si="47"/>
        <v>38446</v>
      </c>
      <c r="J749" s="353">
        <f t="array" ref="J749">(PRODUCT(1+$F$2:F749/100)-1)*100</f>
        <v>30.86760280842562</v>
      </c>
      <c r="K749" s="354">
        <f t="array" ref="K749">(PRODUCT(1+$G$2:G749/100)-1)*100</f>
        <v>12.765615559640221</v>
      </c>
    </row>
    <row r="750" spans="1:11">
      <c r="A750" s="350">
        <v>38447</v>
      </c>
      <c r="B750" s="346">
        <v>1.5457000000000001</v>
      </c>
      <c r="C750" s="346">
        <v>1762.32</v>
      </c>
      <c r="D750" s="346"/>
      <c r="E750" s="351">
        <f t="shared" si="44"/>
        <v>38447</v>
      </c>
      <c r="F750" s="353">
        <f t="shared" si="45"/>
        <v>-1.2773839177364743</v>
      </c>
      <c r="G750" s="354">
        <f t="shared" si="46"/>
        <v>0.44971871206032077</v>
      </c>
      <c r="I750" s="351">
        <f t="shared" si="47"/>
        <v>38447</v>
      </c>
      <c r="J750" s="353">
        <f t="array" ref="J750">(PRODUCT(1+$F$2:F750/100)-1)*100</f>
        <v>29.195921096623543</v>
      </c>
      <c r="K750" s="354">
        <f t="array" ref="K750">(PRODUCT(1+$G$2:G750/100)-1)*100</f>
        <v>13.272743633581928</v>
      </c>
    </row>
    <row r="751" spans="1:11">
      <c r="A751" s="350">
        <v>38448</v>
      </c>
      <c r="B751" s="346">
        <v>1.5857000000000001</v>
      </c>
      <c r="C751" s="346">
        <v>1766.69</v>
      </c>
      <c r="D751" s="346"/>
      <c r="E751" s="351">
        <f t="shared" si="44"/>
        <v>38448</v>
      </c>
      <c r="F751" s="353">
        <f t="shared" si="45"/>
        <v>2.5878242867309442</v>
      </c>
      <c r="G751" s="354">
        <f t="shared" si="46"/>
        <v>0.24796858686277901</v>
      </c>
      <c r="I751" s="351">
        <f t="shared" si="47"/>
        <v>38448</v>
      </c>
      <c r="J751" s="353">
        <f t="array" ref="J751">(PRODUCT(1+$F$2:F751/100)-1)*100</f>
        <v>32.539284520227717</v>
      </c>
      <c r="K751" s="354">
        <f t="array" ref="K751">(PRODUCT(1+$G$2:G751/100)-1)*100</f>
        <v>13.553624455270818</v>
      </c>
    </row>
    <row r="752" spans="1:11">
      <c r="A752" s="350">
        <v>38449</v>
      </c>
      <c r="B752" s="346">
        <v>1.6056999999999999</v>
      </c>
      <c r="C752" s="346">
        <v>1777.35</v>
      </c>
      <c r="D752" s="346"/>
      <c r="E752" s="351">
        <f t="shared" si="44"/>
        <v>38449</v>
      </c>
      <c r="F752" s="353">
        <f t="shared" si="45"/>
        <v>1.2612726240776917</v>
      </c>
      <c r="G752" s="354">
        <f t="shared" si="46"/>
        <v>0.60338825713621702</v>
      </c>
      <c r="I752" s="351">
        <f t="shared" si="47"/>
        <v>38449</v>
      </c>
      <c r="J752" s="353">
        <f t="array" ref="J752">(PRODUCT(1+$F$2:F752/100)-1)*100</f>
        <v>34.21096623202979</v>
      </c>
      <c r="K752" s="354">
        <f t="array" ref="K752">(PRODUCT(1+$G$2:G752/100)-1)*100</f>
        <v>14.238793690786489</v>
      </c>
    </row>
    <row r="753" spans="1:11">
      <c r="A753" s="350">
        <v>38450</v>
      </c>
      <c r="B753" s="346">
        <v>1.7157</v>
      </c>
      <c r="C753" s="346">
        <v>1762.52</v>
      </c>
      <c r="D753" s="346"/>
      <c r="E753" s="351">
        <f t="shared" si="44"/>
        <v>38450</v>
      </c>
      <c r="F753" s="353">
        <f t="shared" si="45"/>
        <v>6.8505947561811054</v>
      </c>
      <c r="G753" s="354">
        <f t="shared" si="46"/>
        <v>-0.834388274678588</v>
      </c>
      <c r="I753" s="351">
        <f t="shared" si="47"/>
        <v>38450</v>
      </c>
      <c r="J753" s="353">
        <f t="array" ref="J753">(PRODUCT(1+$F$2:F753/100)-1)*100</f>
        <v>43.405215646941222</v>
      </c>
      <c r="K753" s="354">
        <f t="array" ref="K753">(PRODUCT(1+$G$2:G753/100)-1)*100</f>
        <v>13.285598591096303</v>
      </c>
    </row>
    <row r="754" spans="1:11">
      <c r="A754" s="350">
        <v>38453</v>
      </c>
      <c r="B754" s="346">
        <v>1.6986000000000001</v>
      </c>
      <c r="C754" s="346">
        <v>1762.56</v>
      </c>
      <c r="D754" s="346"/>
      <c r="E754" s="351">
        <f t="shared" si="44"/>
        <v>38453</v>
      </c>
      <c r="F754" s="353">
        <f t="shared" si="45"/>
        <v>-0.9966777408637828</v>
      </c>
      <c r="G754" s="354">
        <f t="shared" si="46"/>
        <v>2.2694777931597798E-3</v>
      </c>
      <c r="I754" s="351">
        <f t="shared" si="47"/>
        <v>38453</v>
      </c>
      <c r="J754" s="353">
        <f t="array" ref="J754">(PRODUCT(1+$F$2:F754/100)-1)*100</f>
        <v>41.975927783350443</v>
      </c>
      <c r="K754" s="354">
        <f t="array" ref="K754">(PRODUCT(1+$G$2:G754/100)-1)*100</f>
        <v>13.288169582599174</v>
      </c>
    </row>
    <row r="755" spans="1:11">
      <c r="A755" s="350">
        <v>38454</v>
      </c>
      <c r="B755" s="346">
        <v>1.6671</v>
      </c>
      <c r="C755" s="346">
        <v>1772.43</v>
      </c>
      <c r="D755" s="346"/>
      <c r="E755" s="351">
        <f t="shared" si="44"/>
        <v>38454</v>
      </c>
      <c r="F755" s="353">
        <f t="shared" si="45"/>
        <v>-1.8544683857294242</v>
      </c>
      <c r="G755" s="354">
        <f t="shared" si="46"/>
        <v>0.55998093681917105</v>
      </c>
      <c r="I755" s="351">
        <f t="shared" si="47"/>
        <v>38454</v>
      </c>
      <c r="J755" s="353">
        <f t="array" ref="J755">(PRODUCT(1+$F$2:F755/100)-1)*100</f>
        <v>39.343029087262174</v>
      </c>
      <c r="K755" s="354">
        <f t="array" ref="K755">(PRODUCT(1+$G$2:G755/100)-1)*100</f>
        <v>13.922561735933115</v>
      </c>
    </row>
    <row r="756" spans="1:11">
      <c r="A756" s="350">
        <v>38455</v>
      </c>
      <c r="B756" s="346">
        <v>1.73</v>
      </c>
      <c r="C756" s="346">
        <v>1751.77</v>
      </c>
      <c r="D756" s="346"/>
      <c r="E756" s="351">
        <f t="shared" si="44"/>
        <v>38455</v>
      </c>
      <c r="F756" s="353">
        <f t="shared" si="45"/>
        <v>3.7730190150560894</v>
      </c>
      <c r="G756" s="354">
        <f t="shared" si="46"/>
        <v>-1.1656313648493954</v>
      </c>
      <c r="I756" s="351">
        <f t="shared" si="47"/>
        <v>38455</v>
      </c>
      <c r="J756" s="353">
        <f t="array" ref="J756">(PRODUCT(1+$F$2:F756/100)-1)*100</f>
        <v>44.600468070879714</v>
      </c>
      <c r="K756" s="354">
        <f t="array" ref="K756">(PRODUCT(1+$G$2:G756/100)-1)*100</f>
        <v>12.594644624699169</v>
      </c>
    </row>
    <row r="757" spans="1:11">
      <c r="A757" s="350">
        <v>38456</v>
      </c>
      <c r="B757" s="346">
        <v>1.7114</v>
      </c>
      <c r="C757" s="346">
        <v>1734.25</v>
      </c>
      <c r="D757" s="346"/>
      <c r="E757" s="351">
        <f t="shared" si="44"/>
        <v>38456</v>
      </c>
      <c r="F757" s="353">
        <f t="shared" si="45"/>
        <v>-1.0751445086705225</v>
      </c>
      <c r="G757" s="354">
        <f t="shared" si="46"/>
        <v>-1.0001312957751307</v>
      </c>
      <c r="I757" s="351">
        <f t="shared" si="47"/>
        <v>38456</v>
      </c>
      <c r="J757" s="353">
        <f t="array" ref="J757">(PRODUCT(1+$F$2:F757/100)-1)*100</f>
        <v>43.045804078903771</v>
      </c>
      <c r="K757" s="354">
        <f t="array" ref="K757">(PRODUCT(1+$G$2:G757/100)-1)*100</f>
        <v>11.468550346440765</v>
      </c>
    </row>
    <row r="758" spans="1:11">
      <c r="A758" s="350">
        <v>38457</v>
      </c>
      <c r="B758" s="346">
        <v>1.67</v>
      </c>
      <c r="C758" s="346">
        <v>1705.26</v>
      </c>
      <c r="D758" s="346"/>
      <c r="E758" s="351">
        <f t="shared" si="44"/>
        <v>38457</v>
      </c>
      <c r="F758" s="353">
        <f t="shared" si="45"/>
        <v>-2.4190721047095964</v>
      </c>
      <c r="G758" s="354">
        <f t="shared" si="46"/>
        <v>-1.6716159723223267</v>
      </c>
      <c r="I758" s="351">
        <f t="shared" si="47"/>
        <v>38457</v>
      </c>
      <c r="J758" s="353">
        <f t="array" ref="J758">(PRODUCT(1+$F$2:F758/100)-1)*100</f>
        <v>39.585422935473467</v>
      </c>
      <c r="K758" s="354">
        <f t="array" ref="K758">(PRODUCT(1+$G$2:G758/100)-1)*100</f>
        <v>9.605224254733514</v>
      </c>
    </row>
    <row r="759" spans="1:11">
      <c r="A759" s="350">
        <v>38460</v>
      </c>
      <c r="B759" s="346">
        <v>1.6186</v>
      </c>
      <c r="C759" s="346">
        <v>1710.27</v>
      </c>
      <c r="D759" s="346"/>
      <c r="E759" s="351">
        <f t="shared" si="44"/>
        <v>38460</v>
      </c>
      <c r="F759" s="353">
        <f t="shared" si="45"/>
        <v>-3.0778443113772425</v>
      </c>
      <c r="G759" s="354">
        <f t="shared" si="46"/>
        <v>0.29379684036452414</v>
      </c>
      <c r="I759" s="351">
        <f t="shared" si="47"/>
        <v>38460</v>
      </c>
      <c r="J759" s="353">
        <f t="array" ref="J759">(PRODUCT(1+$F$2:F759/100)-1)*100</f>
        <v>35.289200936142137</v>
      </c>
      <c r="K759" s="354">
        <f t="array" ref="K759">(PRODUCT(1+$G$2:G759/100)-1)*100</f>
        <v>9.9272409404683728</v>
      </c>
    </row>
    <row r="760" spans="1:11">
      <c r="A760" s="350">
        <v>38461</v>
      </c>
      <c r="B760" s="346">
        <v>1.66</v>
      </c>
      <c r="C760" s="346">
        <v>1720.43</v>
      </c>
      <c r="D760" s="346"/>
      <c r="E760" s="351">
        <f t="shared" si="44"/>
        <v>38461</v>
      </c>
      <c r="F760" s="353">
        <f t="shared" si="45"/>
        <v>2.5577659705918521</v>
      </c>
      <c r="G760" s="354">
        <f t="shared" si="46"/>
        <v>0.594058248112872</v>
      </c>
      <c r="I760" s="351">
        <f t="shared" si="47"/>
        <v>38461</v>
      </c>
      <c r="J760" s="353">
        <f t="array" ref="J760">(PRODUCT(1+$F$2:F760/100)-1)*100</f>
        <v>38.74958207957242</v>
      </c>
      <c r="K760" s="354">
        <f t="array" ref="K760">(PRODUCT(1+$G$2:G760/100)-1)*100</f>
        <v>10.580272782198129</v>
      </c>
    </row>
    <row r="761" spans="1:11">
      <c r="A761" s="350">
        <v>38462</v>
      </c>
      <c r="B761" s="346">
        <v>1.6356999999999999</v>
      </c>
      <c r="C761" s="346">
        <v>1697.74</v>
      </c>
      <c r="D761" s="346"/>
      <c r="E761" s="351">
        <f t="shared" si="44"/>
        <v>38462</v>
      </c>
      <c r="F761" s="353">
        <f t="shared" si="45"/>
        <v>-1.4638554216867439</v>
      </c>
      <c r="G761" s="354">
        <f t="shared" si="46"/>
        <v>-1.3188563324285196</v>
      </c>
      <c r="I761" s="351">
        <f t="shared" si="47"/>
        <v>38462</v>
      </c>
      <c r="J761" s="353">
        <f t="array" ref="J761">(PRODUCT(1+$F$2:F761/100)-1)*100</f>
        <v>36.718488799732896</v>
      </c>
      <c r="K761" s="354">
        <f t="array" ref="K761">(PRODUCT(1+$G$2:G761/100)-1)*100</f>
        <v>9.1218778521933821</v>
      </c>
    </row>
    <row r="762" spans="1:11">
      <c r="A762" s="350">
        <v>38463</v>
      </c>
      <c r="B762" s="346">
        <v>1.7357</v>
      </c>
      <c r="C762" s="346">
        <v>1731.27</v>
      </c>
      <c r="D762" s="346"/>
      <c r="E762" s="351">
        <f t="shared" si="44"/>
        <v>38463</v>
      </c>
      <c r="F762" s="353">
        <f t="shared" si="45"/>
        <v>6.1135905117075229</v>
      </c>
      <c r="G762" s="354">
        <f t="shared" si="46"/>
        <v>1.9749785008305043</v>
      </c>
      <c r="I762" s="351">
        <f t="shared" si="47"/>
        <v>38463</v>
      </c>
      <c r="J762" s="353">
        <f t="array" ref="J762">(PRODUCT(1+$F$2:F762/100)-1)*100</f>
        <v>45.076897358743274</v>
      </c>
      <c r="K762" s="354">
        <f t="array" ref="K762">(PRODUCT(1+$G$2:G762/100)-1)*100</f>
        <v>11.277011479476728</v>
      </c>
    </row>
    <row r="763" spans="1:11">
      <c r="A763" s="350">
        <v>38464</v>
      </c>
      <c r="B763" s="346">
        <v>1.6</v>
      </c>
      <c r="C763" s="346">
        <v>1719.66</v>
      </c>
      <c r="D763" s="346"/>
      <c r="E763" s="351">
        <f t="shared" si="44"/>
        <v>38464</v>
      </c>
      <c r="F763" s="353">
        <f t="shared" si="45"/>
        <v>-7.8181713429740114</v>
      </c>
      <c r="G763" s="354">
        <f t="shared" si="46"/>
        <v>-0.67060597133895561</v>
      </c>
      <c r="I763" s="351">
        <f t="shared" si="47"/>
        <v>38464</v>
      </c>
      <c r="J763" s="353">
        <f t="array" ref="J763">(PRODUCT(1+$F$2:F763/100)-1)*100</f>
        <v>33.734536944166194</v>
      </c>
      <c r="K763" s="354">
        <f t="array" ref="K763">(PRODUCT(1+$G$2:G763/100)-1)*100</f>
        <v>10.530781195767824</v>
      </c>
    </row>
    <row r="764" spans="1:11">
      <c r="A764" s="350">
        <v>38467</v>
      </c>
      <c r="B764" s="346">
        <v>1.6429</v>
      </c>
      <c r="C764" s="346">
        <v>1734.56</v>
      </c>
      <c r="D764" s="346"/>
      <c r="E764" s="351">
        <f t="shared" si="44"/>
        <v>38467</v>
      </c>
      <c r="F764" s="353">
        <f t="shared" si="45"/>
        <v>2.6812499999999906</v>
      </c>
      <c r="G764" s="354">
        <f t="shared" si="46"/>
        <v>0.8664503448355898</v>
      </c>
      <c r="I764" s="351">
        <f t="shared" si="47"/>
        <v>38467</v>
      </c>
      <c r="J764" s="353">
        <f t="array" ref="J764">(PRODUCT(1+$F$2:F764/100)-1)*100</f>
        <v>37.32029421598164</v>
      </c>
      <c r="K764" s="354">
        <f t="array" ref="K764">(PRODUCT(1+$G$2:G764/100)-1)*100</f>
        <v>11.488475530588026</v>
      </c>
    </row>
    <row r="765" spans="1:11">
      <c r="A765" s="350">
        <v>38468</v>
      </c>
      <c r="B765" s="346">
        <v>1.6143000000000001</v>
      </c>
      <c r="C765" s="346">
        <v>1719.09</v>
      </c>
      <c r="D765" s="346"/>
      <c r="E765" s="351">
        <f t="shared" si="44"/>
        <v>38468</v>
      </c>
      <c r="F765" s="353">
        <f t="shared" si="45"/>
        <v>-1.7408241524134116</v>
      </c>
      <c r="G765" s="354">
        <f t="shared" si="46"/>
        <v>-0.89186883128863359</v>
      </c>
      <c r="I765" s="351">
        <f t="shared" si="47"/>
        <v>38468</v>
      </c>
      <c r="J765" s="353">
        <f t="array" ref="J765">(PRODUCT(1+$F$2:F765/100)-1)*100</f>
        <v>34.929789368104672</v>
      </c>
      <c r="K765" s="354">
        <f t="array" ref="K765">(PRODUCT(1+$G$2:G765/100)-1)*100</f>
        <v>10.494144566851848</v>
      </c>
    </row>
    <row r="766" spans="1:11">
      <c r="A766" s="350">
        <v>38469</v>
      </c>
      <c r="B766" s="346">
        <v>1.6429</v>
      </c>
      <c r="C766" s="346">
        <v>1726.21</v>
      </c>
      <c r="D766" s="346"/>
      <c r="E766" s="351">
        <f t="shared" si="44"/>
        <v>38469</v>
      </c>
      <c r="F766" s="353">
        <f t="shared" si="45"/>
        <v>1.7716657374713396</v>
      </c>
      <c r="G766" s="354">
        <f t="shared" si="46"/>
        <v>0.41417261458098764</v>
      </c>
      <c r="I766" s="351">
        <f t="shared" si="47"/>
        <v>38469</v>
      </c>
      <c r="J766" s="353">
        <f t="array" ref="J766">(PRODUCT(1+$F$2:F766/100)-1)*100</f>
        <v>37.320294215981619</v>
      </c>
      <c r="K766" s="354">
        <f t="array" ref="K766">(PRODUCT(1+$G$2:G766/100)-1)*100</f>
        <v>10.951781054363273</v>
      </c>
    </row>
    <row r="767" spans="1:11">
      <c r="A767" s="350">
        <v>38470</v>
      </c>
      <c r="B767" s="346">
        <v>1.6443000000000001</v>
      </c>
      <c r="C767" s="346">
        <v>1707.13</v>
      </c>
      <c r="D767" s="346"/>
      <c r="E767" s="351">
        <f t="shared" si="44"/>
        <v>38470</v>
      </c>
      <c r="F767" s="353">
        <f t="shared" si="45"/>
        <v>8.52151682999569E-2</v>
      </c>
      <c r="G767" s="354">
        <f t="shared" si="46"/>
        <v>-1.1053116364752813</v>
      </c>
      <c r="I767" s="351">
        <f t="shared" si="47"/>
        <v>38470</v>
      </c>
      <c r="J767" s="353">
        <f t="array" ref="J767">(PRODUCT(1+$F$2:F767/100)-1)*100</f>
        <v>37.43731193580777</v>
      </c>
      <c r="K767" s="354">
        <f t="array" ref="K767">(PRODUCT(1+$G$2:G767/100)-1)*100</f>
        <v>9.7254181074928105</v>
      </c>
    </row>
    <row r="768" spans="1:11">
      <c r="A768" s="350">
        <v>38471</v>
      </c>
      <c r="B768" s="346">
        <v>1.65</v>
      </c>
      <c r="C768" s="346">
        <v>1727.49</v>
      </c>
      <c r="D768" s="346"/>
      <c r="E768" s="351">
        <f t="shared" si="44"/>
        <v>38471</v>
      </c>
      <c r="F768" s="353">
        <f t="shared" si="45"/>
        <v>0.34665207078998783</v>
      </c>
      <c r="G768" s="354">
        <f t="shared" si="46"/>
        <v>1.1926449655269344</v>
      </c>
      <c r="I768" s="351">
        <f t="shared" si="47"/>
        <v>38471</v>
      </c>
      <c r="J768" s="353">
        <f t="array" ref="J768">(PRODUCT(1+$F$2:F768/100)-1)*100</f>
        <v>37.913741223671352</v>
      </c>
      <c r="K768" s="354">
        <f t="array" ref="K768">(PRODUCT(1+$G$2:G768/100)-1)*100</f>
        <v>11.034052782455195</v>
      </c>
    </row>
    <row r="769" spans="1:11">
      <c r="A769" s="350">
        <v>38474</v>
      </c>
      <c r="B769" s="346">
        <v>1.6529</v>
      </c>
      <c r="C769" s="346">
        <v>1735.43</v>
      </c>
      <c r="D769" s="346"/>
      <c r="E769" s="351">
        <f t="shared" si="44"/>
        <v>38474</v>
      </c>
      <c r="F769" s="353">
        <f t="shared" si="45"/>
        <v>0.17575757575758466</v>
      </c>
      <c r="G769" s="354">
        <f t="shared" si="46"/>
        <v>0.4596263943640766</v>
      </c>
      <c r="I769" s="351">
        <f t="shared" si="47"/>
        <v>38474</v>
      </c>
      <c r="J769" s="353">
        <f t="array" ref="J769">(PRODUCT(1+$F$2:F769/100)-1)*100</f>
        <v>38.156135071882666</v>
      </c>
      <c r="K769" s="354">
        <f t="array" ref="K769">(PRODUCT(1+$G$2:G769/100)-1)*100</f>
        <v>11.544394595775497</v>
      </c>
    </row>
    <row r="770" spans="1:11">
      <c r="A770" s="350">
        <v>38475</v>
      </c>
      <c r="B770" s="346">
        <v>1.6486000000000001</v>
      </c>
      <c r="C770" s="346">
        <v>1733.95</v>
      </c>
      <c r="D770" s="346"/>
      <c r="E770" s="351">
        <f t="shared" si="44"/>
        <v>38475</v>
      </c>
      <c r="F770" s="353">
        <f t="shared" si="45"/>
        <v>-0.26014882933026451</v>
      </c>
      <c r="G770" s="354">
        <f t="shared" si="46"/>
        <v>-8.5281457621455559E-2</v>
      </c>
      <c r="I770" s="351">
        <f t="shared" si="47"/>
        <v>38475</v>
      </c>
      <c r="J770" s="353">
        <f t="array" ref="J770">(PRODUCT(1+$F$2:F770/100)-1)*100</f>
        <v>37.796723503845222</v>
      </c>
      <c r="K770" s="354">
        <f t="array" ref="K770">(PRODUCT(1+$G$2:G770/100)-1)*100</f>
        <v>11.449267910169203</v>
      </c>
    </row>
    <row r="771" spans="1:11">
      <c r="A771" s="350">
        <v>38476</v>
      </c>
      <c r="B771" s="346">
        <v>1.6571</v>
      </c>
      <c r="C771" s="346">
        <v>1755.92</v>
      </c>
      <c r="D771" s="346"/>
      <c r="E771" s="351">
        <f t="shared" ref="E771:E834" si="48">A771</f>
        <v>38476</v>
      </c>
      <c r="F771" s="353">
        <f t="shared" ref="F771:F834" si="49">((B771/B770)-1)*100</f>
        <v>0.51558898459298508</v>
      </c>
      <c r="G771" s="354">
        <f t="shared" ref="G771:G834" si="50">((C771/C770)-1)*100</f>
        <v>1.2670492228726404</v>
      </c>
      <c r="I771" s="351">
        <f t="shared" ref="I771:I834" si="51">E771</f>
        <v>38476</v>
      </c>
      <c r="J771" s="353">
        <f t="array" ref="J771">(PRODUCT(1+$F$2:F771/100)-1)*100</f>
        <v>38.507188231361098</v>
      </c>
      <c r="K771" s="354">
        <f t="array" ref="K771">(PRODUCT(1+$G$2:G771/100)-1)*100</f>
        <v>12.861384993122238</v>
      </c>
    </row>
    <row r="772" spans="1:11">
      <c r="A772" s="350">
        <v>38477</v>
      </c>
      <c r="B772" s="346">
        <v>1.6343000000000001</v>
      </c>
      <c r="C772" s="346">
        <v>1751.47</v>
      </c>
      <c r="D772" s="346"/>
      <c r="E772" s="351">
        <f t="shared" si="48"/>
        <v>38477</v>
      </c>
      <c r="F772" s="353">
        <f t="shared" si="49"/>
        <v>-1.3758976525254929</v>
      </c>
      <c r="G772" s="354">
        <f t="shared" si="50"/>
        <v>-0.25342840220511365</v>
      </c>
      <c r="I772" s="351">
        <f t="shared" si="51"/>
        <v>38477</v>
      </c>
      <c r="J772" s="353">
        <f t="array" ref="J772">(PRODUCT(1+$F$2:F772/100)-1)*100</f>
        <v>36.601471079906744</v>
      </c>
      <c r="K772" s="354">
        <f t="array" ref="K772">(PRODUCT(1+$G$2:G772/100)-1)*100</f>
        <v>12.575362188427608</v>
      </c>
    </row>
    <row r="773" spans="1:11">
      <c r="A773" s="350">
        <v>38478</v>
      </c>
      <c r="B773" s="346">
        <v>1.6529</v>
      </c>
      <c r="C773" s="346">
        <v>1749.65</v>
      </c>
      <c r="D773" s="346"/>
      <c r="E773" s="351">
        <f t="shared" si="48"/>
        <v>38478</v>
      </c>
      <c r="F773" s="353">
        <f t="shared" si="49"/>
        <v>1.1381019396683456</v>
      </c>
      <c r="G773" s="354">
        <f t="shared" si="50"/>
        <v>-0.10391271332080843</v>
      </c>
      <c r="I773" s="351">
        <f t="shared" si="51"/>
        <v>38478</v>
      </c>
      <c r="J773" s="353">
        <f t="array" ref="J773">(PRODUCT(1+$F$2:F773/100)-1)*100</f>
        <v>38.156135071882645</v>
      </c>
      <c r="K773" s="354">
        <f t="array" ref="K773">(PRODUCT(1+$G$2:G773/100)-1)*100</f>
        <v>12.458382075046881</v>
      </c>
    </row>
    <row r="774" spans="1:11">
      <c r="A774" s="350">
        <v>38481</v>
      </c>
      <c r="B774" s="346">
        <v>1.6586000000000001</v>
      </c>
      <c r="C774" s="346">
        <v>1760.87</v>
      </c>
      <c r="D774" s="346"/>
      <c r="E774" s="351">
        <f t="shared" si="48"/>
        <v>38481</v>
      </c>
      <c r="F774" s="353">
        <f t="shared" si="49"/>
        <v>0.34484844818198912</v>
      </c>
      <c r="G774" s="354">
        <f t="shared" si="50"/>
        <v>0.64127111136511594</v>
      </c>
      <c r="I774" s="351">
        <f t="shared" si="51"/>
        <v>38481</v>
      </c>
      <c r="J774" s="353">
        <f t="array" ref="J774">(PRODUCT(1+$F$2:F774/100)-1)*100</f>
        <v>38.632564359746247</v>
      </c>
      <c r="K774" s="354">
        <f t="array" ref="K774">(PRODUCT(1+$G$2:G774/100)-1)*100</f>
        <v>13.17954519160276</v>
      </c>
    </row>
    <row r="775" spans="1:11">
      <c r="A775" s="350">
        <v>38482</v>
      </c>
      <c r="B775" s="346">
        <v>1.6543000000000001</v>
      </c>
      <c r="C775" s="346">
        <v>1742.06</v>
      </c>
      <c r="D775" s="346"/>
      <c r="E775" s="351">
        <f t="shared" si="48"/>
        <v>38482</v>
      </c>
      <c r="F775" s="353">
        <f t="shared" si="49"/>
        <v>-0.25925479319908185</v>
      </c>
      <c r="G775" s="354">
        <f t="shared" si="50"/>
        <v>-1.0682219584637109</v>
      </c>
      <c r="I775" s="351">
        <f t="shared" si="51"/>
        <v>38482</v>
      </c>
      <c r="J775" s="353">
        <f t="array" ref="J775">(PRODUCT(1+$F$2:F775/100)-1)*100</f>
        <v>38.273152791708796</v>
      </c>
      <c r="K775" s="354">
        <f t="array" ref="K775">(PRODUCT(1+$G$2:G775/100)-1)*100</f>
        <v>11.970536437376689</v>
      </c>
    </row>
    <row r="776" spans="1:11">
      <c r="A776" s="350">
        <v>38483</v>
      </c>
      <c r="B776" s="346">
        <v>1.85</v>
      </c>
      <c r="C776" s="346">
        <v>1750.26</v>
      </c>
      <c r="D776" s="346"/>
      <c r="E776" s="351">
        <f t="shared" si="48"/>
        <v>38483</v>
      </c>
      <c r="F776" s="353">
        <f t="shared" si="49"/>
        <v>11.829776944931393</v>
      </c>
      <c r="G776" s="354">
        <f t="shared" si="50"/>
        <v>0.47070709390033549</v>
      </c>
      <c r="I776" s="351">
        <f t="shared" si="51"/>
        <v>38483</v>
      </c>
      <c r="J776" s="353">
        <f t="array" ref="J776">(PRODUCT(1+$F$2:F776/100)-1)*100</f>
        <v>54.630558341692122</v>
      </c>
      <c r="K776" s="354">
        <f t="array" ref="K776">(PRODUCT(1+$G$2:G776/100)-1)*100</f>
        <v>12.497589695465683</v>
      </c>
    </row>
    <row r="777" spans="1:11">
      <c r="A777" s="350">
        <v>38484</v>
      </c>
      <c r="B777" s="346">
        <v>1.9757</v>
      </c>
      <c r="C777" s="346">
        <v>1732.89</v>
      </c>
      <c r="D777" s="346"/>
      <c r="E777" s="351">
        <f t="shared" si="48"/>
        <v>38484</v>
      </c>
      <c r="F777" s="353">
        <f t="shared" si="49"/>
        <v>6.794594594594594</v>
      </c>
      <c r="G777" s="354">
        <f t="shared" si="50"/>
        <v>-0.99242398272255672</v>
      </c>
      <c r="I777" s="351">
        <f t="shared" si="51"/>
        <v>38484</v>
      </c>
      <c r="J777" s="353">
        <f t="array" ref="J777">(PRODUCT(1+$F$2:F777/100)-1)*100</f>
        <v>65.137077900368183</v>
      </c>
      <c r="K777" s="354">
        <f t="array" ref="K777">(PRODUCT(1+$G$2:G777/100)-1)*100</f>
        <v>11.381136635343058</v>
      </c>
    </row>
    <row r="778" spans="1:11">
      <c r="A778" s="350">
        <v>38485</v>
      </c>
      <c r="B778" s="346">
        <v>2.04</v>
      </c>
      <c r="C778" s="346">
        <v>1725.15</v>
      </c>
      <c r="D778" s="346"/>
      <c r="E778" s="351">
        <f t="shared" si="48"/>
        <v>38485</v>
      </c>
      <c r="F778" s="353">
        <f t="shared" si="49"/>
        <v>3.2545426937288013</v>
      </c>
      <c r="G778" s="354">
        <f t="shared" si="50"/>
        <v>-0.44665270155636039</v>
      </c>
      <c r="I778" s="351">
        <f t="shared" si="51"/>
        <v>38485</v>
      </c>
      <c r="J778" s="353">
        <f t="array" ref="J778">(PRODUCT(1+$F$2:F778/100)-1)*100</f>
        <v>70.511534603811853</v>
      </c>
      <c r="K778" s="354">
        <f t="array" ref="K778">(PRODUCT(1+$G$2:G778/100)-1)*100</f>
        <v>10.883649779537109</v>
      </c>
    </row>
    <row r="779" spans="1:11">
      <c r="A779" s="350">
        <v>38488</v>
      </c>
      <c r="B779" s="346">
        <v>2.1214</v>
      </c>
      <c r="C779" s="346">
        <v>1742.74</v>
      </c>
      <c r="D779" s="346"/>
      <c r="E779" s="351">
        <f t="shared" si="48"/>
        <v>38488</v>
      </c>
      <c r="F779" s="353">
        <f t="shared" si="49"/>
        <v>3.9901960784313628</v>
      </c>
      <c r="G779" s="354">
        <f t="shared" si="50"/>
        <v>1.0196214821899474</v>
      </c>
      <c r="I779" s="351">
        <f t="shared" si="51"/>
        <v>38488</v>
      </c>
      <c r="J779" s="353">
        <f t="array" ref="J779">(PRODUCT(1+$F$2:F779/100)-1)*100</f>
        <v>77.315279170846281</v>
      </c>
      <c r="K779" s="354">
        <f t="array" ref="K779">(PRODUCT(1+$G$2:G779/100)-1)*100</f>
        <v>12.014243292925531</v>
      </c>
    </row>
    <row r="780" spans="1:11">
      <c r="A780" s="350">
        <v>38489</v>
      </c>
      <c r="B780" s="346">
        <v>2.0686</v>
      </c>
      <c r="C780" s="346">
        <v>1755.1</v>
      </c>
      <c r="D780" s="346"/>
      <c r="E780" s="351">
        <f t="shared" si="48"/>
        <v>38489</v>
      </c>
      <c r="F780" s="353">
        <f t="shared" si="49"/>
        <v>-2.4889224097294216</v>
      </c>
      <c r="G780" s="354">
        <f t="shared" si="50"/>
        <v>0.70922799729160602</v>
      </c>
      <c r="I780" s="351">
        <f t="shared" si="51"/>
        <v>38489</v>
      </c>
      <c r="J780" s="353">
        <f t="array" ref="J780">(PRODUCT(1+$F$2:F780/100)-1)*100</f>
        <v>72.902039451688808</v>
      </c>
      <c r="K780" s="354">
        <f t="array" ref="K780">(PRODUCT(1+$G$2:G780/100)-1)*100</f>
        <v>12.808679667313294</v>
      </c>
    </row>
    <row r="781" spans="1:11">
      <c r="A781" s="350">
        <v>38490</v>
      </c>
      <c r="B781" s="346">
        <v>2.2143000000000002</v>
      </c>
      <c r="C781" s="346">
        <v>1773.01</v>
      </c>
      <c r="D781" s="346"/>
      <c r="E781" s="351">
        <f t="shared" si="48"/>
        <v>38490</v>
      </c>
      <c r="F781" s="353">
        <f t="shared" si="49"/>
        <v>7.0434110026104779</v>
      </c>
      <c r="G781" s="354">
        <f t="shared" si="50"/>
        <v>1.0204546749472909</v>
      </c>
      <c r="I781" s="351">
        <f t="shared" si="51"/>
        <v>38490</v>
      </c>
      <c r="J781" s="353">
        <f t="array" ref="J781">(PRODUCT(1+$F$2:F781/100)-1)*100</f>
        <v>85.080240722166963</v>
      </c>
      <c r="K781" s="354">
        <f t="array" ref="K781">(PRODUCT(1+$G$2:G781/100)-1)*100</f>
        <v>13.959841112724703</v>
      </c>
    </row>
    <row r="782" spans="1:11">
      <c r="A782" s="350">
        <v>38491</v>
      </c>
      <c r="B782" s="346">
        <v>2.3043</v>
      </c>
      <c r="C782" s="346">
        <v>1781.28</v>
      </c>
      <c r="D782" s="346"/>
      <c r="E782" s="351">
        <f t="shared" si="48"/>
        <v>38491</v>
      </c>
      <c r="F782" s="353">
        <f t="shared" si="49"/>
        <v>4.0644899065167328</v>
      </c>
      <c r="G782" s="354">
        <f t="shared" si="50"/>
        <v>0.46643842956328729</v>
      </c>
      <c r="I782" s="351">
        <f t="shared" si="51"/>
        <v>38491</v>
      </c>
      <c r="J782" s="353">
        <f t="array" ref="J782">(PRODUCT(1+$F$2:F782/100)-1)*100</f>
        <v>92.602808425276308</v>
      </c>
      <c r="K782" s="354">
        <f t="array" ref="K782">(PRODUCT(1+$G$2:G782/100)-1)*100</f>
        <v>14.491393605943713</v>
      </c>
    </row>
    <row r="783" spans="1:11">
      <c r="A783" s="350">
        <v>38492</v>
      </c>
      <c r="B783" s="346">
        <v>2.2757000000000001</v>
      </c>
      <c r="C783" s="346">
        <v>1778.59</v>
      </c>
      <c r="D783" s="346"/>
      <c r="E783" s="351">
        <f t="shared" si="48"/>
        <v>38492</v>
      </c>
      <c r="F783" s="353">
        <f t="shared" si="49"/>
        <v>-1.2411578353513031</v>
      </c>
      <c r="G783" s="354">
        <f t="shared" si="50"/>
        <v>-0.15101500044911731</v>
      </c>
      <c r="I783" s="351">
        <f t="shared" si="51"/>
        <v>38492</v>
      </c>
      <c r="J783" s="353">
        <f t="array" ref="J783">(PRODUCT(1+$F$2:F783/100)-1)*100</f>
        <v>90.212303577399339</v>
      </c>
      <c r="K783" s="354">
        <f t="array" ref="K783">(PRODUCT(1+$G$2:G783/100)-1)*100</f>
        <v>14.318494427375494</v>
      </c>
    </row>
    <row r="784" spans="1:11">
      <c r="A784" s="350">
        <v>38495</v>
      </c>
      <c r="B784" s="346">
        <v>2.2214</v>
      </c>
      <c r="C784" s="346">
        <v>1785.46</v>
      </c>
      <c r="D784" s="346"/>
      <c r="E784" s="351">
        <f t="shared" si="48"/>
        <v>38495</v>
      </c>
      <c r="F784" s="353">
        <f t="shared" si="49"/>
        <v>-2.386079008656683</v>
      </c>
      <c r="G784" s="354">
        <f t="shared" si="50"/>
        <v>0.38626102699330644</v>
      </c>
      <c r="I784" s="351">
        <f t="shared" si="51"/>
        <v>38495</v>
      </c>
      <c r="J784" s="353">
        <f t="array" ref="J784">(PRODUCT(1+$F$2:F784/100)-1)*100</f>
        <v>85.673687729856681</v>
      </c>
      <c r="K784" s="354">
        <f t="array" ref="K784">(PRODUCT(1+$G$2:G784/100)-1)*100</f>
        <v>14.760062217993951</v>
      </c>
    </row>
    <row r="785" spans="1:13">
      <c r="A785" s="350">
        <v>38496</v>
      </c>
      <c r="B785" s="346">
        <v>2.0629</v>
      </c>
      <c r="C785" s="346">
        <v>1785.79</v>
      </c>
      <c r="D785" s="346"/>
      <c r="E785" s="351">
        <f t="shared" si="48"/>
        <v>38496</v>
      </c>
      <c r="F785" s="353">
        <f>((B785/B784)-1)*100</f>
        <v>-7.1351400018006661</v>
      </c>
      <c r="G785" s="354">
        <f t="shared" si="50"/>
        <v>1.8482631926786119E-2</v>
      </c>
      <c r="I785" s="351">
        <f t="shared" si="51"/>
        <v>38496</v>
      </c>
      <c r="J785" s="353">
        <f t="array" ref="J785">(PRODUCT(1+$F$2:F785/100)-1)*100</f>
        <v>72.425610163825226</v>
      </c>
      <c r="K785" s="354">
        <f t="array" ref="K785">(PRODUCT(1+$G$2:G785/100)-1)*100</f>
        <v>14.781272897892661</v>
      </c>
      <c r="M785" s="361">
        <f>_xlfn.STDEV.S(F3:F785)</f>
        <v>5.0160167920562451</v>
      </c>
    </row>
    <row r="786" spans="1:13">
      <c r="A786" s="350">
        <v>38497</v>
      </c>
      <c r="B786" s="346">
        <v>2.0771000000000002</v>
      </c>
      <c r="C786" s="346">
        <v>1779.81</v>
      </c>
      <c r="D786" s="346"/>
      <c r="E786" s="351">
        <f t="shared" si="48"/>
        <v>38497</v>
      </c>
      <c r="F786" s="353">
        <f t="shared" si="49"/>
        <v>0.68835135004121639</v>
      </c>
      <c r="G786" s="354">
        <f t="shared" si="50"/>
        <v>-0.33486580169000968</v>
      </c>
      <c r="I786" s="351">
        <f t="shared" si="51"/>
        <v>38497</v>
      </c>
      <c r="J786" s="353">
        <f t="array" ref="J786">(PRODUCT(1+$F$2:F786/100)-1)*100</f>
        <v>73.612504179204734</v>
      </c>
      <c r="K786" s="354">
        <f t="array" ref="K786">(PRODUCT(1+$G$2:G786/100)-1)*100</f>
        <v>14.396909668213143</v>
      </c>
      <c r="M786" s="361">
        <f t="shared" ref="M786:M849" si="52">_xlfn.STDEV.S(F4:F786)</f>
        <v>5.0159350950724519</v>
      </c>
    </row>
    <row r="787" spans="1:13">
      <c r="A787" s="350">
        <v>38498</v>
      </c>
      <c r="B787" s="346">
        <v>2.0914000000000001</v>
      </c>
      <c r="C787" s="346">
        <v>1791.41</v>
      </c>
      <c r="D787" s="346"/>
      <c r="E787" s="351">
        <f t="shared" si="48"/>
        <v>38498</v>
      </c>
      <c r="F787" s="353">
        <f t="shared" si="49"/>
        <v>0.68845987193684177</v>
      </c>
      <c r="G787" s="354">
        <f t="shared" si="50"/>
        <v>0.65175496260838628</v>
      </c>
      <c r="I787" s="351">
        <f t="shared" si="51"/>
        <v>38498</v>
      </c>
      <c r="J787" s="353">
        <f t="array" ref="J787">(PRODUCT(1+$F$2:F787/100)-1)*100</f>
        <v>74.807756603143233</v>
      </c>
      <c r="K787" s="354">
        <f t="array" ref="K787">(PRODUCT(1+$G$2:G787/100)-1)*100</f>
        <v>15.142497204046347</v>
      </c>
      <c r="M787" s="361">
        <f t="shared" si="52"/>
        <v>5.0159607568248239</v>
      </c>
    </row>
    <row r="788" spans="1:13">
      <c r="A788" s="350">
        <v>38499</v>
      </c>
      <c r="B788" s="346">
        <v>2.0785999999999998</v>
      </c>
      <c r="C788" s="346">
        <v>1793.34</v>
      </c>
      <c r="D788" s="346"/>
      <c r="E788" s="351">
        <f t="shared" si="48"/>
        <v>38499</v>
      </c>
      <c r="F788" s="353">
        <f t="shared" si="49"/>
        <v>-0.61203021899207677</v>
      </c>
      <c r="G788" s="354">
        <f t="shared" si="50"/>
        <v>0.10773636409306953</v>
      </c>
      <c r="I788" s="351">
        <f t="shared" si="51"/>
        <v>38499</v>
      </c>
      <c r="J788" s="353">
        <f t="array" ref="J788">(PRODUCT(1+$F$2:F788/100)-1)*100</f>
        <v>73.737880307589876</v>
      </c>
      <c r="K788" s="354">
        <f t="array" ref="K788">(PRODUCT(1+$G$2:G788/100)-1)*100</f>
        <v>15.266547544059939</v>
      </c>
      <c r="M788" s="361">
        <f t="shared" si="52"/>
        <v>5.0133788972270157</v>
      </c>
    </row>
    <row r="789" spans="1:13">
      <c r="A789" s="350">
        <v>38502</v>
      </c>
      <c r="B789" s="346">
        <v>2.0785999999999998</v>
      </c>
      <c r="C789" s="346">
        <v>1793.34</v>
      </c>
      <c r="D789" s="346"/>
      <c r="E789" s="351">
        <f t="shared" si="48"/>
        <v>38502</v>
      </c>
      <c r="F789" s="353">
        <f t="shared" si="49"/>
        <v>0</v>
      </c>
      <c r="G789" s="354">
        <f t="shared" si="50"/>
        <v>0</v>
      </c>
      <c r="I789" s="351">
        <f t="shared" si="51"/>
        <v>38502</v>
      </c>
      <c r="J789" s="353">
        <f t="array" ref="J789">(PRODUCT(1+$F$2:F789/100)-1)*100</f>
        <v>73.737880307589876</v>
      </c>
      <c r="K789" s="354">
        <f t="array" ref="K789">(PRODUCT(1+$G$2:G789/100)-1)*100</f>
        <v>15.266547544059939</v>
      </c>
      <c r="M789" s="361">
        <f t="shared" si="52"/>
        <v>5.0104083572645068</v>
      </c>
    </row>
    <row r="790" spans="1:13">
      <c r="A790" s="350">
        <v>38503</v>
      </c>
      <c r="B790" s="346">
        <v>2.0413999999999999</v>
      </c>
      <c r="C790" s="346">
        <v>1782.46</v>
      </c>
      <c r="D790" s="346"/>
      <c r="E790" s="351">
        <f t="shared" si="48"/>
        <v>38503</v>
      </c>
      <c r="F790" s="353">
        <f t="shared" si="49"/>
        <v>-1.7896661214278797</v>
      </c>
      <c r="G790" s="354">
        <f t="shared" si="50"/>
        <v>-0.60668919446394964</v>
      </c>
      <c r="I790" s="351">
        <f t="shared" si="51"/>
        <v>38503</v>
      </c>
      <c r="J790" s="353">
        <f t="array" ref="J790">(PRODUCT(1+$F$2:F790/100)-1)*100</f>
        <v>70.628552323638033</v>
      </c>
      <c r="K790" s="354">
        <f t="array" ref="K790">(PRODUCT(1+$G$2:G790/100)-1)*100</f>
        <v>14.567237855278471</v>
      </c>
      <c r="M790" s="361">
        <f t="shared" si="52"/>
        <v>5.0096702301658693</v>
      </c>
    </row>
    <row r="791" spans="1:13">
      <c r="A791" s="350">
        <v>38504</v>
      </c>
      <c r="B791" s="346">
        <v>2.0714000000000001</v>
      </c>
      <c r="C791" s="346">
        <v>1799.15</v>
      </c>
      <c r="D791" s="346"/>
      <c r="E791" s="351">
        <f t="shared" si="48"/>
        <v>38504</v>
      </c>
      <c r="F791" s="353">
        <f t="shared" si="49"/>
        <v>1.4695797002057587</v>
      </c>
      <c r="G791" s="354">
        <f t="shared" si="50"/>
        <v>0.93634639767512517</v>
      </c>
      <c r="I791" s="351">
        <f t="shared" si="51"/>
        <v>38504</v>
      </c>
      <c r="J791" s="353">
        <f t="array" ref="J791">(PRODUCT(1+$F$2:F791/100)-1)*100</f>
        <v>73.136074891341167</v>
      </c>
      <c r="K791" s="354">
        <f t="array" ref="K791">(PRODUCT(1+$G$2:G791/100)-1)*100</f>
        <v>15.639984059852253</v>
      </c>
      <c r="M791" s="361">
        <f t="shared" si="52"/>
        <v>5.0098639882448284</v>
      </c>
    </row>
    <row r="792" spans="1:13">
      <c r="A792" s="350">
        <v>38505</v>
      </c>
      <c r="B792" s="346">
        <v>2.1257000000000001</v>
      </c>
      <c r="C792" s="346">
        <v>1802.19</v>
      </c>
      <c r="D792" s="346"/>
      <c r="E792" s="351">
        <f t="shared" si="48"/>
        <v>38505</v>
      </c>
      <c r="F792" s="353">
        <f t="shared" si="49"/>
        <v>2.6214154677995483</v>
      </c>
      <c r="G792" s="354">
        <f t="shared" si="50"/>
        <v>0.16896867965427997</v>
      </c>
      <c r="I792" s="351">
        <f t="shared" si="51"/>
        <v>38505</v>
      </c>
      <c r="J792" s="353">
        <f t="array" ref="J792">(PRODUCT(1+$F$2:F792/100)-1)*100</f>
        <v>77.674690738883797</v>
      </c>
      <c r="K792" s="354">
        <f t="array" ref="K792">(PRODUCT(1+$G$2:G792/100)-1)*100</f>
        <v>15.835379414070605</v>
      </c>
      <c r="M792" s="361">
        <f t="shared" si="52"/>
        <v>5.0078588548647751</v>
      </c>
    </row>
    <row r="793" spans="1:13">
      <c r="A793" s="350">
        <v>38506</v>
      </c>
      <c r="B793" s="346">
        <v>2.0956999999999999</v>
      </c>
      <c r="C793" s="346">
        <v>1789.83</v>
      </c>
      <c r="D793" s="346"/>
      <c r="E793" s="351">
        <f t="shared" si="48"/>
        <v>38506</v>
      </c>
      <c r="F793" s="353">
        <f t="shared" si="49"/>
        <v>-1.4112998071223681</v>
      </c>
      <c r="G793" s="354">
        <f t="shared" si="50"/>
        <v>-0.68583223744445032</v>
      </c>
      <c r="I793" s="351">
        <f t="shared" si="51"/>
        <v>38506</v>
      </c>
      <c r="J793" s="353">
        <f t="array" ref="J793">(PRODUCT(1+$F$2:F793/100)-1)*100</f>
        <v>75.167168171180677</v>
      </c>
      <c r="K793" s="354">
        <f t="array" ref="K793">(PRODUCT(1+$G$2:G793/100)-1)*100</f>
        <v>15.040943039682819</v>
      </c>
      <c r="M793" s="361">
        <f t="shared" si="52"/>
        <v>5.0080230840535096</v>
      </c>
    </row>
    <row r="794" spans="1:13">
      <c r="A794" s="350">
        <v>38509</v>
      </c>
      <c r="B794" s="346">
        <v>2.1743000000000001</v>
      </c>
      <c r="C794" s="346">
        <v>1792.14</v>
      </c>
      <c r="D794" s="346"/>
      <c r="E794" s="351">
        <f t="shared" si="48"/>
        <v>38509</v>
      </c>
      <c r="F794" s="353">
        <f t="shared" si="49"/>
        <v>3.7505368134752137</v>
      </c>
      <c r="G794" s="354">
        <f t="shared" si="50"/>
        <v>0.12906253666551404</v>
      </c>
      <c r="I794" s="351">
        <f t="shared" si="51"/>
        <v>38509</v>
      </c>
      <c r="J794" s="353">
        <f t="array" ref="J794">(PRODUCT(1+$F$2:F794/100)-1)*100</f>
        <v>81.736877298562845</v>
      </c>
      <c r="K794" s="354">
        <f t="array" ref="K794">(PRODUCT(1+$G$2:G794/100)-1)*100</f>
        <v>15.189417798973759</v>
      </c>
      <c r="M794" s="361">
        <f t="shared" si="52"/>
        <v>5.0088870281508697</v>
      </c>
    </row>
    <row r="795" spans="1:13">
      <c r="A795" s="350">
        <v>38510</v>
      </c>
      <c r="B795" s="346">
        <v>2.1429</v>
      </c>
      <c r="C795" s="346">
        <v>1791.89</v>
      </c>
      <c r="D795" s="346"/>
      <c r="E795" s="351">
        <f t="shared" si="48"/>
        <v>38510</v>
      </c>
      <c r="F795" s="353">
        <f t="shared" si="49"/>
        <v>-1.4441429425562258</v>
      </c>
      <c r="G795" s="354">
        <f t="shared" si="50"/>
        <v>-1.3949803028778796E-2</v>
      </c>
      <c r="I795" s="351">
        <f t="shared" si="51"/>
        <v>38510</v>
      </c>
      <c r="J795" s="353">
        <f t="array" ref="J795">(PRODUCT(1+$F$2:F795/100)-1)*100</f>
        <v>79.112337011033588</v>
      </c>
      <c r="K795" s="354">
        <f t="array" ref="K795">(PRODUCT(1+$G$2:G795/100)-1)*100</f>
        <v>15.173349102080813</v>
      </c>
      <c r="M795" s="361">
        <f t="shared" si="52"/>
        <v>5.0082024299194083</v>
      </c>
    </row>
    <row r="796" spans="1:13">
      <c r="A796" s="350">
        <v>38511</v>
      </c>
      <c r="B796" s="346">
        <v>2.1229</v>
      </c>
      <c r="C796" s="346">
        <v>1788.3</v>
      </c>
      <c r="D796" s="346"/>
      <c r="E796" s="351">
        <f t="shared" si="48"/>
        <v>38511</v>
      </c>
      <c r="F796" s="353">
        <f t="shared" si="49"/>
        <v>-0.93331466703999721</v>
      </c>
      <c r="G796" s="354">
        <f t="shared" si="50"/>
        <v>-0.20034711952184869</v>
      </c>
      <c r="I796" s="351">
        <f t="shared" si="51"/>
        <v>38511</v>
      </c>
      <c r="J796" s="353">
        <f t="array" ref="J796">(PRODUCT(1+$F$2:F796/100)-1)*100</f>
        <v>77.440655299231523</v>
      </c>
      <c r="K796" s="354">
        <f t="array" ref="K796">(PRODUCT(1+$G$2:G796/100)-1)*100</f>
        <v>14.942602614697954</v>
      </c>
      <c r="M796" s="361">
        <f t="shared" si="52"/>
        <v>5.0043935884690685</v>
      </c>
    </row>
    <row r="797" spans="1:13">
      <c r="A797" s="350">
        <v>38512</v>
      </c>
      <c r="B797" s="346">
        <v>2.2357</v>
      </c>
      <c r="C797" s="346">
        <v>1797.72</v>
      </c>
      <c r="D797" s="346"/>
      <c r="E797" s="351">
        <f t="shared" si="48"/>
        <v>38512</v>
      </c>
      <c r="F797" s="353">
        <f t="shared" si="49"/>
        <v>5.313486268783274</v>
      </c>
      <c r="G797" s="354">
        <f t="shared" si="50"/>
        <v>0.52675725549404806</v>
      </c>
      <c r="I797" s="351">
        <f t="shared" si="51"/>
        <v>38512</v>
      </c>
      <c r="J797" s="353">
        <f t="array" ref="J797">(PRODUCT(1+$F$2:F797/100)-1)*100</f>
        <v>86.868940153795251</v>
      </c>
      <c r="K797" s="354">
        <f t="array" ref="K797">(PRODUCT(1+$G$2:G797/100)-1)*100</f>
        <v>15.548071113624573</v>
      </c>
      <c r="M797" s="361">
        <f t="shared" si="52"/>
        <v>5.0064298431591112</v>
      </c>
    </row>
    <row r="798" spans="1:13">
      <c r="A798" s="350">
        <v>38513</v>
      </c>
      <c r="B798" s="346">
        <v>2.4157000000000002</v>
      </c>
      <c r="C798" s="346">
        <v>1793.51</v>
      </c>
      <c r="D798" s="346"/>
      <c r="E798" s="351">
        <f t="shared" si="48"/>
        <v>38513</v>
      </c>
      <c r="F798" s="353">
        <f t="shared" si="49"/>
        <v>8.051169656036139</v>
      </c>
      <c r="G798" s="354">
        <f t="shared" si="50"/>
        <v>-0.23418552388581038</v>
      </c>
      <c r="I798" s="351">
        <f t="shared" si="51"/>
        <v>38513</v>
      </c>
      <c r="J798" s="353">
        <f t="array" ref="J798">(PRODUCT(1+$F$2:F798/100)-1)*100</f>
        <v>101.91407556001396</v>
      </c>
      <c r="K798" s="354">
        <f t="array" ref="K798">(PRODUCT(1+$G$2:G798/100)-1)*100</f>
        <v>15.277474257947187</v>
      </c>
      <c r="M798" s="361">
        <f t="shared" si="52"/>
        <v>5.0142328410591528</v>
      </c>
    </row>
    <row r="799" spans="1:13">
      <c r="A799" s="350">
        <v>38516</v>
      </c>
      <c r="B799" s="346">
        <v>2.38</v>
      </c>
      <c r="C799" s="346">
        <v>1798.07</v>
      </c>
      <c r="D799" s="346"/>
      <c r="E799" s="351">
        <f t="shared" si="48"/>
        <v>38516</v>
      </c>
      <c r="F799" s="353">
        <f t="shared" si="49"/>
        <v>-1.4778325123152802</v>
      </c>
      <c r="G799" s="354">
        <f t="shared" si="50"/>
        <v>0.25425004599919365</v>
      </c>
      <c r="I799" s="351">
        <f t="shared" si="51"/>
        <v>38516</v>
      </c>
      <c r="J799" s="353">
        <f t="array" ref="J799">(PRODUCT(1+$F$2:F799/100)-1)*100</f>
        <v>98.930123704447226</v>
      </c>
      <c r="K799" s="354">
        <f t="array" ref="K799">(PRODUCT(1+$G$2:G799/100)-1)*100</f>
        <v>15.570567289274727</v>
      </c>
      <c r="M799" s="361">
        <f t="shared" si="52"/>
        <v>5.0107622844296964</v>
      </c>
    </row>
    <row r="800" spans="1:13">
      <c r="A800" s="350">
        <v>38517</v>
      </c>
      <c r="B800" s="346">
        <v>2.4285999999999999</v>
      </c>
      <c r="C800" s="346">
        <v>1802.73</v>
      </c>
      <c r="D800" s="346"/>
      <c r="E800" s="351">
        <f t="shared" si="48"/>
        <v>38517</v>
      </c>
      <c r="F800" s="353">
        <f t="shared" si="49"/>
        <v>2.0420168067226907</v>
      </c>
      <c r="G800" s="354">
        <f t="shared" si="50"/>
        <v>0.25916677326245363</v>
      </c>
      <c r="I800" s="351">
        <f t="shared" si="51"/>
        <v>38517</v>
      </c>
      <c r="J800" s="353">
        <f t="array" ref="J800">(PRODUCT(1+$F$2:F800/100)-1)*100</f>
        <v>102.99231026412627</v>
      </c>
      <c r="K800" s="354">
        <f t="array" ref="K800">(PRODUCT(1+$G$2:G800/100)-1)*100</f>
        <v>15.870087799359457</v>
      </c>
      <c r="M800" s="361">
        <f t="shared" si="52"/>
        <v>5.0110142480585731</v>
      </c>
    </row>
    <row r="801" spans="1:13">
      <c r="A801" s="350">
        <v>38518</v>
      </c>
      <c r="B801" s="346">
        <v>2.4500000000000002</v>
      </c>
      <c r="C801" s="346">
        <v>1806.78</v>
      </c>
      <c r="D801" s="346"/>
      <c r="E801" s="351">
        <f t="shared" si="48"/>
        <v>38518</v>
      </c>
      <c r="F801" s="353">
        <f t="shared" si="49"/>
        <v>0.88116610392821038</v>
      </c>
      <c r="G801" s="354">
        <f t="shared" si="50"/>
        <v>0.22465926677872616</v>
      </c>
      <c r="I801" s="351">
        <f t="shared" si="51"/>
        <v>38518</v>
      </c>
      <c r="J801" s="353">
        <f t="array" ref="J801">(PRODUCT(1+$F$2:F801/100)-1)*100</f>
        <v>104.78100969575452</v>
      </c>
      <c r="K801" s="354">
        <f t="array" ref="K801">(PRODUCT(1+$G$2:G801/100)-1)*100</f>
        <v>16.130400689025358</v>
      </c>
      <c r="M801" s="361">
        <f t="shared" si="52"/>
        <v>5.0003754029638223</v>
      </c>
    </row>
    <row r="802" spans="1:13">
      <c r="A802" s="350">
        <v>38519</v>
      </c>
      <c r="B802" s="346">
        <v>2.5186000000000002</v>
      </c>
      <c r="C802" s="346">
        <v>1813.35</v>
      </c>
      <c r="D802" s="346"/>
      <c r="E802" s="351">
        <f t="shared" si="48"/>
        <v>38519</v>
      </c>
      <c r="F802" s="353">
        <f t="shared" si="49"/>
        <v>2.8000000000000025</v>
      </c>
      <c r="G802" s="354">
        <f t="shared" si="50"/>
        <v>0.36363032577291232</v>
      </c>
      <c r="I802" s="351">
        <f t="shared" si="51"/>
        <v>38519</v>
      </c>
      <c r="J802" s="353">
        <f t="array" ref="J802">(PRODUCT(1+$F$2:F802/100)-1)*100</f>
        <v>110.51487796723566</v>
      </c>
      <c r="K802" s="354">
        <f t="array" ref="K802">(PRODUCT(1+$G$2:G802/100)-1)*100</f>
        <v>16.552686043372255</v>
      </c>
      <c r="M802" s="361">
        <f t="shared" si="52"/>
        <v>4.9953462069919254</v>
      </c>
    </row>
    <row r="803" spans="1:13">
      <c r="A803" s="350">
        <v>38520</v>
      </c>
      <c r="B803" s="346">
        <v>2.46</v>
      </c>
      <c r="C803" s="346">
        <v>1822.35</v>
      </c>
      <c r="D803" s="346"/>
      <c r="E803" s="351">
        <f t="shared" si="48"/>
        <v>38520</v>
      </c>
      <c r="F803" s="353">
        <f t="shared" si="49"/>
        <v>-2.3266894306360753</v>
      </c>
      <c r="G803" s="354">
        <f t="shared" si="50"/>
        <v>0.49631896765653938</v>
      </c>
      <c r="I803" s="351">
        <f t="shared" si="51"/>
        <v>38520</v>
      </c>
      <c r="J803" s="353">
        <f t="array" ref="J803">(PRODUCT(1+$F$2:F803/100)-1)*100</f>
        <v>105.61685055165557</v>
      </c>
      <c r="K803" s="354">
        <f t="array" ref="K803">(PRODUCT(1+$G$2:G803/100)-1)*100</f>
        <v>17.131159131518679</v>
      </c>
      <c r="M803" s="361">
        <f t="shared" si="52"/>
        <v>4.995914682534762</v>
      </c>
    </row>
    <row r="804" spans="1:13">
      <c r="A804" s="350">
        <v>38523</v>
      </c>
      <c r="B804" s="346">
        <v>2.4557000000000002</v>
      </c>
      <c r="C804" s="346">
        <v>1821.06</v>
      </c>
      <c r="D804" s="346"/>
      <c r="E804" s="351">
        <f t="shared" si="48"/>
        <v>38523</v>
      </c>
      <c r="F804" s="353">
        <f t="shared" si="49"/>
        <v>-0.17479674796746503</v>
      </c>
      <c r="G804" s="354">
        <f t="shared" si="50"/>
        <v>-7.0787719153841966E-2</v>
      </c>
      <c r="I804" s="351">
        <f t="shared" si="51"/>
        <v>38523</v>
      </c>
      <c r="J804" s="353">
        <f t="array" ref="J804">(PRODUCT(1+$F$2:F804/100)-1)*100</f>
        <v>105.25743898361814</v>
      </c>
      <c r="K804" s="354">
        <f t="array" ref="K804">(PRODUCT(1+$G$2:G804/100)-1)*100</f>
        <v>17.048244655551017</v>
      </c>
      <c r="M804" s="361">
        <f t="shared" si="52"/>
        <v>4.9936609500231794</v>
      </c>
    </row>
    <row r="805" spans="1:13">
      <c r="A805" s="350">
        <v>38524</v>
      </c>
      <c r="B805" s="346">
        <v>2.38</v>
      </c>
      <c r="C805" s="346">
        <v>1817.36</v>
      </c>
      <c r="D805" s="346"/>
      <c r="E805" s="351">
        <f t="shared" si="48"/>
        <v>38524</v>
      </c>
      <c r="F805" s="353">
        <f t="shared" si="49"/>
        <v>-3.0826240990349141</v>
      </c>
      <c r="G805" s="354">
        <f t="shared" si="50"/>
        <v>-0.20317836864244265</v>
      </c>
      <c r="I805" s="351">
        <f t="shared" si="51"/>
        <v>38524</v>
      </c>
      <c r="J805" s="353">
        <f t="array" ref="J805">(PRODUCT(1+$F$2:F805/100)-1)*100</f>
        <v>98.930123704447254</v>
      </c>
      <c r="K805" s="354">
        <f t="array" ref="K805">(PRODUCT(1+$G$2:G805/100)-1)*100</f>
        <v>16.810427941535245</v>
      </c>
      <c r="M805" s="361">
        <f t="shared" si="52"/>
        <v>4.9950636580478829</v>
      </c>
    </row>
    <row r="806" spans="1:13">
      <c r="A806" s="350">
        <v>38525</v>
      </c>
      <c r="B806" s="346">
        <v>2.36</v>
      </c>
      <c r="C806" s="346">
        <v>1817.8</v>
      </c>
      <c r="D806" s="346"/>
      <c r="E806" s="351">
        <f t="shared" si="48"/>
        <v>38525</v>
      </c>
      <c r="F806" s="353">
        <f t="shared" si="49"/>
        <v>-0.84033613445377853</v>
      </c>
      <c r="G806" s="354">
        <f t="shared" si="50"/>
        <v>2.4210943346392177E-2</v>
      </c>
      <c r="I806" s="351">
        <f t="shared" si="51"/>
        <v>38525</v>
      </c>
      <c r="J806" s="353">
        <f t="array" ref="J806">(PRODUCT(1+$F$2:F806/100)-1)*100</f>
        <v>97.258441992645174</v>
      </c>
      <c r="K806" s="354">
        <f t="array" ref="K806">(PRODUCT(1+$G$2:G806/100)-1)*100</f>
        <v>16.83870884806684</v>
      </c>
      <c r="M806" s="361">
        <f t="shared" si="52"/>
        <v>4.9946610190114376</v>
      </c>
    </row>
    <row r="807" spans="1:13">
      <c r="A807" s="350">
        <v>38526</v>
      </c>
      <c r="B807" s="346">
        <v>2.2928999999999999</v>
      </c>
      <c r="C807" s="346">
        <v>1798.49</v>
      </c>
      <c r="D807" s="346"/>
      <c r="E807" s="351">
        <f t="shared" si="48"/>
        <v>38526</v>
      </c>
      <c r="F807" s="353">
        <f t="shared" si="49"/>
        <v>-2.8432203389830435</v>
      </c>
      <c r="G807" s="354">
        <f t="shared" si="50"/>
        <v>-1.062273077346243</v>
      </c>
      <c r="I807" s="351">
        <f t="shared" si="51"/>
        <v>38526</v>
      </c>
      <c r="J807" s="353">
        <f t="array" ref="J807">(PRODUCT(1+$F$2:F807/100)-1)*100</f>
        <v>91.649949849549216</v>
      </c>
      <c r="K807" s="354">
        <f t="array" ref="K807">(PRODUCT(1+$G$2:G807/100)-1)*100</f>
        <v>15.597562700054857</v>
      </c>
      <c r="M807" s="361">
        <f t="shared" si="52"/>
        <v>4.995864025819027</v>
      </c>
    </row>
    <row r="808" spans="1:13">
      <c r="A808" s="350">
        <v>38527</v>
      </c>
      <c r="B808" s="346">
        <v>2.2528999999999999</v>
      </c>
      <c r="C808" s="346">
        <v>1784.77</v>
      </c>
      <c r="D808" s="346"/>
      <c r="E808" s="351">
        <f t="shared" si="48"/>
        <v>38527</v>
      </c>
      <c r="F808" s="353">
        <f t="shared" si="49"/>
        <v>-1.7445156788346683</v>
      </c>
      <c r="G808" s="354">
        <f t="shared" si="50"/>
        <v>-0.7628621788277945</v>
      </c>
      <c r="I808" s="351">
        <f t="shared" si="51"/>
        <v>38527</v>
      </c>
      <c r="J808" s="353">
        <f t="array" ref="J808">(PRODUCT(1+$F$2:F808/100)-1)*100</f>
        <v>88.306586425945042</v>
      </c>
      <c r="K808" s="354">
        <f t="array" ref="K808">(PRODUCT(1+$G$2:G808/100)-1)*100</f>
        <v>14.715712614569387</v>
      </c>
      <c r="M808" s="361">
        <f t="shared" si="52"/>
        <v>4.9959973552426469</v>
      </c>
    </row>
    <row r="809" spans="1:13">
      <c r="A809" s="350">
        <v>38530</v>
      </c>
      <c r="B809" s="346">
        <v>2.2843</v>
      </c>
      <c r="C809" s="346">
        <v>1783.45</v>
      </c>
      <c r="D809" s="346"/>
      <c r="E809" s="351">
        <f t="shared" si="48"/>
        <v>38530</v>
      </c>
      <c r="F809" s="353">
        <f t="shared" si="49"/>
        <v>1.393759154867058</v>
      </c>
      <c r="G809" s="354">
        <f t="shared" si="50"/>
        <v>-7.3959109577137472E-2</v>
      </c>
      <c r="I809" s="351">
        <f t="shared" si="51"/>
        <v>38530</v>
      </c>
      <c r="J809" s="353">
        <f t="array" ref="J809">(PRODUCT(1+$F$2:F809/100)-1)*100</f>
        <v>90.931126713474299</v>
      </c>
      <c r="K809" s="354">
        <f t="array" ref="K809">(PRODUCT(1+$G$2:G809/100)-1)*100</f>
        <v>14.630869894974573</v>
      </c>
      <c r="M809" s="361">
        <f t="shared" si="52"/>
        <v>4.9955010497535364</v>
      </c>
    </row>
    <row r="810" spans="1:13">
      <c r="A810" s="350">
        <v>38531</v>
      </c>
      <c r="B810" s="346">
        <v>2.2970999999999999</v>
      </c>
      <c r="C810" s="346">
        <v>1800.07</v>
      </c>
      <c r="D810" s="346"/>
      <c r="E810" s="351">
        <f t="shared" si="48"/>
        <v>38531</v>
      </c>
      <c r="F810" s="353">
        <f t="shared" si="49"/>
        <v>0.56034671452960261</v>
      </c>
      <c r="G810" s="354">
        <f t="shared" si="50"/>
        <v>0.93190165129384273</v>
      </c>
      <c r="I810" s="351">
        <f t="shared" si="51"/>
        <v>38531</v>
      </c>
      <c r="J810" s="353">
        <f t="array" ref="J810">(PRODUCT(1+$F$2:F810/100)-1)*100</f>
        <v>92.001003009027599</v>
      </c>
      <c r="K810" s="354">
        <f t="array" ref="K810">(PRODUCT(1+$G$2:G810/100)-1)*100</f>
        <v>15.69911686441834</v>
      </c>
      <c r="M810" s="361">
        <f t="shared" si="52"/>
        <v>4.9925772474579473</v>
      </c>
    </row>
    <row r="811" spans="1:13">
      <c r="A811" s="350">
        <v>38532</v>
      </c>
      <c r="B811" s="346">
        <v>2.3342999999999998</v>
      </c>
      <c r="C811" s="346">
        <v>1797.73</v>
      </c>
      <c r="D811" s="346"/>
      <c r="E811" s="351">
        <f t="shared" si="48"/>
        <v>38532</v>
      </c>
      <c r="F811" s="353">
        <f t="shared" si="49"/>
        <v>1.6194331983805599</v>
      </c>
      <c r="G811" s="354">
        <f t="shared" si="50"/>
        <v>-0.12999494464103201</v>
      </c>
      <c r="I811" s="351">
        <f t="shared" si="51"/>
        <v>38532</v>
      </c>
      <c r="J811" s="353">
        <f t="array" ref="J811">(PRODUCT(1+$F$2:F811/100)-1)*100</f>
        <v>95.110330992979456</v>
      </c>
      <c r="K811" s="354">
        <f t="array" ref="K811">(PRODUCT(1+$G$2:G811/100)-1)*100</f>
        <v>15.548713861500275</v>
      </c>
      <c r="M811" s="361">
        <f t="shared" si="52"/>
        <v>4.9887106270246218</v>
      </c>
    </row>
    <row r="812" spans="1:13">
      <c r="A812" s="350">
        <v>38533</v>
      </c>
      <c r="B812" s="346">
        <v>2.3443000000000001</v>
      </c>
      <c r="C812" s="346">
        <v>1784.99</v>
      </c>
      <c r="D812" s="346"/>
      <c r="E812" s="351">
        <f t="shared" si="48"/>
        <v>38533</v>
      </c>
      <c r="F812" s="353">
        <f t="shared" si="49"/>
        <v>0.42839395107741041</v>
      </c>
      <c r="G812" s="354">
        <f t="shared" si="50"/>
        <v>-0.70867149126954132</v>
      </c>
      <c r="I812" s="351">
        <f t="shared" si="51"/>
        <v>38533</v>
      </c>
      <c r="J812" s="353">
        <f t="array" ref="J812">(PRODUCT(1+$F$2:F812/100)-1)*100</f>
        <v>95.946171848880496</v>
      </c>
      <c r="K812" s="354">
        <f t="array" ref="K812">(PRODUCT(1+$G$2:G812/100)-1)*100</f>
        <v>14.729853067835208</v>
      </c>
      <c r="M812" s="361">
        <f t="shared" si="52"/>
        <v>4.9878302330962123</v>
      </c>
    </row>
    <row r="813" spans="1:13">
      <c r="A813" s="350">
        <v>38534</v>
      </c>
      <c r="B813" s="346">
        <v>2.3643000000000001</v>
      </c>
      <c r="C813" s="346">
        <v>1789.85</v>
      </c>
      <c r="D813" s="346"/>
      <c r="E813" s="351">
        <f t="shared" si="48"/>
        <v>38534</v>
      </c>
      <c r="F813" s="353">
        <f t="shared" si="49"/>
        <v>0.85313313142516556</v>
      </c>
      <c r="G813" s="354">
        <f t="shared" si="50"/>
        <v>0.27227043288757802</v>
      </c>
      <c r="I813" s="351">
        <f t="shared" si="51"/>
        <v>38534</v>
      </c>
      <c r="J813" s="353">
        <f t="array" ref="J813">(PRODUCT(1+$F$2:F813/100)-1)*100</f>
        <v>97.617853560682605</v>
      </c>
      <c r="K813" s="354">
        <f t="array" ref="K813">(PRODUCT(1+$G$2:G813/100)-1)*100</f>
        <v>15.042228535434287</v>
      </c>
      <c r="M813" s="361">
        <f t="shared" si="52"/>
        <v>4.9631148651575039</v>
      </c>
    </row>
    <row r="814" spans="1:13">
      <c r="A814" s="350">
        <v>38537</v>
      </c>
      <c r="B814" s="346">
        <v>2.3643000000000001</v>
      </c>
      <c r="C814" s="346">
        <v>1789.85</v>
      </c>
      <c r="D814" s="346"/>
      <c r="E814" s="351">
        <f t="shared" si="48"/>
        <v>38537</v>
      </c>
      <c r="F814" s="353">
        <f t="shared" si="49"/>
        <v>0</v>
      </c>
      <c r="G814" s="354">
        <f t="shared" si="50"/>
        <v>0</v>
      </c>
      <c r="I814" s="351">
        <f t="shared" si="51"/>
        <v>38537</v>
      </c>
      <c r="J814" s="353">
        <f t="array" ref="J814">(PRODUCT(1+$F$2:F814/100)-1)*100</f>
        <v>97.617853560682605</v>
      </c>
      <c r="K814" s="354">
        <f t="array" ref="K814">(PRODUCT(1+$G$2:G814/100)-1)*100</f>
        <v>15.042228535434287</v>
      </c>
      <c r="M814" s="361">
        <f t="shared" si="52"/>
        <v>4.9617035877424032</v>
      </c>
    </row>
    <row r="815" spans="1:13">
      <c r="A815" s="350">
        <v>38538</v>
      </c>
      <c r="B815" s="346">
        <v>2.3485999999999998</v>
      </c>
      <c r="C815" s="346">
        <v>1805.68</v>
      </c>
      <c r="D815" s="346"/>
      <c r="E815" s="351">
        <f t="shared" si="48"/>
        <v>38538</v>
      </c>
      <c r="F815" s="353">
        <f t="shared" si="49"/>
        <v>-0.66404432601616659</v>
      </c>
      <c r="G815" s="354">
        <f t="shared" si="50"/>
        <v>0.88443165628404596</v>
      </c>
      <c r="I815" s="351">
        <f t="shared" si="51"/>
        <v>38538</v>
      </c>
      <c r="J815" s="353">
        <f t="array" ref="J815">(PRODUCT(1+$F$2:F815/100)-1)*100</f>
        <v>96.305583416917955</v>
      </c>
      <c r="K815" s="354">
        <f t="array" ref="K815">(PRODUCT(1+$G$2:G815/100)-1)*100</f>
        <v>16.0596984226963</v>
      </c>
      <c r="M815" s="361">
        <f t="shared" si="52"/>
        <v>4.9617964537552108</v>
      </c>
    </row>
    <row r="816" spans="1:13">
      <c r="A816" s="350">
        <v>38539</v>
      </c>
      <c r="B816" s="346">
        <v>2.39</v>
      </c>
      <c r="C816" s="346">
        <v>1791.05</v>
      </c>
      <c r="D816" s="346"/>
      <c r="E816" s="351">
        <f t="shared" si="48"/>
        <v>38539</v>
      </c>
      <c r="F816" s="353">
        <f t="shared" si="49"/>
        <v>1.7627522779528393</v>
      </c>
      <c r="G816" s="354">
        <f t="shared" si="50"/>
        <v>-0.81022108014709993</v>
      </c>
      <c r="I816" s="351">
        <f t="shared" si="51"/>
        <v>38539</v>
      </c>
      <c r="J816" s="353">
        <f t="array" ref="J816">(PRODUCT(1+$F$2:F816/100)-1)*100</f>
        <v>99.76596456034828</v>
      </c>
      <c r="K816" s="354">
        <f t="array" ref="K816">(PRODUCT(1+$G$2:G816/100)-1)*100</f>
        <v>15.119358280520467</v>
      </c>
      <c r="M816" s="361">
        <f t="shared" si="52"/>
        <v>4.9590055688617394</v>
      </c>
    </row>
    <row r="817" spans="1:13">
      <c r="A817" s="350">
        <v>38540</v>
      </c>
      <c r="B817" s="346">
        <v>2.4186000000000001</v>
      </c>
      <c r="C817" s="346">
        <v>1795.55</v>
      </c>
      <c r="D817" s="346"/>
      <c r="E817" s="351">
        <f t="shared" si="48"/>
        <v>38540</v>
      </c>
      <c r="F817" s="353">
        <f t="shared" si="49"/>
        <v>1.1966527196652699</v>
      </c>
      <c r="G817" s="354">
        <f t="shared" si="50"/>
        <v>0.25124926718964602</v>
      </c>
      <c r="I817" s="351">
        <f t="shared" si="51"/>
        <v>38540</v>
      </c>
      <c r="J817" s="353">
        <f t="array" ref="J817">(PRODUCT(1+$F$2:F817/100)-1)*100</f>
        <v>102.15646940822522</v>
      </c>
      <c r="K817" s="354">
        <f t="array" ref="K817">(PRODUCT(1+$G$2:G817/100)-1)*100</f>
        <v>15.408594824593692</v>
      </c>
      <c r="M817" s="361">
        <f t="shared" si="52"/>
        <v>4.9506619952188649</v>
      </c>
    </row>
    <row r="818" spans="1:13">
      <c r="A818" s="350">
        <v>38541</v>
      </c>
      <c r="B818" s="346">
        <v>2.3871000000000002</v>
      </c>
      <c r="C818" s="346">
        <v>1816.52</v>
      </c>
      <c r="D818" s="346"/>
      <c r="E818" s="351">
        <f t="shared" si="48"/>
        <v>38541</v>
      </c>
      <c r="F818" s="353">
        <f t="shared" si="49"/>
        <v>-1.3024063507814376</v>
      </c>
      <c r="G818" s="354">
        <f t="shared" si="50"/>
        <v>1.1678872768789539</v>
      </c>
      <c r="I818" s="351">
        <f t="shared" si="51"/>
        <v>38541</v>
      </c>
      <c r="J818" s="353">
        <f t="array" ref="J818">(PRODUCT(1+$F$2:F818/100)-1)*100</f>
        <v>99.523570712136959</v>
      </c>
      <c r="K818" s="354">
        <f t="array" ref="K818">(PRODUCT(1+$G$2:G818/100)-1)*100</f>
        <v>16.756437119974898</v>
      </c>
      <c r="M818" s="361">
        <f t="shared" si="52"/>
        <v>4.9506723355077247</v>
      </c>
    </row>
    <row r="819" spans="1:13">
      <c r="A819" s="350">
        <v>38544</v>
      </c>
      <c r="B819" s="346">
        <v>2.4586000000000001</v>
      </c>
      <c r="C819" s="346">
        <v>1827.91</v>
      </c>
      <c r="D819" s="346"/>
      <c r="E819" s="351">
        <f t="shared" si="48"/>
        <v>38544</v>
      </c>
      <c r="F819" s="353">
        <f t="shared" si="49"/>
        <v>2.9952662226132132</v>
      </c>
      <c r="G819" s="354">
        <f t="shared" si="50"/>
        <v>0.62702309911260024</v>
      </c>
      <c r="I819" s="351">
        <f t="shared" si="51"/>
        <v>38544</v>
      </c>
      <c r="J819" s="353">
        <f t="array" ref="J819">(PRODUCT(1+$F$2:F819/100)-1)*100</f>
        <v>105.49983283182938</v>
      </c>
      <c r="K819" s="354">
        <f t="array" ref="K819">(PRODUCT(1+$G$2:G819/100)-1)*100</f>
        <v>17.488526950418027</v>
      </c>
      <c r="M819" s="361">
        <f t="shared" si="52"/>
        <v>4.9516674079536918</v>
      </c>
    </row>
    <row r="820" spans="1:13">
      <c r="A820" s="350">
        <v>38545</v>
      </c>
      <c r="B820" s="346">
        <v>2.4070999999999998</v>
      </c>
      <c r="C820" s="346">
        <v>1832.15</v>
      </c>
      <c r="D820" s="346"/>
      <c r="E820" s="351">
        <f t="shared" si="48"/>
        <v>38545</v>
      </c>
      <c r="F820" s="353">
        <f t="shared" si="49"/>
        <v>-2.0946880338404084</v>
      </c>
      <c r="G820" s="354">
        <f t="shared" si="50"/>
        <v>0.23195890388476581</v>
      </c>
      <c r="I820" s="351">
        <f t="shared" si="51"/>
        <v>38545</v>
      </c>
      <c r="J820" s="353">
        <f t="array" ref="J820">(PRODUCT(1+$F$2:F820/100)-1)*100</f>
        <v>101.19525242393901</v>
      </c>
      <c r="K820" s="354">
        <f t="array" ref="K820">(PRODUCT(1+$G$2:G820/100)-1)*100</f>
        <v>17.761052049722579</v>
      </c>
      <c r="M820" s="361">
        <f t="shared" si="52"/>
        <v>4.9421872030293104</v>
      </c>
    </row>
    <row r="821" spans="1:13">
      <c r="A821" s="350">
        <v>38546</v>
      </c>
      <c r="B821" s="346">
        <v>2.3614000000000002</v>
      </c>
      <c r="C821" s="346">
        <v>1833.98</v>
      </c>
      <c r="D821" s="346"/>
      <c r="E821" s="351">
        <f t="shared" si="48"/>
        <v>38546</v>
      </c>
      <c r="F821" s="353">
        <f t="shared" si="49"/>
        <v>-1.8985501225540991</v>
      </c>
      <c r="G821" s="354">
        <f t="shared" si="50"/>
        <v>9.9882651529625832E-2</v>
      </c>
      <c r="I821" s="351">
        <f t="shared" si="51"/>
        <v>38546</v>
      </c>
      <c r="J821" s="353">
        <f t="array" ref="J821">(PRODUCT(1+$F$2:F821/100)-1)*100</f>
        <v>97.375459712471283</v>
      </c>
      <c r="K821" s="354">
        <f t="array" ref="K821">(PRODUCT(1+$G$2:G821/100)-1)*100</f>
        <v>17.878674910979029</v>
      </c>
      <c r="M821" s="361">
        <f t="shared" si="52"/>
        <v>4.9394669005356739</v>
      </c>
    </row>
    <row r="822" spans="1:13">
      <c r="A822" s="350">
        <v>38547</v>
      </c>
      <c r="B822" s="346">
        <v>2.3571</v>
      </c>
      <c r="C822" s="346">
        <v>1838.8</v>
      </c>
      <c r="D822" s="346"/>
      <c r="E822" s="351">
        <f t="shared" si="48"/>
        <v>38547</v>
      </c>
      <c r="F822" s="353">
        <f t="shared" si="49"/>
        <v>-0.18209536715508845</v>
      </c>
      <c r="G822" s="354">
        <f t="shared" si="50"/>
        <v>0.26281638840117694</v>
      </c>
      <c r="I822" s="351">
        <f t="shared" si="51"/>
        <v>38547</v>
      </c>
      <c r="J822" s="353">
        <f t="array" ref="J822">(PRODUCT(1+$F$2:F822/100)-1)*100</f>
        <v>97.01604814443381</v>
      </c>
      <c r="K822" s="354">
        <f t="array" ref="K822">(PRODUCT(1+$G$2:G822/100)-1)*100</f>
        <v>18.18847938707524</v>
      </c>
      <c r="M822" s="361">
        <f t="shared" si="52"/>
        <v>4.9354333891643094</v>
      </c>
    </row>
    <row r="823" spans="1:13">
      <c r="A823" s="350">
        <v>38548</v>
      </c>
      <c r="B823" s="346">
        <v>2.3429000000000002</v>
      </c>
      <c r="C823" s="346">
        <v>1840.93</v>
      </c>
      <c r="D823" s="346"/>
      <c r="E823" s="351">
        <f t="shared" si="48"/>
        <v>38548</v>
      </c>
      <c r="F823" s="353">
        <f t="shared" si="49"/>
        <v>-0.60243519579142868</v>
      </c>
      <c r="G823" s="354">
        <f t="shared" si="50"/>
        <v>0.11583641505330533</v>
      </c>
      <c r="I823" s="351">
        <f t="shared" si="51"/>
        <v>38548</v>
      </c>
      <c r="J823" s="353">
        <f t="array" ref="J823">(PRODUCT(1+$F$2:F823/100)-1)*100</f>
        <v>95.829154129054345</v>
      </c>
      <c r="K823" s="354">
        <f t="array" ref="K823">(PRODUCT(1+$G$2:G823/100)-1)*100</f>
        <v>18.32538468460325</v>
      </c>
      <c r="M823" s="361">
        <f t="shared" si="52"/>
        <v>4.9351629460051898</v>
      </c>
    </row>
    <row r="824" spans="1:13">
      <c r="A824" s="350">
        <v>38551</v>
      </c>
      <c r="B824" s="346">
        <v>2.3256999999999999</v>
      </c>
      <c r="C824" s="346">
        <v>1830.75</v>
      </c>
      <c r="D824" s="346"/>
      <c r="E824" s="351">
        <f t="shared" si="48"/>
        <v>38551</v>
      </c>
      <c r="F824" s="353">
        <f t="shared" si="49"/>
        <v>-0.73413291220283394</v>
      </c>
      <c r="G824" s="354">
        <f t="shared" si="50"/>
        <v>-0.55298137354489185</v>
      </c>
      <c r="I824" s="351">
        <f t="shared" si="51"/>
        <v>38551</v>
      </c>
      <c r="J824" s="353">
        <f t="array" ref="J824">(PRODUCT(1+$F$2:F824/100)-1)*100</f>
        <v>94.391507856904553</v>
      </c>
      <c r="K824" s="354">
        <f t="array" ref="K824">(PRODUCT(1+$G$2:G824/100)-1)*100</f>
        <v>17.671067347122047</v>
      </c>
      <c r="M824" s="361">
        <f t="shared" si="52"/>
        <v>4.9336812933173961</v>
      </c>
    </row>
    <row r="825" spans="1:13">
      <c r="A825" s="350">
        <v>38552</v>
      </c>
      <c r="B825" s="346">
        <v>2.3414000000000001</v>
      </c>
      <c r="C825" s="346">
        <v>1843.07</v>
      </c>
      <c r="D825" s="346"/>
      <c r="E825" s="351">
        <f t="shared" si="48"/>
        <v>38552</v>
      </c>
      <c r="F825" s="353">
        <f t="shared" si="49"/>
        <v>0.67506557165586401</v>
      </c>
      <c r="G825" s="354">
        <f t="shared" si="50"/>
        <v>0.67294824525467867</v>
      </c>
      <c r="I825" s="351">
        <f t="shared" si="51"/>
        <v>38552</v>
      </c>
      <c r="J825" s="353">
        <f t="array" ref="J825">(PRODUCT(1+$F$2:F825/100)-1)*100</f>
        <v>95.703778000669232</v>
      </c>
      <c r="K825" s="354">
        <f t="array" ref="K825">(PRODUCT(1+$G$2:G825/100)-1)*100</f>
        <v>18.462932730006965</v>
      </c>
      <c r="M825" s="361">
        <f t="shared" si="52"/>
        <v>4.9300806899568048</v>
      </c>
    </row>
    <row r="826" spans="1:13">
      <c r="A826" s="350">
        <v>38553</v>
      </c>
      <c r="B826" s="346">
        <v>2.4129</v>
      </c>
      <c r="C826" s="346">
        <v>1852.02</v>
      </c>
      <c r="D826" s="346"/>
      <c r="E826" s="351">
        <f t="shared" si="48"/>
        <v>38553</v>
      </c>
      <c r="F826" s="353">
        <f t="shared" si="49"/>
        <v>3.0537285384812485</v>
      </c>
      <c r="G826" s="354">
        <f t="shared" si="50"/>
        <v>0.4856028257201217</v>
      </c>
      <c r="I826" s="351">
        <f t="shared" si="51"/>
        <v>38553</v>
      </c>
      <c r="J826" s="353">
        <f t="array" ref="J826">(PRODUCT(1+$F$2:F826/100)-1)*100</f>
        <v>101.68004012036165</v>
      </c>
      <c r="K826" s="354">
        <f t="array" ref="K826">(PRODUCT(1+$G$2:G826/100)-1)*100</f>
        <v>19.038192078774795</v>
      </c>
      <c r="M826" s="361">
        <f t="shared" si="52"/>
        <v>4.9310583117900748</v>
      </c>
    </row>
    <row r="827" spans="1:13">
      <c r="A827" s="350">
        <v>38554</v>
      </c>
      <c r="B827" s="346">
        <v>2.3786</v>
      </c>
      <c r="C827" s="346">
        <v>1839.8</v>
      </c>
      <c r="D827" s="346"/>
      <c r="E827" s="351">
        <f t="shared" si="48"/>
        <v>38554</v>
      </c>
      <c r="F827" s="353">
        <f t="shared" si="49"/>
        <v>-1.4215259646069067</v>
      </c>
      <c r="G827" s="354">
        <f t="shared" si="50"/>
        <v>-0.65982008833598282</v>
      </c>
      <c r="I827" s="351">
        <f t="shared" si="51"/>
        <v>38554</v>
      </c>
      <c r="J827" s="353">
        <f t="array" ref="J827">(PRODUCT(1+$F$2:F827/100)-1)*100</f>
        <v>98.813105984621075</v>
      </c>
      <c r="K827" s="354">
        <f t="array" ref="K827">(PRODUCT(1+$G$2:G827/100)-1)*100</f>
        <v>18.252754174647066</v>
      </c>
      <c r="M827" s="361">
        <f t="shared" si="52"/>
        <v>4.9313415850372984</v>
      </c>
    </row>
    <row r="828" spans="1:13">
      <c r="A828" s="350">
        <v>38555</v>
      </c>
      <c r="B828" s="346">
        <v>2.3429000000000002</v>
      </c>
      <c r="C828" s="346">
        <v>1849.81</v>
      </c>
      <c r="D828" s="346"/>
      <c r="E828" s="351">
        <f t="shared" si="48"/>
        <v>38555</v>
      </c>
      <c r="F828" s="353">
        <f t="shared" si="49"/>
        <v>-1.5008828722778089</v>
      </c>
      <c r="G828" s="354">
        <f t="shared" si="50"/>
        <v>0.54408087835633445</v>
      </c>
      <c r="I828" s="351">
        <f t="shared" si="51"/>
        <v>38555</v>
      </c>
      <c r="J828" s="353">
        <f t="array" ref="J828">(PRODUCT(1+$F$2:F828/100)-1)*100</f>
        <v>95.829154129054373</v>
      </c>
      <c r="K828" s="354">
        <f t="array" ref="K828">(PRODUCT(1+$G$2:G828/100)-1)*100</f>
        <v>18.896144798241043</v>
      </c>
      <c r="M828" s="361">
        <f t="shared" si="52"/>
        <v>4.9310429267281233</v>
      </c>
    </row>
    <row r="829" spans="1:13">
      <c r="A829" s="350">
        <v>38558</v>
      </c>
      <c r="B829" s="346">
        <v>2.4228999999999998</v>
      </c>
      <c r="C829" s="346">
        <v>1842.84</v>
      </c>
      <c r="D829" s="346"/>
      <c r="E829" s="351">
        <f t="shared" si="48"/>
        <v>38558</v>
      </c>
      <c r="F829" s="353">
        <f t="shared" si="49"/>
        <v>3.4145716846642804</v>
      </c>
      <c r="G829" s="354">
        <f t="shared" si="50"/>
        <v>-0.37679545466832165</v>
      </c>
      <c r="I829" s="351">
        <f t="shared" si="51"/>
        <v>38558</v>
      </c>
      <c r="J829" s="353">
        <f t="array" ref="J829">(PRODUCT(1+$F$2:F829/100)-1)*100</f>
        <v>102.51588097626265</v>
      </c>
      <c r="K829" s="354">
        <f t="array" ref="K829">(PRODUCT(1+$G$2:G829/100)-1)*100</f>
        <v>18.4481495288654</v>
      </c>
      <c r="M829" s="361">
        <f t="shared" si="52"/>
        <v>4.9311840508473885</v>
      </c>
    </row>
    <row r="830" spans="1:13">
      <c r="A830" s="350">
        <v>38559</v>
      </c>
      <c r="B830" s="346">
        <v>2.7157</v>
      </c>
      <c r="C830" s="346">
        <v>1846.04</v>
      </c>
      <c r="D830" s="346"/>
      <c r="E830" s="351">
        <f t="shared" si="48"/>
        <v>38559</v>
      </c>
      <c r="F830" s="353">
        <f t="shared" si="49"/>
        <v>12.084691898138612</v>
      </c>
      <c r="G830" s="354">
        <f t="shared" si="50"/>
        <v>0.1736450261552891</v>
      </c>
      <c r="I830" s="351">
        <f t="shared" si="51"/>
        <v>38559</v>
      </c>
      <c r="J830" s="353">
        <f t="array" ref="J830">(PRODUCT(1+$F$2:F830/100)-1)*100</f>
        <v>126.98930123704511</v>
      </c>
      <c r="K830" s="354">
        <f t="array" ref="K830">(PRODUCT(1+$G$2:G830/100)-1)*100</f>
        <v>18.653828849095255</v>
      </c>
      <c r="M830" s="361">
        <f t="shared" si="52"/>
        <v>4.9426030090100079</v>
      </c>
    </row>
    <row r="831" spans="1:13">
      <c r="A831" s="350">
        <v>38560</v>
      </c>
      <c r="B831" s="346">
        <v>2.7886000000000002</v>
      </c>
      <c r="C831" s="346">
        <v>1854.72</v>
      </c>
      <c r="D831" s="346"/>
      <c r="E831" s="351">
        <f t="shared" si="48"/>
        <v>38560</v>
      </c>
      <c r="F831" s="353">
        <f t="shared" si="49"/>
        <v>2.6843907648120169</v>
      </c>
      <c r="G831" s="354">
        <f t="shared" si="50"/>
        <v>0.47019566206583097</v>
      </c>
      <c r="I831" s="351">
        <f t="shared" si="51"/>
        <v>38560</v>
      </c>
      <c r="J831" s="353">
        <f t="array" ref="J831">(PRODUCT(1+$F$2:F831/100)-1)*100</f>
        <v>133.08258107656368</v>
      </c>
      <c r="K831" s="354">
        <f t="array" ref="K831">(PRODUCT(1+$G$2:G831/100)-1)*100</f>
        <v>19.211734005218716</v>
      </c>
      <c r="M831" s="361">
        <f t="shared" si="52"/>
        <v>4.9093841088034589</v>
      </c>
    </row>
    <row r="832" spans="1:13">
      <c r="A832" s="350">
        <v>38561</v>
      </c>
      <c r="B832" s="346">
        <v>2.7014</v>
      </c>
      <c r="C832" s="346">
        <v>1865.64</v>
      </c>
      <c r="D832" s="346"/>
      <c r="E832" s="351">
        <f t="shared" si="48"/>
        <v>38561</v>
      </c>
      <c r="F832" s="353">
        <f t="shared" si="49"/>
        <v>-3.1270171412178249</v>
      </c>
      <c r="G832" s="354">
        <f t="shared" si="50"/>
        <v>0.58876811594203993</v>
      </c>
      <c r="I832" s="351">
        <f t="shared" si="51"/>
        <v>38561</v>
      </c>
      <c r="J832" s="353">
        <f t="array" ref="J832">(PRODUCT(1+$F$2:F832/100)-1)*100</f>
        <v>125.79404881310658</v>
      </c>
      <c r="K832" s="354">
        <f t="array" ref="K832">(PRODUCT(1+$G$2:G832/100)-1)*100</f>
        <v>19.913614685503077</v>
      </c>
      <c r="M832" s="361">
        <f t="shared" si="52"/>
        <v>4.9108742032850135</v>
      </c>
    </row>
    <row r="833" spans="1:13">
      <c r="A833" s="350">
        <v>38562</v>
      </c>
      <c r="B833" s="346">
        <v>2.6514000000000002</v>
      </c>
      <c r="C833" s="346">
        <v>1851.37</v>
      </c>
      <c r="D833" s="346"/>
      <c r="E833" s="351">
        <f t="shared" si="48"/>
        <v>38562</v>
      </c>
      <c r="F833" s="353">
        <f t="shared" si="49"/>
        <v>-1.8508921300066539</v>
      </c>
      <c r="G833" s="354">
        <f t="shared" si="50"/>
        <v>-0.76488497244914244</v>
      </c>
      <c r="I833" s="351">
        <f t="shared" si="51"/>
        <v>38562</v>
      </c>
      <c r="J833" s="353">
        <f t="array" ref="J833">(PRODUCT(1+$F$2:F833/100)-1)*100</f>
        <v>121.61484453360143</v>
      </c>
      <c r="K833" s="354">
        <f t="array" ref="K833">(PRODUCT(1+$G$2:G833/100)-1)*100</f>
        <v>18.996413466853102</v>
      </c>
      <c r="M833" s="361">
        <f t="shared" si="52"/>
        <v>4.909296091853582</v>
      </c>
    </row>
    <row r="834" spans="1:13">
      <c r="A834" s="350">
        <v>38565</v>
      </c>
      <c r="B834" s="346">
        <v>2.7629000000000001</v>
      </c>
      <c r="C834" s="346">
        <v>1853.13</v>
      </c>
      <c r="D834" s="346"/>
      <c r="E834" s="351">
        <f t="shared" si="48"/>
        <v>38565</v>
      </c>
      <c r="F834" s="353">
        <f t="shared" si="49"/>
        <v>4.2053254884212077</v>
      </c>
      <c r="G834" s="354">
        <f t="shared" si="50"/>
        <v>9.5064735844285764E-2</v>
      </c>
      <c r="I834" s="351">
        <f t="shared" si="51"/>
        <v>38565</v>
      </c>
      <c r="J834" s="353">
        <f t="array" ref="J834">(PRODUCT(1+$F$2:F834/100)-1)*100</f>
        <v>130.93447007689801</v>
      </c>
      <c r="K834" s="354">
        <f t="array" ref="K834">(PRODUCT(1+$G$2:G834/100)-1)*100</f>
        <v>19.109537092979533</v>
      </c>
      <c r="M834" s="361">
        <f t="shared" si="52"/>
        <v>4.9092113056781619</v>
      </c>
    </row>
    <row r="835" spans="1:13">
      <c r="A835" s="350">
        <v>38566</v>
      </c>
      <c r="B835" s="346">
        <v>2.7957000000000001</v>
      </c>
      <c r="C835" s="346">
        <v>1866.28</v>
      </c>
      <c r="D835" s="346"/>
      <c r="E835" s="351">
        <f t="shared" ref="E835:E898" si="53">A835</f>
        <v>38566</v>
      </c>
      <c r="F835" s="353">
        <f t="shared" ref="F835:F898" si="54">((B835/B834)-1)*100</f>
        <v>1.1871584205001895</v>
      </c>
      <c r="G835" s="354">
        <f t="shared" ref="G835:G898" si="55">((C835/C834)-1)*100</f>
        <v>0.70961022702129561</v>
      </c>
      <c r="I835" s="351">
        <f t="shared" ref="I835:I898" si="56">E835</f>
        <v>38566</v>
      </c>
      <c r="J835" s="353">
        <f t="array" ref="J835">(PRODUCT(1+$F$2:F835/100)-1)*100</f>
        <v>133.6760280842534</v>
      </c>
      <c r="K835" s="354">
        <f t="array" ref="K835">(PRODUCT(1+$G$2:G835/100)-1)*100</f>
        <v>19.95475054954905</v>
      </c>
      <c r="M835" s="361">
        <f t="shared" si="52"/>
        <v>4.9033200563579884</v>
      </c>
    </row>
    <row r="836" spans="1:13">
      <c r="A836" s="350">
        <v>38567</v>
      </c>
      <c r="B836" s="346">
        <v>2.9843000000000002</v>
      </c>
      <c r="C836" s="346">
        <v>1868.06</v>
      </c>
      <c r="D836" s="346"/>
      <c r="E836" s="351">
        <f t="shared" si="53"/>
        <v>38567</v>
      </c>
      <c r="F836" s="353">
        <f t="shared" si="54"/>
        <v>6.7460743284329494</v>
      </c>
      <c r="G836" s="354">
        <f t="shared" si="55"/>
        <v>9.5376899500609902E-2</v>
      </c>
      <c r="I836" s="351">
        <f t="shared" si="56"/>
        <v>38567</v>
      </c>
      <c r="J836" s="353">
        <f t="array" ref="J836">(PRODUCT(1+$F$2:F836/100)-1)*100</f>
        <v>149.43998662654701</v>
      </c>
      <c r="K836" s="354">
        <f t="array" ref="K836">(PRODUCT(1+$G$2:G836/100)-1)*100</f>
        <v>20.069159671426906</v>
      </c>
      <c r="M836" s="361">
        <f t="shared" si="52"/>
        <v>4.8866562517689252</v>
      </c>
    </row>
    <row r="837" spans="1:13">
      <c r="A837" s="350">
        <v>38568</v>
      </c>
      <c r="B837" s="346">
        <v>2.9485999999999999</v>
      </c>
      <c r="C837" s="346">
        <v>1854.3</v>
      </c>
      <c r="D837" s="346"/>
      <c r="E837" s="351">
        <f t="shared" si="53"/>
        <v>38568</v>
      </c>
      <c r="F837" s="353">
        <f t="shared" si="54"/>
        <v>-1.196260429581486</v>
      </c>
      <c r="G837" s="354">
        <f t="shared" si="55"/>
        <v>-0.7365930430500045</v>
      </c>
      <c r="I837" s="351">
        <f t="shared" si="56"/>
        <v>38568</v>
      </c>
      <c r="J837" s="353">
        <f t="array" ref="J837">(PRODUCT(1+$F$2:F837/100)-1)*100</f>
        <v>146.4560347709803</v>
      </c>
      <c r="K837" s="354">
        <f t="array" ref="K837">(PRODUCT(1+$G$2:G837/100)-1)*100</f>
        <v>19.184738594438567</v>
      </c>
      <c r="M837" s="361">
        <f t="shared" si="52"/>
        <v>4.8868884941013437</v>
      </c>
    </row>
    <row r="838" spans="1:13">
      <c r="A838" s="350">
        <v>38569</v>
      </c>
      <c r="B838" s="346">
        <v>2.9956999999999998</v>
      </c>
      <c r="C838" s="346">
        <v>1840.19</v>
      </c>
      <c r="D838" s="346"/>
      <c r="E838" s="351">
        <f t="shared" si="53"/>
        <v>38569</v>
      </c>
      <c r="F838" s="353">
        <f t="shared" si="54"/>
        <v>1.5973682425557856</v>
      </c>
      <c r="G838" s="354">
        <f t="shared" si="55"/>
        <v>-0.76093404519225194</v>
      </c>
      <c r="I838" s="351">
        <f t="shared" si="56"/>
        <v>38569</v>
      </c>
      <c r="J838" s="353">
        <f t="array" ref="J838">(PRODUCT(1+$F$2:F838/100)-1)*100</f>
        <v>150.39284520227417</v>
      </c>
      <c r="K838" s="354">
        <f t="array" ref="K838">(PRODUCT(1+$G$2:G838/100)-1)*100</f>
        <v>18.277821341800092</v>
      </c>
      <c r="M838" s="361">
        <f t="shared" si="52"/>
        <v>4.8865112056839308</v>
      </c>
    </row>
    <row r="839" spans="1:13">
      <c r="A839" s="350">
        <v>38572</v>
      </c>
      <c r="B839" s="346">
        <v>3.1086</v>
      </c>
      <c r="C839" s="346">
        <v>1835.37</v>
      </c>
      <c r="D839" s="346"/>
      <c r="E839" s="351">
        <f t="shared" si="53"/>
        <v>38572</v>
      </c>
      <c r="F839" s="353">
        <f t="shared" si="54"/>
        <v>3.768735187101524</v>
      </c>
      <c r="G839" s="354">
        <f t="shared" si="55"/>
        <v>-0.26192947467381655</v>
      </c>
      <c r="I839" s="351">
        <f t="shared" si="56"/>
        <v>38572</v>
      </c>
      <c r="J839" s="353">
        <f t="array" ref="J839">(PRODUCT(1+$F$2:F839/100)-1)*100</f>
        <v>159.82948846539693</v>
      </c>
      <c r="K839" s="354">
        <f t="array" ref="K839">(PRODUCT(1+$G$2:G839/100)-1)*100</f>
        <v>17.968016865703884</v>
      </c>
      <c r="M839" s="361">
        <f t="shared" si="52"/>
        <v>4.8859653047073452</v>
      </c>
    </row>
    <row r="840" spans="1:13">
      <c r="A840" s="350">
        <v>38573</v>
      </c>
      <c r="B840" s="346">
        <v>3.0486</v>
      </c>
      <c r="C840" s="346">
        <v>1847.76</v>
      </c>
      <c r="D840" s="346"/>
      <c r="E840" s="351">
        <f t="shared" si="53"/>
        <v>38573</v>
      </c>
      <c r="F840" s="353">
        <f t="shared" si="54"/>
        <v>-1.9301293186643531</v>
      </c>
      <c r="G840" s="354">
        <f t="shared" si="55"/>
        <v>0.67506824237075769</v>
      </c>
      <c r="I840" s="351">
        <f t="shared" si="56"/>
        <v>38573</v>
      </c>
      <c r="J840" s="353">
        <f t="array" ref="J840">(PRODUCT(1+$F$2:F840/100)-1)*100</f>
        <v>154.8144433299907</v>
      </c>
      <c r="K840" s="354">
        <f t="array" ref="K840">(PRODUCT(1+$G$2:G840/100)-1)*100</f>
        <v>18.764381483718839</v>
      </c>
      <c r="M840" s="361">
        <f t="shared" si="52"/>
        <v>4.8866127142234692</v>
      </c>
    </row>
    <row r="841" spans="1:13">
      <c r="A841" s="350">
        <v>38574</v>
      </c>
      <c r="B841" s="346">
        <v>2.9813999999999998</v>
      </c>
      <c r="C841" s="346">
        <v>1845.16</v>
      </c>
      <c r="D841" s="346"/>
      <c r="E841" s="351">
        <f t="shared" si="53"/>
        <v>38574</v>
      </c>
      <c r="F841" s="353">
        <f t="shared" si="54"/>
        <v>-2.2042904939972519</v>
      </c>
      <c r="G841" s="354">
        <f t="shared" si="55"/>
        <v>-0.14071091483741638</v>
      </c>
      <c r="I841" s="351">
        <f t="shared" si="56"/>
        <v>38574</v>
      </c>
      <c r="J841" s="353">
        <f t="array" ref="J841">(PRODUCT(1+$F$2:F841/100)-1)*100</f>
        <v>149.19759277833569</v>
      </c>
      <c r="K841" s="354">
        <f t="array" ref="K841">(PRODUCT(1+$G$2:G841/100)-1)*100</f>
        <v>18.597267036032108</v>
      </c>
      <c r="M841" s="361">
        <f t="shared" si="52"/>
        <v>4.8871494469307004</v>
      </c>
    </row>
    <row r="842" spans="1:13">
      <c r="A842" s="350">
        <v>38575</v>
      </c>
      <c r="B842" s="346">
        <v>3</v>
      </c>
      <c r="C842" s="346">
        <v>1858.43</v>
      </c>
      <c r="D842" s="346"/>
      <c r="E842" s="351">
        <f t="shared" si="53"/>
        <v>38575</v>
      </c>
      <c r="F842" s="353">
        <f t="shared" si="54"/>
        <v>0.62386798148521549</v>
      </c>
      <c r="G842" s="354">
        <f t="shared" si="55"/>
        <v>0.71917882460057481</v>
      </c>
      <c r="I842" s="351">
        <f t="shared" si="56"/>
        <v>38575</v>
      </c>
      <c r="J842" s="353">
        <f t="array" ref="J842">(PRODUCT(1+$F$2:F842/100)-1)*100</f>
        <v>150.75225677031165</v>
      </c>
      <c r="K842" s="354">
        <f t="array" ref="K842">(PRODUCT(1+$G$2:G842/100)-1)*100</f>
        <v>19.450193467110253</v>
      </c>
      <c r="M842" s="361">
        <f t="shared" si="52"/>
        <v>4.8849569210064869</v>
      </c>
    </row>
    <row r="843" spans="1:13">
      <c r="A843" s="350">
        <v>38576</v>
      </c>
      <c r="B843" s="346">
        <v>3.1570999999999998</v>
      </c>
      <c r="C843" s="346">
        <v>1847.31</v>
      </c>
      <c r="D843" s="346"/>
      <c r="E843" s="351">
        <f t="shared" si="53"/>
        <v>38576</v>
      </c>
      <c r="F843" s="353">
        <f t="shared" si="54"/>
        <v>5.2366666666666672</v>
      </c>
      <c r="G843" s="354">
        <f t="shared" si="55"/>
        <v>-0.59835452505609954</v>
      </c>
      <c r="I843" s="351">
        <f t="shared" si="56"/>
        <v>38576</v>
      </c>
      <c r="J843" s="353">
        <f t="array" ref="J843">(PRODUCT(1+$F$2:F843/100)-1)*100</f>
        <v>163.88331661651696</v>
      </c>
      <c r="K843" s="354">
        <f t="array" ref="K843">(PRODUCT(1+$G$2:G843/100)-1)*100</f>
        <v>18.735457829311542</v>
      </c>
      <c r="M843" s="361">
        <f t="shared" si="52"/>
        <v>4.8877281822639747</v>
      </c>
    </row>
    <row r="844" spans="1:13">
      <c r="A844" s="350">
        <v>38579</v>
      </c>
      <c r="B844" s="346">
        <v>3.1385999999999998</v>
      </c>
      <c r="C844" s="346">
        <v>1852.78</v>
      </c>
      <c r="D844" s="346"/>
      <c r="E844" s="351">
        <f t="shared" si="53"/>
        <v>38579</v>
      </c>
      <c r="F844" s="353">
        <f t="shared" si="54"/>
        <v>-0.58598080516929496</v>
      </c>
      <c r="G844" s="354">
        <f t="shared" si="55"/>
        <v>0.29610623014004744</v>
      </c>
      <c r="I844" s="351">
        <f t="shared" si="56"/>
        <v>38579</v>
      </c>
      <c r="J844" s="353">
        <f t="array" ref="J844">(PRODUCT(1+$F$2:F844/100)-1)*100</f>
        <v>162.33701103310008</v>
      </c>
      <c r="K844" s="354">
        <f t="array" ref="K844">(PRODUCT(1+$G$2:G844/100)-1)*100</f>
        <v>19.087040917329446</v>
      </c>
      <c r="M844" s="361">
        <f t="shared" si="52"/>
        <v>4.8803537390190668</v>
      </c>
    </row>
    <row r="845" spans="1:13">
      <c r="A845" s="350">
        <v>38580</v>
      </c>
      <c r="B845" s="346">
        <v>3.1770999999999998</v>
      </c>
      <c r="C845" s="346">
        <v>1830.98</v>
      </c>
      <c r="D845" s="346"/>
      <c r="E845" s="351">
        <f t="shared" si="53"/>
        <v>38580</v>
      </c>
      <c r="F845" s="353">
        <f t="shared" si="54"/>
        <v>1.2266615688523608</v>
      </c>
      <c r="G845" s="354">
        <f t="shared" si="55"/>
        <v>-1.1766102829261937</v>
      </c>
      <c r="I845" s="351">
        <f t="shared" si="56"/>
        <v>38580</v>
      </c>
      <c r="J845" s="353">
        <f t="array" ref="J845">(PRODUCT(1+$F$2:F845/100)-1)*100</f>
        <v>165.5549983283191</v>
      </c>
      <c r="K845" s="354">
        <f t="array" ref="K845">(PRODUCT(1+$G$2:G845/100)-1)*100</f>
        <v>17.685850548263616</v>
      </c>
      <c r="M845" s="361">
        <f t="shared" si="52"/>
        <v>4.8763206597280977</v>
      </c>
    </row>
    <row r="846" spans="1:13">
      <c r="A846" s="350">
        <v>38581</v>
      </c>
      <c r="B846" s="346">
        <v>3.1271</v>
      </c>
      <c r="C846" s="346">
        <v>1832.82</v>
      </c>
      <c r="D846" s="346"/>
      <c r="E846" s="351">
        <f t="shared" si="53"/>
        <v>38581</v>
      </c>
      <c r="F846" s="353">
        <f t="shared" si="54"/>
        <v>-1.5737622360013748</v>
      </c>
      <c r="G846" s="354">
        <f t="shared" si="55"/>
        <v>0.10049263236080463</v>
      </c>
      <c r="I846" s="351">
        <f t="shared" si="56"/>
        <v>38581</v>
      </c>
      <c r="J846" s="353">
        <f t="array" ref="J846">(PRODUCT(1+$F$2:F846/100)-1)*100</f>
        <v>161.37579404881396</v>
      </c>
      <c r="K846" s="354">
        <f t="array" ref="K846">(PRODUCT(1+$G$2:G846/100)-1)*100</f>
        <v>17.804116157395768</v>
      </c>
      <c r="M846" s="361">
        <f t="shared" si="52"/>
        <v>4.8754990114034902</v>
      </c>
    </row>
    <row r="847" spans="1:13">
      <c r="A847" s="350">
        <v>38582</v>
      </c>
      <c r="B847" s="346">
        <v>3.0586000000000002</v>
      </c>
      <c r="C847" s="346">
        <v>1831.09</v>
      </c>
      <c r="D847" s="346"/>
      <c r="E847" s="351">
        <f t="shared" si="53"/>
        <v>38582</v>
      </c>
      <c r="F847" s="353">
        <f t="shared" si="54"/>
        <v>-2.1905279652073784</v>
      </c>
      <c r="G847" s="354">
        <f t="shared" si="55"/>
        <v>-9.4390065581995142E-2</v>
      </c>
      <c r="I847" s="351">
        <f t="shared" si="56"/>
        <v>38582</v>
      </c>
      <c r="J847" s="353">
        <f t="array" ref="J847">(PRODUCT(1+$F$2:F847/100)-1)*100</f>
        <v>155.65028418589182</v>
      </c>
      <c r="K847" s="354">
        <f t="array" ref="K847">(PRODUCT(1+$G$2:G847/100)-1)*100</f>
        <v>17.692920774896503</v>
      </c>
      <c r="M847" s="361">
        <f t="shared" si="52"/>
        <v>4.869287202824685</v>
      </c>
    </row>
    <row r="848" spans="1:13">
      <c r="A848" s="350">
        <v>38583</v>
      </c>
      <c r="B848" s="346">
        <v>3.0543</v>
      </c>
      <c r="C848" s="346">
        <v>1832.29</v>
      </c>
      <c r="D848" s="346"/>
      <c r="E848" s="351">
        <f t="shared" si="53"/>
        <v>38583</v>
      </c>
      <c r="F848" s="353">
        <f t="shared" si="54"/>
        <v>-0.14058719675669185</v>
      </c>
      <c r="G848" s="354">
        <f t="shared" si="55"/>
        <v>6.5534736140770988E-2</v>
      </c>
      <c r="I848" s="351">
        <f t="shared" si="56"/>
        <v>38583</v>
      </c>
      <c r="J848" s="353">
        <f t="array" ref="J848">(PRODUCT(1+$F$2:F848/100)-1)*100</f>
        <v>155.29087261785435</v>
      </c>
      <c r="K848" s="354">
        <f t="array" ref="K848">(PRODUCT(1+$G$2:G848/100)-1)*100</f>
        <v>17.770050519982703</v>
      </c>
      <c r="M848" s="361">
        <f t="shared" si="52"/>
        <v>4.867307904831474</v>
      </c>
    </row>
    <row r="849" spans="1:13">
      <c r="A849" s="350">
        <v>38586</v>
      </c>
      <c r="B849" s="346">
        <v>3.0642999999999998</v>
      </c>
      <c r="C849" s="346">
        <v>1835.32</v>
      </c>
      <c r="D849" s="346"/>
      <c r="E849" s="351">
        <f t="shared" si="53"/>
        <v>38586</v>
      </c>
      <c r="F849" s="353">
        <f t="shared" si="54"/>
        <v>0.32740726189306457</v>
      </c>
      <c r="G849" s="354">
        <f t="shared" si="55"/>
        <v>0.16536683603578517</v>
      </c>
      <c r="I849" s="351">
        <f t="shared" si="56"/>
        <v>38586</v>
      </c>
      <c r="J849" s="353">
        <f t="array" ref="J849">(PRODUCT(1+$F$2:F849/100)-1)*100</f>
        <v>156.12671347375539</v>
      </c>
      <c r="K849" s="354">
        <f t="array" ref="K849">(PRODUCT(1+$G$2:G849/100)-1)*100</f>
        <v>17.964803126325357</v>
      </c>
      <c r="M849" s="361">
        <f t="shared" si="52"/>
        <v>4.8667420029962019</v>
      </c>
    </row>
    <row r="850" spans="1:13">
      <c r="A850" s="350">
        <v>38587</v>
      </c>
      <c r="B850" s="346">
        <v>3.0143</v>
      </c>
      <c r="C850" s="346">
        <v>1829.11</v>
      </c>
      <c r="D850" s="346"/>
      <c r="E850" s="351">
        <f t="shared" si="53"/>
        <v>38587</v>
      </c>
      <c r="F850" s="353">
        <f t="shared" si="54"/>
        <v>-1.6316940247364742</v>
      </c>
      <c r="G850" s="354">
        <f t="shared" si="55"/>
        <v>-0.33836061286315333</v>
      </c>
      <c r="I850" s="351">
        <f t="shared" si="56"/>
        <v>38587</v>
      </c>
      <c r="J850" s="353">
        <f t="array" ref="J850">(PRODUCT(1+$F$2:F850/100)-1)*100</f>
        <v>151.94750919425024</v>
      </c>
      <c r="K850" s="354">
        <f t="array" ref="K850">(PRODUCT(1+$G$2:G850/100)-1)*100</f>
        <v>17.565656695504316</v>
      </c>
      <c r="M850" s="361">
        <f t="shared" ref="M850:M913" si="57">_xlfn.STDEV.S(F68:F850)</f>
        <v>4.8669990807465648</v>
      </c>
    </row>
    <row r="851" spans="1:13">
      <c r="A851" s="350">
        <v>38588</v>
      </c>
      <c r="B851" s="346">
        <v>3.0057</v>
      </c>
      <c r="C851" s="346">
        <v>1817.22</v>
      </c>
      <c r="D851" s="346"/>
      <c r="E851" s="351">
        <f t="shared" si="53"/>
        <v>38588</v>
      </c>
      <c r="F851" s="353">
        <f t="shared" si="54"/>
        <v>-0.28530670470755526</v>
      </c>
      <c r="G851" s="354">
        <f t="shared" si="55"/>
        <v>-0.65004291704707784</v>
      </c>
      <c r="I851" s="351">
        <f t="shared" si="56"/>
        <v>38588</v>
      </c>
      <c r="J851" s="353">
        <f t="array" ref="J851">(PRODUCT(1+$F$2:F851/100)-1)*100</f>
        <v>151.22868605817536</v>
      </c>
      <c r="K851" s="354">
        <f t="array" ref="K851">(PRODUCT(1+$G$2:G851/100)-1)*100</f>
        <v>16.801429471275299</v>
      </c>
      <c r="M851" s="361">
        <f t="shared" si="57"/>
        <v>4.8669640392862608</v>
      </c>
    </row>
    <row r="852" spans="1:13">
      <c r="A852" s="350">
        <v>38589</v>
      </c>
      <c r="B852" s="346">
        <v>3.0085999999999999</v>
      </c>
      <c r="C852" s="346">
        <v>1821.45</v>
      </c>
      <c r="D852" s="346"/>
      <c r="E852" s="351">
        <f t="shared" si="53"/>
        <v>38589</v>
      </c>
      <c r="F852" s="353">
        <f t="shared" si="54"/>
        <v>9.6483348304876593E-2</v>
      </c>
      <c r="G852" s="354">
        <f t="shared" si="55"/>
        <v>0.23277313698946145</v>
      </c>
      <c r="I852" s="351">
        <f t="shared" si="56"/>
        <v>38589</v>
      </c>
      <c r="J852" s="353">
        <f t="array" ref="J852">(PRODUCT(1+$F$2:F852/100)-1)*100</f>
        <v>151.47107990638662</v>
      </c>
      <c r="K852" s="354">
        <f t="array" ref="K852">(PRODUCT(1+$G$2:G852/100)-1)*100</f>
        <v>17.073311822704127</v>
      </c>
      <c r="M852" s="361">
        <f t="shared" si="57"/>
        <v>4.8659000274485074</v>
      </c>
    </row>
    <row r="853" spans="1:13">
      <c r="A853" s="350">
        <v>38590</v>
      </c>
      <c r="B853" s="346">
        <v>3.0270999999999999</v>
      </c>
      <c r="C853" s="346">
        <v>1810.52</v>
      </c>
      <c r="D853" s="346"/>
      <c r="E853" s="351">
        <f t="shared" si="53"/>
        <v>38590</v>
      </c>
      <c r="F853" s="353">
        <f t="shared" si="54"/>
        <v>0.6149039420328295</v>
      </c>
      <c r="G853" s="354">
        <f t="shared" si="55"/>
        <v>-0.60007137170935421</v>
      </c>
      <c r="I853" s="351">
        <f t="shared" si="56"/>
        <v>38590</v>
      </c>
      <c r="J853" s="353">
        <f t="array" ref="J853">(PRODUCT(1+$F$2:F853/100)-1)*100</f>
        <v>153.0173854898035</v>
      </c>
      <c r="K853" s="354">
        <f t="array" ref="K853">(PRODUCT(1+$G$2:G853/100)-1)*100</f>
        <v>16.370788394544068</v>
      </c>
      <c r="M853" s="361">
        <f t="shared" si="57"/>
        <v>4.852717459404075</v>
      </c>
    </row>
    <row r="854" spans="1:13">
      <c r="A854" s="350">
        <v>38593</v>
      </c>
      <c r="B854" s="346">
        <v>3.1343000000000001</v>
      </c>
      <c r="C854" s="346">
        <v>1821.56</v>
      </c>
      <c r="D854" s="346"/>
      <c r="E854" s="351">
        <f t="shared" si="53"/>
        <v>38593</v>
      </c>
      <c r="F854" s="353">
        <f t="shared" si="54"/>
        <v>3.5413431997621592</v>
      </c>
      <c r="G854" s="354">
        <f t="shared" si="55"/>
        <v>0.60976956896361401</v>
      </c>
      <c r="I854" s="351">
        <f t="shared" si="56"/>
        <v>38593</v>
      </c>
      <c r="J854" s="353">
        <f t="array" ref="J854">(PRODUCT(1+$F$2:F854/100)-1)*100</f>
        <v>161.97759946506264</v>
      </c>
      <c r="K854" s="354">
        <f t="array" ref="K854">(PRODUCT(1+$G$2:G854/100)-1)*100</f>
        <v>17.08038204933704</v>
      </c>
      <c r="M854" s="361">
        <f t="shared" si="57"/>
        <v>4.8538781073391908</v>
      </c>
    </row>
    <row r="855" spans="1:13">
      <c r="A855" s="350">
        <v>38594</v>
      </c>
      <c r="B855" s="346">
        <v>3.0571000000000002</v>
      </c>
      <c r="C855" s="346">
        <v>1815.97</v>
      </c>
      <c r="D855" s="346"/>
      <c r="E855" s="351">
        <f t="shared" si="53"/>
        <v>38594</v>
      </c>
      <c r="F855" s="353">
        <f t="shared" si="54"/>
        <v>-2.4630699039657977</v>
      </c>
      <c r="G855" s="354">
        <f t="shared" si="55"/>
        <v>-0.30687981729945468</v>
      </c>
      <c r="I855" s="351">
        <f t="shared" si="56"/>
        <v>38594</v>
      </c>
      <c r="J855" s="353">
        <f t="array" ref="J855">(PRODUCT(1+$F$2:F855/100)-1)*100</f>
        <v>155.52490805750665</v>
      </c>
      <c r="K855" s="354">
        <f t="array" ref="K855">(PRODUCT(1+$G$2:G855/100)-1)*100</f>
        <v>16.721085986810525</v>
      </c>
      <c r="M855" s="361">
        <f t="shared" si="57"/>
        <v>4.8524715319251284</v>
      </c>
    </row>
    <row r="856" spans="1:13">
      <c r="A856" s="350">
        <v>38595</v>
      </c>
      <c r="B856" s="346">
        <v>3.08</v>
      </c>
      <c r="C856" s="346">
        <v>1834.48</v>
      </c>
      <c r="D856" s="346"/>
      <c r="E856" s="351">
        <f t="shared" si="53"/>
        <v>38595</v>
      </c>
      <c r="F856" s="353">
        <f t="shared" si="54"/>
        <v>0.7490759216250753</v>
      </c>
      <c r="G856" s="354">
        <f t="shared" si="55"/>
        <v>1.0192899662439414</v>
      </c>
      <c r="I856" s="351">
        <f t="shared" si="56"/>
        <v>38595</v>
      </c>
      <c r="J856" s="353">
        <f t="array" ref="J856">(PRODUCT(1+$F$2:F856/100)-1)*100</f>
        <v>157.43898361752002</v>
      </c>
      <c r="K856" s="354">
        <f t="array" ref="K856">(PRODUCT(1+$G$2:G856/100)-1)*100</f>
        <v>17.910812304765056</v>
      </c>
      <c r="M856" s="361">
        <f t="shared" si="57"/>
        <v>4.8510172079125384</v>
      </c>
    </row>
    <row r="857" spans="1:13">
      <c r="A857" s="350">
        <v>38596</v>
      </c>
      <c r="B857" s="346">
        <v>3.0642999999999998</v>
      </c>
      <c r="C857" s="346">
        <v>1836.37</v>
      </c>
      <c r="D857" s="346"/>
      <c r="E857" s="351">
        <f t="shared" si="53"/>
        <v>38596</v>
      </c>
      <c r="F857" s="353">
        <f t="shared" si="54"/>
        <v>-0.5097402597402656</v>
      </c>
      <c r="G857" s="354">
        <f t="shared" si="55"/>
        <v>0.10302647071649407</v>
      </c>
      <c r="I857" s="351">
        <f t="shared" si="56"/>
        <v>38596</v>
      </c>
      <c r="J857" s="353">
        <f t="array" ref="J857">(PRODUCT(1+$F$2:F857/100)-1)*100</f>
        <v>156.12671347375539</v>
      </c>
      <c r="K857" s="354">
        <f t="array" ref="K857">(PRODUCT(1+$G$2:G857/100)-1)*100</f>
        <v>18.032291653275799</v>
      </c>
      <c r="M857" s="361">
        <f t="shared" si="57"/>
        <v>4.851088003742011</v>
      </c>
    </row>
    <row r="858" spans="1:13">
      <c r="A858" s="350">
        <v>38597</v>
      </c>
      <c r="B858" s="346">
        <v>3.0771000000000002</v>
      </c>
      <c r="C858" s="346">
        <v>1831.06</v>
      </c>
      <c r="D858" s="346"/>
      <c r="E858" s="351">
        <f t="shared" si="53"/>
        <v>38597</v>
      </c>
      <c r="F858" s="353">
        <f t="shared" si="54"/>
        <v>0.41771367033254236</v>
      </c>
      <c r="G858" s="354">
        <f t="shared" si="55"/>
        <v>-0.28915741381093651</v>
      </c>
      <c r="I858" s="351">
        <f t="shared" si="56"/>
        <v>38597</v>
      </c>
      <c r="J858" s="353">
        <f t="array" ref="J858">(PRODUCT(1+$F$2:F858/100)-1)*100</f>
        <v>157.19658976930876</v>
      </c>
      <c r="K858" s="354">
        <f t="array" ref="K858">(PRODUCT(1+$G$2:G858/100)-1)*100</f>
        <v>17.690992531269401</v>
      </c>
      <c r="M858" s="361">
        <f t="shared" si="57"/>
        <v>4.8508227409189617</v>
      </c>
    </row>
    <row r="859" spans="1:13">
      <c r="A859" s="350">
        <v>38600</v>
      </c>
      <c r="B859" s="346">
        <v>3.0771000000000002</v>
      </c>
      <c r="C859" s="346">
        <v>1831.06</v>
      </c>
      <c r="D859" s="346"/>
      <c r="E859" s="351">
        <f t="shared" si="53"/>
        <v>38600</v>
      </c>
      <c r="F859" s="353">
        <f t="shared" si="54"/>
        <v>0</v>
      </c>
      <c r="G859" s="354">
        <f t="shared" si="55"/>
        <v>0</v>
      </c>
      <c r="I859" s="351">
        <f t="shared" si="56"/>
        <v>38600</v>
      </c>
      <c r="J859" s="353">
        <f t="array" ref="J859">(PRODUCT(1+$F$2:F859/100)-1)*100</f>
        <v>157.19658976930876</v>
      </c>
      <c r="K859" s="354">
        <f t="array" ref="K859">(PRODUCT(1+$G$2:G859/100)-1)*100</f>
        <v>17.690992531269401</v>
      </c>
      <c r="M859" s="361">
        <f t="shared" si="57"/>
        <v>4.8508322604743173</v>
      </c>
    </row>
    <row r="860" spans="1:13">
      <c r="A860" s="350">
        <v>38601</v>
      </c>
      <c r="B860" s="346">
        <v>3.2513999999999998</v>
      </c>
      <c r="C860" s="346">
        <v>1854.23</v>
      </c>
      <c r="D860" s="346"/>
      <c r="E860" s="351">
        <f t="shared" si="53"/>
        <v>38601</v>
      </c>
      <c r="F860" s="353">
        <f t="shared" si="54"/>
        <v>5.6644242956029878</v>
      </c>
      <c r="G860" s="354">
        <f t="shared" si="55"/>
        <v>1.2653872620230988</v>
      </c>
      <c r="I860" s="351">
        <f t="shared" si="56"/>
        <v>38601</v>
      </c>
      <c r="J860" s="353">
        <f t="array" ref="J860">(PRODUCT(1+$F$2:F860/100)-1)*100</f>
        <v>171.76529588766383</v>
      </c>
      <c r="K860" s="354">
        <f t="array" ref="K860">(PRODUCT(1+$G$2:G860/100)-1)*100</f>
        <v>19.180239359308636</v>
      </c>
      <c r="M860" s="361">
        <f t="shared" si="57"/>
        <v>4.8543862721854882</v>
      </c>
    </row>
    <row r="861" spans="1:13">
      <c r="A861" s="350">
        <v>38602</v>
      </c>
      <c r="B861" s="346">
        <v>3.2271000000000001</v>
      </c>
      <c r="C861" s="346">
        <v>1859</v>
      </c>
      <c r="D861" s="346"/>
      <c r="E861" s="351">
        <f t="shared" si="53"/>
        <v>38602</v>
      </c>
      <c r="F861" s="353">
        <f t="shared" si="54"/>
        <v>-0.7473703635357043</v>
      </c>
      <c r="G861" s="354">
        <f t="shared" si="55"/>
        <v>0.25724964001230255</v>
      </c>
      <c r="I861" s="351">
        <f t="shared" si="56"/>
        <v>38602</v>
      </c>
      <c r="J861" s="353">
        <f t="array" ref="J861">(PRODUCT(1+$F$2:F861/100)-1)*100</f>
        <v>169.7342026078243</v>
      </c>
      <c r="K861" s="354">
        <f t="array" ref="K861">(PRODUCT(1+$G$2:G861/100)-1)*100</f>
        <v>19.486830096026253</v>
      </c>
      <c r="M861" s="361">
        <f t="shared" si="57"/>
        <v>4.8544659416278675</v>
      </c>
    </row>
    <row r="862" spans="1:13">
      <c r="A862" s="350">
        <v>38603</v>
      </c>
      <c r="B862" s="346">
        <v>3.4413999999999998</v>
      </c>
      <c r="C862" s="346">
        <v>1852</v>
      </c>
      <c r="D862" s="346"/>
      <c r="E862" s="351">
        <f t="shared" si="53"/>
        <v>38603</v>
      </c>
      <c r="F862" s="353">
        <f t="shared" si="54"/>
        <v>6.6406371045210744</v>
      </c>
      <c r="G862" s="354">
        <f t="shared" si="55"/>
        <v>-0.37654653039268515</v>
      </c>
      <c r="I862" s="351">
        <f t="shared" si="56"/>
        <v>38603</v>
      </c>
      <c r="J862" s="353">
        <f t="array" ref="J862">(PRODUCT(1+$F$2:F862/100)-1)*100</f>
        <v>187.64627214978353</v>
      </c>
      <c r="K862" s="354">
        <f t="array" ref="K862">(PRODUCT(1+$G$2:G862/100)-1)*100</f>
        <v>19.036906583023459</v>
      </c>
      <c r="M862" s="361">
        <f t="shared" si="57"/>
        <v>4.8594014452502527</v>
      </c>
    </row>
    <row r="863" spans="1:13">
      <c r="A863" s="350">
        <v>38604</v>
      </c>
      <c r="B863" s="346">
        <v>3.5670999999999999</v>
      </c>
      <c r="C863" s="346">
        <v>1866.74</v>
      </c>
      <c r="D863" s="346"/>
      <c r="E863" s="351">
        <f t="shared" si="53"/>
        <v>38604</v>
      </c>
      <c r="F863" s="353">
        <f t="shared" si="54"/>
        <v>3.6525832510025058</v>
      </c>
      <c r="G863" s="354">
        <f t="shared" si="55"/>
        <v>0.79589632829373258</v>
      </c>
      <c r="I863" s="351">
        <f t="shared" si="56"/>
        <v>38604</v>
      </c>
      <c r="J863" s="353">
        <f t="array" ref="J863">(PRODUCT(1+$F$2:F863/100)-1)*100</f>
        <v>198.1527917084596</v>
      </c>
      <c r="K863" s="354">
        <f t="array" ref="K863">(PRODUCT(1+$G$2:G863/100)-1)*100</f>
        <v>19.984316951832181</v>
      </c>
      <c r="M863" s="361">
        <f t="shared" si="57"/>
        <v>4.8581690627927223</v>
      </c>
    </row>
    <row r="864" spans="1:13">
      <c r="A864" s="350">
        <v>38607</v>
      </c>
      <c r="B864" s="346">
        <v>3.6013999999999999</v>
      </c>
      <c r="C864" s="346">
        <v>1865.45</v>
      </c>
      <c r="D864" s="346"/>
      <c r="E864" s="351">
        <f t="shared" si="53"/>
        <v>38607</v>
      </c>
      <c r="F864" s="353">
        <f t="shared" si="54"/>
        <v>0.96156541728575906</v>
      </c>
      <c r="G864" s="354">
        <f t="shared" si="55"/>
        <v>-6.9104428040323018E-2</v>
      </c>
      <c r="I864" s="351">
        <f t="shared" si="56"/>
        <v>38607</v>
      </c>
      <c r="J864" s="353">
        <f t="array" ref="J864">(PRODUCT(1+$F$2:F864/100)-1)*100</f>
        <v>201.0197258442002</v>
      </c>
      <c r="K864" s="354">
        <f t="array" ref="K864">(PRODUCT(1+$G$2:G864/100)-1)*100</f>
        <v>19.901402475864536</v>
      </c>
      <c r="M864" s="361">
        <f t="shared" si="57"/>
        <v>4.8579533950369171</v>
      </c>
    </row>
    <row r="865" spans="1:13">
      <c r="A865" s="350">
        <v>38608</v>
      </c>
      <c r="B865" s="346">
        <v>3.4813999999999998</v>
      </c>
      <c r="C865" s="346">
        <v>1851.87</v>
      </c>
      <c r="D865" s="346"/>
      <c r="E865" s="351">
        <f t="shared" si="53"/>
        <v>38608</v>
      </c>
      <c r="F865" s="353">
        <f t="shared" si="54"/>
        <v>-3.3320375409563008</v>
      </c>
      <c r="G865" s="354">
        <f t="shared" si="55"/>
        <v>-0.72797448336863191</v>
      </c>
      <c r="I865" s="351">
        <f t="shared" si="56"/>
        <v>38608</v>
      </c>
      <c r="J865" s="353">
        <f t="array" ref="J865">(PRODUCT(1+$F$2:F865/100)-1)*100</f>
        <v>190.98963557338769</v>
      </c>
      <c r="K865" s="354">
        <f t="array" ref="K865">(PRODUCT(1+$G$2:G865/100)-1)*100</f>
        <v>19.028550860639125</v>
      </c>
      <c r="M865" s="361">
        <f t="shared" si="57"/>
        <v>4.8575044644052463</v>
      </c>
    </row>
    <row r="866" spans="1:13">
      <c r="A866" s="350">
        <v>38609</v>
      </c>
      <c r="B866" s="346">
        <v>3.3814000000000002</v>
      </c>
      <c r="C866" s="346">
        <v>1845.84</v>
      </c>
      <c r="D866" s="346"/>
      <c r="E866" s="351">
        <f t="shared" si="53"/>
        <v>38609</v>
      </c>
      <c r="F866" s="353">
        <f t="shared" si="54"/>
        <v>-2.8724076520939779</v>
      </c>
      <c r="G866" s="354">
        <f t="shared" si="55"/>
        <v>-0.32561680895527578</v>
      </c>
      <c r="I866" s="351">
        <f t="shared" si="56"/>
        <v>38609</v>
      </c>
      <c r="J866" s="353">
        <f t="array" ref="J866">(PRODUCT(1+$F$2:F866/100)-1)*100</f>
        <v>182.63122701437732</v>
      </c>
      <c r="K866" s="354">
        <f t="array" ref="K866">(PRODUCT(1+$G$2:G866/100)-1)*100</f>
        <v>18.640973891581012</v>
      </c>
      <c r="M866" s="361">
        <f t="shared" si="57"/>
        <v>4.855099078416778</v>
      </c>
    </row>
    <row r="867" spans="1:13">
      <c r="A867" s="350">
        <v>38610</v>
      </c>
      <c r="B867" s="346">
        <v>3.3456999999999999</v>
      </c>
      <c r="C867" s="346">
        <v>1846.76</v>
      </c>
      <c r="D867" s="346"/>
      <c r="E867" s="351">
        <f t="shared" si="53"/>
        <v>38610</v>
      </c>
      <c r="F867" s="353">
        <f t="shared" si="54"/>
        <v>-1.0557757142012236</v>
      </c>
      <c r="G867" s="354">
        <f t="shared" si="55"/>
        <v>4.9841806440431569E-2</v>
      </c>
      <c r="I867" s="351">
        <f t="shared" si="56"/>
        <v>38610</v>
      </c>
      <c r="J867" s="353">
        <f t="array" ref="J867">(PRODUCT(1+$F$2:F867/100)-1)*100</f>
        <v>179.6472751588106</v>
      </c>
      <c r="K867" s="354">
        <f t="array" ref="K867">(PRODUCT(1+$G$2:G867/100)-1)*100</f>
        <v>18.700106696147103</v>
      </c>
      <c r="M867" s="361">
        <f t="shared" si="57"/>
        <v>4.8544691037482206</v>
      </c>
    </row>
    <row r="868" spans="1:13">
      <c r="A868" s="350">
        <v>38611</v>
      </c>
      <c r="B868" s="346">
        <v>3.4571000000000001</v>
      </c>
      <c r="C868" s="346">
        <v>1862.11</v>
      </c>
      <c r="D868" s="346"/>
      <c r="E868" s="351">
        <f t="shared" si="53"/>
        <v>38611</v>
      </c>
      <c r="F868" s="353">
        <f t="shared" si="54"/>
        <v>3.3296470095944164</v>
      </c>
      <c r="G868" s="354">
        <f t="shared" si="55"/>
        <v>0.83118542745130863</v>
      </c>
      <c r="I868" s="351">
        <f t="shared" si="56"/>
        <v>38611</v>
      </c>
      <c r="J868" s="353">
        <f t="array" ref="J868">(PRODUCT(1+$F$2:F868/100)-1)*100</f>
        <v>188.95854229354819</v>
      </c>
      <c r="K868" s="354">
        <f t="array" ref="K868">(PRODUCT(1+$G$2:G868/100)-1)*100</f>
        <v>19.686724685374624</v>
      </c>
      <c r="M868" s="361">
        <f t="shared" si="57"/>
        <v>4.8539442740517202</v>
      </c>
    </row>
    <row r="869" spans="1:13">
      <c r="A869" s="350">
        <v>38614</v>
      </c>
      <c r="B869" s="346">
        <v>3.3243</v>
      </c>
      <c r="C869" s="346">
        <v>1851.74</v>
      </c>
      <c r="D869" s="346"/>
      <c r="E869" s="351">
        <f t="shared" si="53"/>
        <v>38614</v>
      </c>
      <c r="F869" s="353">
        <f t="shared" si="54"/>
        <v>-3.8413699343380348</v>
      </c>
      <c r="G869" s="354">
        <f t="shared" si="55"/>
        <v>-0.55689513508868638</v>
      </c>
      <c r="I869" s="351">
        <f t="shared" si="56"/>
        <v>38614</v>
      </c>
      <c r="J869" s="353">
        <f t="array" ref="J869">(PRODUCT(1+$F$2:F869/100)-1)*100</f>
        <v>177.8585757271824</v>
      </c>
      <c r="K869" s="354">
        <f t="array" ref="K869">(PRODUCT(1+$G$2:G869/100)-1)*100</f>
        <v>19.020195138254792</v>
      </c>
      <c r="M869" s="361">
        <f t="shared" si="57"/>
        <v>4.8524003313259909</v>
      </c>
    </row>
    <row r="870" spans="1:13">
      <c r="A870" s="350">
        <v>38615</v>
      </c>
      <c r="B870" s="346">
        <v>3.3113999999999999</v>
      </c>
      <c r="C870" s="346">
        <v>1837.2</v>
      </c>
      <c r="D870" s="346"/>
      <c r="E870" s="351">
        <f t="shared" si="53"/>
        <v>38615</v>
      </c>
      <c r="F870" s="353">
        <f t="shared" si="54"/>
        <v>-0.38805161988990644</v>
      </c>
      <c r="G870" s="354">
        <f t="shared" si="55"/>
        <v>-0.7852074265285558</v>
      </c>
      <c r="I870" s="351">
        <f t="shared" si="56"/>
        <v>38615</v>
      </c>
      <c r="J870" s="353">
        <f t="array" ref="J870">(PRODUCT(1+$F$2:F870/100)-1)*100</f>
        <v>176.78034102307004</v>
      </c>
      <c r="K870" s="354">
        <f t="array" ref="K870">(PRODUCT(1+$G$2:G870/100)-1)*100</f>
        <v>18.085639726960444</v>
      </c>
      <c r="M870" s="361">
        <f t="shared" si="57"/>
        <v>4.8431996400579864</v>
      </c>
    </row>
    <row r="871" spans="1:13">
      <c r="A871" s="350">
        <v>38616</v>
      </c>
      <c r="B871" s="346">
        <v>3.2385999999999999</v>
      </c>
      <c r="C871" s="346">
        <v>1820.49</v>
      </c>
      <c r="D871" s="346"/>
      <c r="E871" s="351">
        <f t="shared" si="53"/>
        <v>38616</v>
      </c>
      <c r="F871" s="353">
        <f t="shared" si="54"/>
        <v>-2.1984659056592415</v>
      </c>
      <c r="G871" s="354">
        <f t="shared" si="55"/>
        <v>-0.90953625081646727</v>
      </c>
      <c r="I871" s="351">
        <f t="shared" si="56"/>
        <v>38616</v>
      </c>
      <c r="J871" s="353">
        <f t="array" ref="J871">(PRODUCT(1+$F$2:F871/100)-1)*100</f>
        <v>170.69541959211048</v>
      </c>
      <c r="K871" s="354">
        <f t="array" ref="K871">(PRODUCT(1+$G$2:G871/100)-1)*100</f>
        <v>17.011608026635216</v>
      </c>
      <c r="M871" s="361">
        <f t="shared" si="57"/>
        <v>4.8432109120988374</v>
      </c>
    </row>
    <row r="872" spans="1:13">
      <c r="A872" s="350">
        <v>38617</v>
      </c>
      <c r="B872" s="346">
        <v>3.3742999999999999</v>
      </c>
      <c r="C872" s="346">
        <v>1827.54</v>
      </c>
      <c r="D872" s="346"/>
      <c r="E872" s="351">
        <f t="shared" si="53"/>
        <v>38617</v>
      </c>
      <c r="F872" s="353">
        <f t="shared" si="54"/>
        <v>4.190082134255535</v>
      </c>
      <c r="G872" s="354">
        <f t="shared" si="55"/>
        <v>0.38725837549231645</v>
      </c>
      <c r="I872" s="351">
        <f t="shared" si="56"/>
        <v>38617</v>
      </c>
      <c r="J872" s="353">
        <f t="array" ref="J872">(PRODUCT(1+$F$2:F872/100)-1)*100</f>
        <v>182.03778000668757</v>
      </c>
      <c r="K872" s="354">
        <f t="array" ref="K872">(PRODUCT(1+$G$2:G872/100)-1)*100</f>
        <v>17.464745279016604</v>
      </c>
      <c r="M872" s="361">
        <f t="shared" si="57"/>
        <v>4.8451899143741697</v>
      </c>
    </row>
    <row r="873" spans="1:13">
      <c r="A873" s="350">
        <v>38618</v>
      </c>
      <c r="B873" s="346">
        <v>3.4529000000000001</v>
      </c>
      <c r="C873" s="346">
        <v>1828.54</v>
      </c>
      <c r="D873" s="346"/>
      <c r="E873" s="351">
        <f t="shared" si="53"/>
        <v>38618</v>
      </c>
      <c r="F873" s="353">
        <f t="shared" si="54"/>
        <v>2.3293720179000221</v>
      </c>
      <c r="G873" s="354">
        <f t="shared" si="55"/>
        <v>5.471836457751067E-2</v>
      </c>
      <c r="I873" s="351">
        <f t="shared" si="56"/>
        <v>38618</v>
      </c>
      <c r="J873" s="353">
        <f t="array" ref="J873">(PRODUCT(1+$F$2:F873/100)-1)*100</f>
        <v>188.60748913406974</v>
      </c>
      <c r="K873" s="354">
        <f t="array" ref="K873">(PRODUCT(1+$G$2:G873/100)-1)*100</f>
        <v>17.52902006658843</v>
      </c>
      <c r="M873" s="361">
        <f t="shared" si="57"/>
        <v>4.8456784706108813</v>
      </c>
    </row>
    <row r="874" spans="1:13">
      <c r="A874" s="350">
        <v>38621</v>
      </c>
      <c r="B874" s="346">
        <v>3.4243000000000001</v>
      </c>
      <c r="C874" s="346">
        <v>1829.05</v>
      </c>
      <c r="D874" s="346"/>
      <c r="E874" s="351">
        <f t="shared" si="53"/>
        <v>38621</v>
      </c>
      <c r="F874" s="353">
        <f t="shared" si="54"/>
        <v>-0.82828926409684867</v>
      </c>
      <c r="G874" s="354">
        <f t="shared" si="55"/>
        <v>2.7891104378352516E-2</v>
      </c>
      <c r="I874" s="351">
        <f t="shared" si="56"/>
        <v>38621</v>
      </c>
      <c r="J874" s="353">
        <f t="array" ref="J874">(PRODUCT(1+$F$2:F874/100)-1)*100</f>
        <v>186.21698428619277</v>
      </c>
      <c r="K874" s="354">
        <f t="array" ref="K874">(PRODUCT(1+$G$2:G874/100)-1)*100</f>
        <v>17.561800208250066</v>
      </c>
      <c r="M874" s="361">
        <f t="shared" si="57"/>
        <v>4.8454889085853852</v>
      </c>
    </row>
    <row r="875" spans="1:13">
      <c r="A875" s="350">
        <v>38622</v>
      </c>
      <c r="B875" s="346">
        <v>3.4714</v>
      </c>
      <c r="C875" s="346">
        <v>1829.13</v>
      </c>
      <c r="D875" s="346"/>
      <c r="E875" s="351">
        <f t="shared" si="53"/>
        <v>38622</v>
      </c>
      <c r="F875" s="353">
        <f t="shared" si="54"/>
        <v>1.3754635983996621</v>
      </c>
      <c r="G875" s="354">
        <f t="shared" si="55"/>
        <v>4.3738552800709485E-3</v>
      </c>
      <c r="I875" s="351">
        <f t="shared" si="56"/>
        <v>38622</v>
      </c>
      <c r="J875" s="353">
        <f t="array" ref="J875">(PRODUCT(1+$F$2:F875/100)-1)*100</f>
        <v>190.15379471748665</v>
      </c>
      <c r="K875" s="354">
        <f t="array" ref="K875">(PRODUCT(1+$G$2:G875/100)-1)*100</f>
        <v>17.56694219125583</v>
      </c>
      <c r="M875" s="361">
        <f t="shared" si="57"/>
        <v>4.83972190185463</v>
      </c>
    </row>
    <row r="876" spans="1:13">
      <c r="A876" s="350">
        <v>38623</v>
      </c>
      <c r="B876" s="346">
        <v>3.4628999999999999</v>
      </c>
      <c r="C876" s="346">
        <v>1831.32</v>
      </c>
      <c r="D876" s="346"/>
      <c r="E876" s="351">
        <f t="shared" si="53"/>
        <v>38623</v>
      </c>
      <c r="F876" s="353">
        <f t="shared" si="54"/>
        <v>-0.24485798237022793</v>
      </c>
      <c r="G876" s="354">
        <f t="shared" si="55"/>
        <v>0.11972905151629298</v>
      </c>
      <c r="I876" s="351">
        <f t="shared" si="56"/>
        <v>38623</v>
      </c>
      <c r="J876" s="353">
        <f t="array" ref="J876">(PRODUCT(1+$F$2:F876/100)-1)*100</f>
        <v>189.44332998997075</v>
      </c>
      <c r="K876" s="354">
        <f t="array" ref="K876">(PRODUCT(1+$G$2:G876/100)-1)*100</f>
        <v>17.707703976038136</v>
      </c>
      <c r="M876" s="361">
        <f t="shared" si="57"/>
        <v>4.8304150938505543</v>
      </c>
    </row>
    <row r="877" spans="1:13">
      <c r="A877" s="350">
        <v>38624</v>
      </c>
      <c r="B877" s="346">
        <v>3.4857</v>
      </c>
      <c r="C877" s="346">
        <v>1847.62</v>
      </c>
      <c r="D877" s="346"/>
      <c r="E877" s="351">
        <f t="shared" si="53"/>
        <v>38624</v>
      </c>
      <c r="F877" s="353">
        <f t="shared" si="54"/>
        <v>0.65840769297409452</v>
      </c>
      <c r="G877" s="354">
        <f t="shared" si="55"/>
        <v>0.89006836598737316</v>
      </c>
      <c r="I877" s="351">
        <f t="shared" si="56"/>
        <v>38624</v>
      </c>
      <c r="J877" s="353">
        <f t="array" ref="J877">(PRODUCT(1+$F$2:F877/100)-1)*100</f>
        <v>191.3490471414251</v>
      </c>
      <c r="K877" s="354">
        <f t="array" ref="K877">(PRODUCT(1+$G$2:G877/100)-1)*100</f>
        <v>18.755383013458914</v>
      </c>
      <c r="M877" s="361">
        <f t="shared" si="57"/>
        <v>4.8282188985078296</v>
      </c>
    </row>
    <row r="878" spans="1:13">
      <c r="A878" s="350">
        <v>38625</v>
      </c>
      <c r="B878" s="346">
        <v>3.7128999999999999</v>
      </c>
      <c r="C878" s="346">
        <v>1849.33</v>
      </c>
      <c r="D878" s="346"/>
      <c r="E878" s="351">
        <f t="shared" si="53"/>
        <v>38625</v>
      </c>
      <c r="F878" s="353">
        <f t="shared" si="54"/>
        <v>6.5180595002438446</v>
      </c>
      <c r="G878" s="354">
        <f t="shared" si="55"/>
        <v>9.2551498684789735E-2</v>
      </c>
      <c r="I878" s="351">
        <f t="shared" si="56"/>
        <v>38625</v>
      </c>
      <c r="J878" s="353">
        <f t="array" ref="J878">(PRODUCT(1+$F$2:F878/100)-1)*100</f>
        <v>210.33935138749672</v>
      </c>
      <c r="K878" s="354">
        <f t="array" ref="K878">(PRODUCT(1+$G$2:G878/100)-1)*100</f>
        <v>18.865292900206732</v>
      </c>
      <c r="M878" s="361">
        <f t="shared" si="57"/>
        <v>4.8325266401677043</v>
      </c>
    </row>
    <row r="879" spans="1:13">
      <c r="A879" s="350">
        <v>38628</v>
      </c>
      <c r="B879" s="346">
        <v>3.8056999999999999</v>
      </c>
      <c r="C879" s="346">
        <v>1846.17</v>
      </c>
      <c r="D879" s="346"/>
      <c r="E879" s="351">
        <f t="shared" si="53"/>
        <v>38628</v>
      </c>
      <c r="F879" s="353">
        <f t="shared" si="54"/>
        <v>2.4993940046863727</v>
      </c>
      <c r="G879" s="354">
        <f t="shared" si="55"/>
        <v>-0.17087269443527564</v>
      </c>
      <c r="I879" s="351">
        <f t="shared" si="56"/>
        <v>38628</v>
      </c>
      <c r="J879" s="353">
        <f t="array" ref="J879">(PRODUCT(1+$F$2:F879/100)-1)*100</f>
        <v>218.09595453025835</v>
      </c>
      <c r="K879" s="354">
        <f t="array" ref="K879">(PRODUCT(1+$G$2:G879/100)-1)*100</f>
        <v>18.662184571479767</v>
      </c>
      <c r="M879" s="361">
        <f t="shared" si="57"/>
        <v>4.8029458451466756</v>
      </c>
    </row>
    <row r="880" spans="1:13">
      <c r="A880" s="350">
        <v>38629</v>
      </c>
      <c r="B880" s="346">
        <v>3.8557000000000001</v>
      </c>
      <c r="C880" s="346">
        <v>1827.96</v>
      </c>
      <c r="D880" s="346"/>
      <c r="E880" s="351">
        <f t="shared" si="53"/>
        <v>38629</v>
      </c>
      <c r="F880" s="353">
        <f t="shared" si="54"/>
        <v>1.3138187455658645</v>
      </c>
      <c r="G880" s="354">
        <f t="shared" si="55"/>
        <v>-0.98636636929426702</v>
      </c>
      <c r="I880" s="351">
        <f t="shared" si="56"/>
        <v>38629</v>
      </c>
      <c r="J880" s="353">
        <f t="array" ref="J880">(PRODUCT(1+$F$2:F880/100)-1)*100</f>
        <v>222.27515880976355</v>
      </c>
      <c r="K880" s="354">
        <f t="array" ref="K880">(PRODUCT(1+$G$2:G880/100)-1)*100</f>
        <v>17.491740689796799</v>
      </c>
      <c r="M880" s="361">
        <f t="shared" si="57"/>
        <v>4.787348410529269</v>
      </c>
    </row>
    <row r="881" spans="1:13">
      <c r="A881" s="350">
        <v>38630</v>
      </c>
      <c r="B881" s="346">
        <v>3.7128999999999999</v>
      </c>
      <c r="C881" s="346">
        <v>1801.4</v>
      </c>
      <c r="D881" s="346"/>
      <c r="E881" s="351">
        <f t="shared" si="53"/>
        <v>38630</v>
      </c>
      <c r="F881" s="353">
        <f t="shared" si="54"/>
        <v>-3.7036076458230704</v>
      </c>
      <c r="G881" s="354">
        <f t="shared" si="55"/>
        <v>-1.4529858421409636</v>
      </c>
      <c r="I881" s="351">
        <f t="shared" si="56"/>
        <v>38630</v>
      </c>
      <c r="J881" s="353">
        <f t="array" ref="J881">(PRODUCT(1+$F$2:F881/100)-1)*100</f>
        <v>210.33935138749672</v>
      </c>
      <c r="K881" s="354">
        <f t="array" ref="K881">(PRODUCT(1+$G$2:G881/100)-1)*100</f>
        <v>15.784602331889076</v>
      </c>
      <c r="M881" s="361">
        <f t="shared" si="57"/>
        <v>4.7765816608165812</v>
      </c>
    </row>
    <row r="882" spans="1:13">
      <c r="A882" s="350">
        <v>38631</v>
      </c>
      <c r="B882" s="346">
        <v>3.6686000000000001</v>
      </c>
      <c r="C882" s="346">
        <v>1794.04</v>
      </c>
      <c r="D882" s="346"/>
      <c r="E882" s="351">
        <f t="shared" si="53"/>
        <v>38631</v>
      </c>
      <c r="F882" s="353">
        <f t="shared" si="54"/>
        <v>-1.1931374397371242</v>
      </c>
      <c r="G882" s="354">
        <f t="shared" si="55"/>
        <v>-0.40857111135783608</v>
      </c>
      <c r="I882" s="351">
        <f t="shared" si="56"/>
        <v>38631</v>
      </c>
      <c r="J882" s="353">
        <f t="array" ref="J882">(PRODUCT(1+$F$2:F882/100)-1)*100</f>
        <v>206.63657639585514</v>
      </c>
      <c r="K882" s="354">
        <f t="array" ref="K882">(PRODUCT(1+$G$2:G882/100)-1)*100</f>
        <v>15.311539895360426</v>
      </c>
      <c r="M882" s="361">
        <f t="shared" si="57"/>
        <v>4.7560145553077149</v>
      </c>
    </row>
    <row r="883" spans="1:13">
      <c r="A883" s="350">
        <v>38632</v>
      </c>
      <c r="B883" s="346">
        <v>3.8929</v>
      </c>
      <c r="C883" s="346">
        <v>1800.71</v>
      </c>
      <c r="D883" s="346"/>
      <c r="E883" s="351">
        <f t="shared" si="53"/>
        <v>38632</v>
      </c>
      <c r="F883" s="353">
        <f t="shared" si="54"/>
        <v>6.1140489560050248</v>
      </c>
      <c r="G883" s="354">
        <f t="shared" si="55"/>
        <v>0.37178658223897543</v>
      </c>
      <c r="I883" s="351">
        <f t="shared" si="56"/>
        <v>38632</v>
      </c>
      <c r="J883" s="353">
        <f t="array" ref="J883">(PRODUCT(1+$F$2:F883/100)-1)*100</f>
        <v>225.38448679371547</v>
      </c>
      <c r="K883" s="354">
        <f t="array" ref="K883">(PRODUCT(1+$G$2:G883/100)-1)*100</f>
        <v>15.74025272846451</v>
      </c>
      <c r="M883" s="361">
        <f t="shared" si="57"/>
        <v>4.7597967660259117</v>
      </c>
    </row>
    <row r="884" spans="1:13">
      <c r="A884" s="350">
        <v>38635</v>
      </c>
      <c r="B884" s="346">
        <v>4.0986000000000002</v>
      </c>
      <c r="C884" s="346">
        <v>1787.8</v>
      </c>
      <c r="D884" s="346"/>
      <c r="E884" s="351">
        <f t="shared" si="53"/>
        <v>38635</v>
      </c>
      <c r="F884" s="353">
        <f t="shared" si="54"/>
        <v>5.2839785250070603</v>
      </c>
      <c r="G884" s="354">
        <f t="shared" si="55"/>
        <v>-0.71693942944728306</v>
      </c>
      <c r="I884" s="351">
        <f t="shared" si="56"/>
        <v>38635</v>
      </c>
      <c r="J884" s="353">
        <f t="array" ref="J884">(PRODUCT(1+$F$2:F884/100)-1)*100</f>
        <v>242.57773319959983</v>
      </c>
      <c r="K884" s="354">
        <f t="array" ref="K884">(PRODUCT(1+$G$2:G884/100)-1)*100</f>
        <v>14.910465220912217</v>
      </c>
      <c r="M884" s="361">
        <f t="shared" si="57"/>
        <v>4.7536376138782117</v>
      </c>
    </row>
    <row r="885" spans="1:13">
      <c r="A885" s="350">
        <v>38636</v>
      </c>
      <c r="B885" s="346">
        <v>4.03</v>
      </c>
      <c r="C885" s="346">
        <v>1784.22</v>
      </c>
      <c r="D885" s="346"/>
      <c r="E885" s="351">
        <f t="shared" si="53"/>
        <v>38636</v>
      </c>
      <c r="F885" s="353">
        <f t="shared" si="54"/>
        <v>-1.6737422534523927</v>
      </c>
      <c r="G885" s="354">
        <f t="shared" si="55"/>
        <v>-0.20024611254054747</v>
      </c>
      <c r="I885" s="351">
        <f t="shared" si="56"/>
        <v>38636</v>
      </c>
      <c r="J885" s="353">
        <f t="array" ref="J885">(PRODUCT(1+$F$2:F885/100)-1)*100</f>
        <v>236.84386492811873</v>
      </c>
      <c r="K885" s="354">
        <f t="array" ref="K885">(PRODUCT(1+$G$2:G885/100)-1)*100</f>
        <v>14.680361481405079</v>
      </c>
      <c r="M885" s="361">
        <f t="shared" si="57"/>
        <v>4.5825556366541953</v>
      </c>
    </row>
    <row r="886" spans="1:13">
      <c r="A886" s="350">
        <v>38637</v>
      </c>
      <c r="B886" s="346">
        <v>3.93</v>
      </c>
      <c r="C886" s="346">
        <v>1773.6</v>
      </c>
      <c r="D886" s="346"/>
      <c r="E886" s="351">
        <f t="shared" si="53"/>
        <v>38637</v>
      </c>
      <c r="F886" s="353">
        <f t="shared" si="54"/>
        <v>-2.4813895781637729</v>
      </c>
      <c r="G886" s="354">
        <f t="shared" si="55"/>
        <v>-0.59521807848808006</v>
      </c>
      <c r="I886" s="351">
        <f t="shared" si="56"/>
        <v>38637</v>
      </c>
      <c r="J886" s="353">
        <f t="array" ref="J886">(PRODUCT(1+$F$2:F886/100)-1)*100</f>
        <v>228.48545636910833</v>
      </c>
      <c r="K886" s="354">
        <f t="array" ref="K886">(PRODUCT(1+$G$2:G886/100)-1)*100</f>
        <v>13.997763237392281</v>
      </c>
      <c r="M886" s="361">
        <f t="shared" si="57"/>
        <v>4.5759952822828218</v>
      </c>
    </row>
    <row r="887" spans="1:13">
      <c r="A887" s="350">
        <v>38638</v>
      </c>
      <c r="B887" s="346">
        <v>3.9857</v>
      </c>
      <c r="C887" s="346">
        <v>1772.36</v>
      </c>
      <c r="D887" s="346"/>
      <c r="E887" s="351">
        <f t="shared" si="53"/>
        <v>38638</v>
      </c>
      <c r="F887" s="353">
        <f t="shared" si="54"/>
        <v>1.4173027989821785</v>
      </c>
      <c r="G887" s="354">
        <f t="shared" si="55"/>
        <v>-6.9914298601714275E-2</v>
      </c>
      <c r="I887" s="351">
        <f t="shared" si="56"/>
        <v>38638</v>
      </c>
      <c r="J887" s="353">
        <f t="array" ref="J887">(PRODUCT(1+$F$2:F887/100)-1)*100</f>
        <v>233.14108993647707</v>
      </c>
      <c r="K887" s="354">
        <f t="array" ref="K887">(PRODUCT(1+$G$2:G887/100)-1)*100</f>
        <v>13.918062500803208</v>
      </c>
      <c r="M887" s="361">
        <f t="shared" si="57"/>
        <v>4.5519607384312986</v>
      </c>
    </row>
    <row r="888" spans="1:13">
      <c r="A888" s="350">
        <v>38639</v>
      </c>
      <c r="B888" s="346">
        <v>4.1086</v>
      </c>
      <c r="C888" s="346">
        <v>1787.01</v>
      </c>
      <c r="D888" s="346"/>
      <c r="E888" s="351">
        <f t="shared" si="53"/>
        <v>38639</v>
      </c>
      <c r="F888" s="353">
        <f t="shared" si="54"/>
        <v>3.0835235968587726</v>
      </c>
      <c r="G888" s="354">
        <f t="shared" si="55"/>
        <v>0.82658150714303158</v>
      </c>
      <c r="I888" s="351">
        <f t="shared" si="56"/>
        <v>38639</v>
      </c>
      <c r="J888" s="353">
        <f t="array" ref="J888">(PRODUCT(1+$F$2:F888/100)-1)*100</f>
        <v>243.41357405550085</v>
      </c>
      <c r="K888" s="354">
        <f t="array" ref="K888">(PRODUCT(1+$G$2:G888/100)-1)*100</f>
        <v>14.859688138730487</v>
      </c>
      <c r="M888" s="361">
        <f t="shared" si="57"/>
        <v>4.5520686169693034</v>
      </c>
    </row>
    <row r="889" spans="1:13">
      <c r="A889" s="350">
        <v>38642</v>
      </c>
      <c r="B889" s="346">
        <v>4.1570999999999998</v>
      </c>
      <c r="C889" s="346">
        <v>1792.33</v>
      </c>
      <c r="D889" s="346"/>
      <c r="E889" s="351">
        <f t="shared" si="53"/>
        <v>38642</v>
      </c>
      <c r="F889" s="353">
        <f t="shared" si="54"/>
        <v>1.180450761816676</v>
      </c>
      <c r="G889" s="354">
        <f t="shared" si="55"/>
        <v>0.29770398598776282</v>
      </c>
      <c r="I889" s="351">
        <f t="shared" si="56"/>
        <v>38642</v>
      </c>
      <c r="J889" s="353">
        <f t="array" ref="J889">(PRODUCT(1+$F$2:F889/100)-1)*100</f>
        <v>247.46740220662087</v>
      </c>
      <c r="K889" s="354">
        <f t="array" ref="K889">(PRODUCT(1+$G$2:G889/100)-1)*100</f>
        <v>15.201630008612611</v>
      </c>
      <c r="M889" s="361">
        <f t="shared" si="57"/>
        <v>4.5120243554559902</v>
      </c>
    </row>
    <row r="890" spans="1:13">
      <c r="A890" s="350">
        <v>38643</v>
      </c>
      <c r="B890" s="346">
        <v>3.9214000000000002</v>
      </c>
      <c r="C890" s="346">
        <v>1774.32</v>
      </c>
      <c r="D890" s="346"/>
      <c r="E890" s="351">
        <f t="shared" si="53"/>
        <v>38643</v>
      </c>
      <c r="F890" s="353">
        <f t="shared" si="54"/>
        <v>-5.6698179019027624</v>
      </c>
      <c r="G890" s="354">
        <f t="shared" si="55"/>
        <v>-1.0048372788493132</v>
      </c>
      <c r="I890" s="351">
        <f t="shared" si="56"/>
        <v>38643</v>
      </c>
      <c r="J890" s="353">
        <f t="array" ref="J890">(PRODUCT(1+$F$2:F890/100)-1)*100</f>
        <v>227.76663323303339</v>
      </c>
      <c r="K890" s="354">
        <f t="array" ref="K890">(PRODUCT(1+$G$2:G890/100)-1)*100</f>
        <v>14.044041084444014</v>
      </c>
      <c r="M890" s="361">
        <f t="shared" si="57"/>
        <v>4.4637325450299832</v>
      </c>
    </row>
    <row r="891" spans="1:13">
      <c r="A891" s="350">
        <v>38644</v>
      </c>
      <c r="B891" s="346">
        <v>4.05</v>
      </c>
      <c r="C891" s="346">
        <v>1801.01</v>
      </c>
      <c r="D891" s="346"/>
      <c r="E891" s="351">
        <f t="shared" si="53"/>
        <v>38644</v>
      </c>
      <c r="F891" s="353">
        <f t="shared" si="54"/>
        <v>3.2794410159636689</v>
      </c>
      <c r="G891" s="354">
        <f t="shared" si="55"/>
        <v>1.5042382433833934</v>
      </c>
      <c r="I891" s="351">
        <f t="shared" si="56"/>
        <v>38644</v>
      </c>
      <c r="J891" s="353">
        <f t="array" ref="J891">(PRODUCT(1+$F$2:F891/100)-1)*100</f>
        <v>238.5155466399207</v>
      </c>
      <c r="K891" s="354">
        <f t="array" ref="K891">(PRODUCT(1+$G$2:G891/100)-1)*100</f>
        <v>15.759535164736093</v>
      </c>
      <c r="M891" s="361">
        <f t="shared" si="57"/>
        <v>4.3829486553084429</v>
      </c>
    </row>
    <row r="892" spans="1:13">
      <c r="A892" s="350">
        <v>38645</v>
      </c>
      <c r="B892" s="346">
        <v>3.6614</v>
      </c>
      <c r="C892" s="346">
        <v>1774.02</v>
      </c>
      <c r="D892" s="346"/>
      <c r="E892" s="351">
        <f t="shared" si="53"/>
        <v>38645</v>
      </c>
      <c r="F892" s="353">
        <f t="shared" si="54"/>
        <v>-9.5950617283950592</v>
      </c>
      <c r="G892" s="354">
        <f t="shared" si="55"/>
        <v>-1.4986035613350324</v>
      </c>
      <c r="I892" s="351">
        <f t="shared" si="56"/>
        <v>38645</v>
      </c>
      <c r="J892" s="353">
        <f t="array" ref="J892">(PRODUCT(1+$F$2:F892/100)-1)*100</f>
        <v>206.03477097960635</v>
      </c>
      <c r="K892" s="354">
        <f t="array" ref="K892">(PRODUCT(1+$G$2:G892/100)-1)*100</f>
        <v>14.024758648172476</v>
      </c>
      <c r="M892" s="361">
        <f t="shared" si="57"/>
        <v>4.3898750420467092</v>
      </c>
    </row>
    <row r="893" spans="1:13">
      <c r="A893" s="350">
        <v>38646</v>
      </c>
      <c r="B893" s="346">
        <v>3.7357</v>
      </c>
      <c r="C893" s="346">
        <v>1776.73</v>
      </c>
      <c r="D893" s="346"/>
      <c r="E893" s="351">
        <f t="shared" si="53"/>
        <v>38646</v>
      </c>
      <c r="F893" s="353">
        <f t="shared" si="54"/>
        <v>2.0292784180914403</v>
      </c>
      <c r="G893" s="354">
        <f t="shared" si="55"/>
        <v>0.15276039728977509</v>
      </c>
      <c r="I893" s="351">
        <f t="shared" si="56"/>
        <v>38646</v>
      </c>
      <c r="J893" s="353">
        <f t="array" ref="J893">(PRODUCT(1+$F$2:F893/100)-1)*100</f>
        <v>212.24506853895107</v>
      </c>
      <c r="K893" s="354">
        <f t="array" ref="K893">(PRODUCT(1+$G$2:G893/100)-1)*100</f>
        <v>14.198943322492141</v>
      </c>
      <c r="M893" s="361">
        <f t="shared" si="57"/>
        <v>4.3897006449191771</v>
      </c>
    </row>
    <row r="894" spans="1:13">
      <c r="A894" s="350">
        <v>38649</v>
      </c>
      <c r="B894" s="346">
        <v>3.8529</v>
      </c>
      <c r="C894" s="346">
        <v>1806.59</v>
      </c>
      <c r="D894" s="346"/>
      <c r="E894" s="351">
        <f t="shared" si="53"/>
        <v>38649</v>
      </c>
      <c r="F894" s="353">
        <f t="shared" si="54"/>
        <v>3.1372968921487221</v>
      </c>
      <c r="G894" s="354">
        <f t="shared" si="55"/>
        <v>1.6806155127678357</v>
      </c>
      <c r="I894" s="351">
        <f t="shared" si="56"/>
        <v>38649</v>
      </c>
      <c r="J894" s="353">
        <f t="array" ref="J894">(PRODUCT(1+$F$2:F894/100)-1)*100</f>
        <v>222.04112337011122</v>
      </c>
      <c r="K894" s="354">
        <f t="array" ref="K894">(PRODUCT(1+$G$2:G894/100)-1)*100</f>
        <v>16.118188479386887</v>
      </c>
      <c r="M894" s="361">
        <f t="shared" si="57"/>
        <v>4.3853560880890914</v>
      </c>
    </row>
    <row r="895" spans="1:13">
      <c r="A895" s="350">
        <v>38650</v>
      </c>
      <c r="B895" s="346">
        <v>3.9157000000000002</v>
      </c>
      <c r="C895" s="346">
        <v>1802.3</v>
      </c>
      <c r="D895" s="346"/>
      <c r="E895" s="351">
        <f t="shared" si="53"/>
        <v>38650</v>
      </c>
      <c r="F895" s="353">
        <f t="shared" si="54"/>
        <v>1.6299410833398253</v>
      </c>
      <c r="G895" s="354">
        <f t="shared" si="55"/>
        <v>-0.23746395142228982</v>
      </c>
      <c r="I895" s="351">
        <f t="shared" si="56"/>
        <v>38650</v>
      </c>
      <c r="J895" s="353">
        <f t="array" ref="J895">(PRODUCT(1+$F$2:F895/100)-1)*100</f>
        <v>227.29020394516976</v>
      </c>
      <c r="K895" s="354">
        <f t="array" ref="K895">(PRODUCT(1+$G$2:G895/100)-1)*100</f>
        <v>15.842449640703759</v>
      </c>
      <c r="M895" s="361">
        <f t="shared" si="57"/>
        <v>4.3849911229139344</v>
      </c>
    </row>
    <row r="896" spans="1:13">
      <c r="A896" s="350">
        <v>38651</v>
      </c>
      <c r="B896" s="346">
        <v>3.5686</v>
      </c>
      <c r="C896" s="346">
        <v>1794.56</v>
      </c>
      <c r="D896" s="346"/>
      <c r="E896" s="351">
        <f t="shared" si="53"/>
        <v>38651</v>
      </c>
      <c r="F896" s="353">
        <f t="shared" si="54"/>
        <v>-8.8643154480680391</v>
      </c>
      <c r="G896" s="354">
        <f t="shared" si="55"/>
        <v>-0.42945125672751994</v>
      </c>
      <c r="I896" s="351">
        <f t="shared" si="56"/>
        <v>38651</v>
      </c>
      <c r="J896" s="353">
        <f t="array" ref="J896">(PRODUCT(1+$F$2:F896/100)-1)*100</f>
        <v>198.27816783684469</v>
      </c>
      <c r="K896" s="354">
        <f t="array" ref="K896">(PRODUCT(1+$G$2:G896/100)-1)*100</f>
        <v>15.34496278489781</v>
      </c>
      <c r="M896" s="361">
        <f t="shared" si="57"/>
        <v>4.380793296939852</v>
      </c>
    </row>
    <row r="897" spans="1:13">
      <c r="A897" s="350">
        <v>38652</v>
      </c>
      <c r="B897" s="346">
        <v>3.7</v>
      </c>
      <c r="C897" s="346">
        <v>1776</v>
      </c>
      <c r="D897" s="346"/>
      <c r="E897" s="351">
        <f t="shared" si="53"/>
        <v>38652</v>
      </c>
      <c r="F897" s="353">
        <f t="shared" si="54"/>
        <v>3.6821162360589632</v>
      </c>
      <c r="G897" s="354">
        <f t="shared" si="55"/>
        <v>-1.0342368045649031</v>
      </c>
      <c r="I897" s="351">
        <f t="shared" si="56"/>
        <v>38652</v>
      </c>
      <c r="J897" s="353">
        <f t="array" ref="J897">(PRODUCT(1+$F$2:F897/100)-1)*100</f>
        <v>209.26111668338433</v>
      </c>
      <c r="K897" s="354">
        <f t="array" ref="K897">(PRODUCT(1+$G$2:G897/100)-1)*100</f>
        <v>14.152022727564706</v>
      </c>
      <c r="M897" s="361">
        <f t="shared" si="57"/>
        <v>4.3765772830266014</v>
      </c>
    </row>
    <row r="898" spans="1:13">
      <c r="A898" s="350">
        <v>38653</v>
      </c>
      <c r="B898" s="346">
        <v>3.7543000000000002</v>
      </c>
      <c r="C898" s="346">
        <v>1805.56</v>
      </c>
      <c r="D898" s="346"/>
      <c r="E898" s="351">
        <f t="shared" si="53"/>
        <v>38653</v>
      </c>
      <c r="F898" s="353">
        <f t="shared" si="54"/>
        <v>1.4675675675675626</v>
      </c>
      <c r="G898" s="354">
        <f t="shared" si="55"/>
        <v>1.6644144144144057</v>
      </c>
      <c r="I898" s="351">
        <f t="shared" si="56"/>
        <v>38653</v>
      </c>
      <c r="J898" s="353">
        <f t="array" ref="J898">(PRODUCT(1+$F$2:F898/100)-1)*100</f>
        <v>213.79973253092697</v>
      </c>
      <c r="K898" s="354">
        <f t="array" ref="K898">(PRODUCT(1+$G$2:G898/100)-1)*100</f>
        <v>16.05198544818791</v>
      </c>
      <c r="M898" s="361">
        <f t="shared" si="57"/>
        <v>4.3738235410276332</v>
      </c>
    </row>
    <row r="899" spans="1:13">
      <c r="A899" s="350">
        <v>38656</v>
      </c>
      <c r="B899" s="346">
        <v>3.7728999999999999</v>
      </c>
      <c r="C899" s="346">
        <v>1818.5</v>
      </c>
      <c r="D899" s="346"/>
      <c r="E899" s="351">
        <f t="shared" ref="E899:E962" si="58">A899</f>
        <v>38656</v>
      </c>
      <c r="F899" s="353">
        <f t="shared" ref="F899:F962" si="59">((B899/B898)-1)*100</f>
        <v>0.49543190474921062</v>
      </c>
      <c r="G899" s="354">
        <f t="shared" ref="G899:G962" si="60">((C899/C898)-1)*100</f>
        <v>0.71667515895346146</v>
      </c>
      <c r="I899" s="351">
        <f t="shared" ref="I899:I962" si="61">E899</f>
        <v>38656</v>
      </c>
      <c r="J899" s="353">
        <f t="array" ref="J899">(PRODUCT(1+$F$2:F899/100)-1)*100</f>
        <v>215.35439652290287</v>
      </c>
      <c r="K899" s="354">
        <f t="array" ref="K899">(PRODUCT(1+$G$2:G899/100)-1)*100</f>
        <v>16.883701199367351</v>
      </c>
      <c r="M899" s="361">
        <f t="shared" si="57"/>
        <v>4.3727508949517073</v>
      </c>
    </row>
    <row r="900" spans="1:13">
      <c r="A900" s="350">
        <v>38657</v>
      </c>
      <c r="B900" s="346">
        <v>3.6686000000000001</v>
      </c>
      <c r="C900" s="346">
        <v>1812.11</v>
      </c>
      <c r="D900" s="346"/>
      <c r="E900" s="351">
        <f t="shared" si="58"/>
        <v>38657</v>
      </c>
      <c r="F900" s="353">
        <f t="shared" si="59"/>
        <v>-2.7644517479922581</v>
      </c>
      <c r="G900" s="354">
        <f t="shared" si="60"/>
        <v>-0.35138850701127433</v>
      </c>
      <c r="I900" s="351">
        <f t="shared" si="61"/>
        <v>38657</v>
      </c>
      <c r="J900" s="353">
        <f t="array" ref="J900">(PRODUCT(1+$F$2:F900/100)-1)*100</f>
        <v>206.63657639585503</v>
      </c>
      <c r="K900" s="354">
        <f t="array" ref="K900">(PRODUCT(1+$G$2:G900/100)-1)*100</f>
        <v>16.472985306783382</v>
      </c>
      <c r="M900" s="361">
        <f t="shared" si="57"/>
        <v>4.3741205895005209</v>
      </c>
    </row>
    <row r="901" spans="1:13">
      <c r="A901" s="350">
        <v>38658</v>
      </c>
      <c r="B901" s="346">
        <v>3.8742999999999999</v>
      </c>
      <c r="C901" s="346">
        <v>1830.43</v>
      </c>
      <c r="D901" s="346"/>
      <c r="E901" s="351">
        <f t="shared" si="58"/>
        <v>38658</v>
      </c>
      <c r="F901" s="353">
        <f t="shared" si="59"/>
        <v>5.6070435588507772</v>
      </c>
      <c r="G901" s="354">
        <f t="shared" si="60"/>
        <v>1.0109761548692031</v>
      </c>
      <c r="I901" s="351">
        <f t="shared" si="61"/>
        <v>38658</v>
      </c>
      <c r="J901" s="353">
        <f t="array" ref="J901">(PRODUCT(1+$F$2:F901/100)-1)*100</f>
        <v>223.82982280173937</v>
      </c>
      <c r="K901" s="354">
        <f t="array" ref="K901">(PRODUCT(1+$G$2:G901/100)-1)*100</f>
        <v>17.650499415099262</v>
      </c>
      <c r="M901" s="361">
        <f t="shared" si="57"/>
        <v>4.3781283391875156</v>
      </c>
    </row>
    <row r="902" spans="1:13">
      <c r="A902" s="350">
        <v>38659</v>
      </c>
      <c r="B902" s="346">
        <v>3.8685999999999998</v>
      </c>
      <c r="C902" s="346">
        <v>1838.86</v>
      </c>
      <c r="D902" s="346"/>
      <c r="E902" s="351">
        <f t="shared" si="58"/>
        <v>38659</v>
      </c>
      <c r="F902" s="353">
        <f t="shared" si="59"/>
        <v>-0.14712335131508159</v>
      </c>
      <c r="G902" s="354">
        <f t="shared" si="60"/>
        <v>0.4605475216205912</v>
      </c>
      <c r="I902" s="351">
        <f t="shared" si="61"/>
        <v>38659</v>
      </c>
      <c r="J902" s="353">
        <f t="array" ref="J902">(PRODUCT(1+$F$2:F902/100)-1)*100</f>
        <v>223.35339351387574</v>
      </c>
      <c r="K902" s="354">
        <f t="array" ref="K902">(PRODUCT(1+$G$2:G902/100)-1)*100</f>
        <v>18.192335874329757</v>
      </c>
      <c r="M902" s="361">
        <f t="shared" si="57"/>
        <v>4.3747827314576044</v>
      </c>
    </row>
    <row r="903" spans="1:13">
      <c r="A903" s="350">
        <v>38660</v>
      </c>
      <c r="B903" s="346">
        <v>3.9413999999999998</v>
      </c>
      <c r="C903" s="346">
        <v>1839.16</v>
      </c>
      <c r="D903" s="346"/>
      <c r="E903" s="351">
        <f t="shared" si="58"/>
        <v>38660</v>
      </c>
      <c r="F903" s="353">
        <f t="shared" si="59"/>
        <v>1.8818177118337331</v>
      </c>
      <c r="G903" s="354">
        <f t="shared" si="60"/>
        <v>1.6314455695387586E-2</v>
      </c>
      <c r="I903" s="351">
        <f t="shared" si="61"/>
        <v>38660</v>
      </c>
      <c r="J903" s="353">
        <f t="array" ref="J903">(PRODUCT(1+$F$2:F903/100)-1)*100</f>
        <v>229.4383149448353</v>
      </c>
      <c r="K903" s="354">
        <f t="array" ref="K903">(PRODUCT(1+$G$2:G903/100)-1)*100</f>
        <v>18.211618310601317</v>
      </c>
      <c r="M903" s="361">
        <f t="shared" si="57"/>
        <v>4.3735384652278455</v>
      </c>
    </row>
    <row r="904" spans="1:13">
      <c r="A904" s="350">
        <v>38663</v>
      </c>
      <c r="B904" s="346">
        <v>3.9729000000000001</v>
      </c>
      <c r="C904" s="346">
        <v>1843.27</v>
      </c>
      <c r="D904" s="346"/>
      <c r="E904" s="351">
        <f t="shared" si="58"/>
        <v>38663</v>
      </c>
      <c r="F904" s="353">
        <f t="shared" si="59"/>
        <v>0.79920840310550023</v>
      </c>
      <c r="G904" s="354">
        <f t="shared" si="60"/>
        <v>0.22347158485394036</v>
      </c>
      <c r="I904" s="351">
        <f t="shared" si="61"/>
        <v>38663</v>
      </c>
      <c r="J904" s="353">
        <f t="array" ref="J904">(PRODUCT(1+$F$2:F904/100)-1)*100</f>
        <v>232.07121364092359</v>
      </c>
      <c r="K904" s="354">
        <f t="array" ref="K904">(PRODUCT(1+$G$2:G904/100)-1)*100</f>
        <v>18.475787687521517</v>
      </c>
      <c r="M904" s="361">
        <f t="shared" si="57"/>
        <v>4.3715406269315595</v>
      </c>
    </row>
    <row r="905" spans="1:13">
      <c r="A905" s="350">
        <v>38664</v>
      </c>
      <c r="B905" s="346">
        <v>4.08</v>
      </c>
      <c r="C905" s="346">
        <v>1837.8</v>
      </c>
      <c r="D905" s="346"/>
      <c r="E905" s="351">
        <f t="shared" si="58"/>
        <v>38664</v>
      </c>
      <c r="F905" s="353">
        <f t="shared" si="59"/>
        <v>2.695763799743256</v>
      </c>
      <c r="G905" s="354">
        <f t="shared" si="60"/>
        <v>-0.29675522305467883</v>
      </c>
      <c r="I905" s="351">
        <f t="shared" si="61"/>
        <v>38664</v>
      </c>
      <c r="J905" s="353">
        <f t="array" ref="J905">(PRODUCT(1+$F$2:F905/100)-1)*100</f>
        <v>241.02306920762371</v>
      </c>
      <c r="K905" s="354">
        <f t="array" ref="K905">(PRODUCT(1+$G$2:G905/100)-1)*100</f>
        <v>18.124204599503635</v>
      </c>
      <c r="M905" s="361">
        <f t="shared" si="57"/>
        <v>4.3668617286482592</v>
      </c>
    </row>
    <row r="906" spans="1:13">
      <c r="A906" s="350">
        <v>38665</v>
      </c>
      <c r="B906" s="346">
        <v>4.0213999999999999</v>
      </c>
      <c r="C906" s="346">
        <v>1841</v>
      </c>
      <c r="D906" s="346"/>
      <c r="E906" s="351">
        <f t="shared" si="58"/>
        <v>38665</v>
      </c>
      <c r="F906" s="353">
        <f t="shared" si="59"/>
        <v>-1.4362745098039253</v>
      </c>
      <c r="G906" s="354">
        <f t="shared" si="60"/>
        <v>0.17412123190772011</v>
      </c>
      <c r="I906" s="351">
        <f t="shared" si="61"/>
        <v>38665</v>
      </c>
      <c r="J906" s="353">
        <f t="array" ref="J906">(PRODUCT(1+$F$2:F906/100)-1)*100</f>
        <v>236.12504179204362</v>
      </c>
      <c r="K906" s="354">
        <f t="array" ref="K906">(PRODUCT(1+$G$2:G906/100)-1)*100</f>
        <v>18.32988391973349</v>
      </c>
      <c r="M906" s="361">
        <f t="shared" si="57"/>
        <v>4.3662905909116843</v>
      </c>
    </row>
    <row r="907" spans="1:13">
      <c r="A907" s="350">
        <v>38666</v>
      </c>
      <c r="B907" s="346">
        <v>4.2214</v>
      </c>
      <c r="C907" s="346">
        <v>1856.9</v>
      </c>
      <c r="D907" s="346"/>
      <c r="E907" s="351">
        <f t="shared" si="58"/>
        <v>38666</v>
      </c>
      <c r="F907" s="353">
        <f t="shared" si="59"/>
        <v>4.9733923509225786</v>
      </c>
      <c r="G907" s="354">
        <f t="shared" si="60"/>
        <v>0.86366105377513325</v>
      </c>
      <c r="I907" s="351">
        <f t="shared" si="61"/>
        <v>38666</v>
      </c>
      <c r="J907" s="353">
        <f t="array" ref="J907">(PRODUCT(1+$F$2:F907/100)-1)*100</f>
        <v>252.84185891006442</v>
      </c>
      <c r="K907" s="354">
        <f t="array" ref="K907">(PRODUCT(1+$G$2:G907/100)-1)*100</f>
        <v>19.351853042125544</v>
      </c>
      <c r="M907" s="361">
        <f t="shared" si="57"/>
        <v>4.3688513877898769</v>
      </c>
    </row>
    <row r="908" spans="1:13">
      <c r="A908" s="350">
        <v>38667</v>
      </c>
      <c r="B908" s="346">
        <v>4.2957000000000001</v>
      </c>
      <c r="C908" s="346">
        <v>1862.56</v>
      </c>
      <c r="D908" s="346"/>
      <c r="E908" s="351">
        <f t="shared" si="58"/>
        <v>38667</v>
      </c>
      <c r="F908" s="353">
        <f t="shared" si="59"/>
        <v>1.7600795944473502</v>
      </c>
      <c r="G908" s="354">
        <f t="shared" si="60"/>
        <v>0.3048090904195</v>
      </c>
      <c r="I908" s="351">
        <f t="shared" si="61"/>
        <v>38667</v>
      </c>
      <c r="J908" s="353">
        <f t="array" ref="J908">(PRODUCT(1+$F$2:F908/100)-1)*100</f>
        <v>259.05215646940917</v>
      </c>
      <c r="K908" s="354">
        <f t="array" ref="K908">(PRODUCT(1+$G$2:G908/100)-1)*100</f>
        <v>19.715648339782057</v>
      </c>
      <c r="M908" s="361">
        <f t="shared" si="57"/>
        <v>4.3666222339209151</v>
      </c>
    </row>
    <row r="909" spans="1:13">
      <c r="A909" s="350">
        <v>38670</v>
      </c>
      <c r="B909" s="346">
        <v>4.1456999999999997</v>
      </c>
      <c r="C909" s="346">
        <v>1861.25</v>
      </c>
      <c r="D909" s="346"/>
      <c r="E909" s="351">
        <f t="shared" si="58"/>
        <v>38670</v>
      </c>
      <c r="F909" s="353">
        <f t="shared" si="59"/>
        <v>-3.4918639569802457</v>
      </c>
      <c r="G909" s="354">
        <f t="shared" si="60"/>
        <v>-7.0333304698910748E-2</v>
      </c>
      <c r="I909" s="351">
        <f t="shared" si="61"/>
        <v>38670</v>
      </c>
      <c r="J909" s="353">
        <f t="array" ref="J909">(PRODUCT(1+$F$2:F909/100)-1)*100</f>
        <v>246.51454363089357</v>
      </c>
      <c r="K909" s="354">
        <f t="array" ref="K909">(PRODUCT(1+$G$2:G909/100)-1)*100</f>
        <v>19.631448368062966</v>
      </c>
      <c r="M909" s="361">
        <f t="shared" si="57"/>
        <v>4.3521761757819677</v>
      </c>
    </row>
    <row r="910" spans="1:13">
      <c r="A910" s="350">
        <v>38671</v>
      </c>
      <c r="B910" s="346">
        <v>3.9929000000000001</v>
      </c>
      <c r="C910" s="346">
        <v>1854.28</v>
      </c>
      <c r="D910" s="346"/>
      <c r="E910" s="351">
        <f t="shared" si="58"/>
        <v>38671</v>
      </c>
      <c r="F910" s="353">
        <f t="shared" si="59"/>
        <v>-3.6857466772800662</v>
      </c>
      <c r="G910" s="354">
        <f t="shared" si="60"/>
        <v>-0.37447951645399602</v>
      </c>
      <c r="I910" s="351">
        <f t="shared" si="61"/>
        <v>38671</v>
      </c>
      <c r="J910" s="353">
        <f t="array" ref="J910">(PRODUCT(1+$F$2:F910/100)-1)*100</f>
        <v>233.74289535272572</v>
      </c>
      <c r="K910" s="354">
        <f t="array" ref="K910">(PRODUCT(1+$G$2:G910/100)-1)*100</f>
        <v>19.18345309868732</v>
      </c>
      <c r="M910" s="361">
        <f t="shared" si="57"/>
        <v>4.3523285435909997</v>
      </c>
    </row>
    <row r="911" spans="1:13">
      <c r="A911" s="350">
        <v>38672</v>
      </c>
      <c r="B911" s="346">
        <v>3.9628999999999999</v>
      </c>
      <c r="C911" s="346">
        <v>1857.97</v>
      </c>
      <c r="D911" s="346"/>
      <c r="E911" s="351">
        <f t="shared" si="58"/>
        <v>38672</v>
      </c>
      <c r="F911" s="353">
        <f t="shared" si="59"/>
        <v>-0.75133361717047986</v>
      </c>
      <c r="G911" s="354">
        <f t="shared" si="60"/>
        <v>0.19899907241625048</v>
      </c>
      <c r="I911" s="351">
        <f t="shared" si="61"/>
        <v>38672</v>
      </c>
      <c r="J911" s="353">
        <f t="array" ref="J911">(PRODUCT(1+$F$2:F911/100)-1)*100</f>
        <v>231.23537278502261</v>
      </c>
      <c r="K911" s="354">
        <f t="array" ref="K911">(PRODUCT(1+$G$2:G911/100)-1)*100</f>
        <v>19.420627064827368</v>
      </c>
      <c r="M911" s="361">
        <f t="shared" si="57"/>
        <v>4.3491968745897829</v>
      </c>
    </row>
    <row r="912" spans="1:13">
      <c r="A912" s="350">
        <v>38673</v>
      </c>
      <c r="B912" s="346">
        <v>4.1071</v>
      </c>
      <c r="C912" s="346">
        <v>1875.49</v>
      </c>
      <c r="D912" s="346"/>
      <c r="E912" s="351">
        <f t="shared" si="58"/>
        <v>38673</v>
      </c>
      <c r="F912" s="353">
        <f t="shared" si="59"/>
        <v>3.6387494006914212</v>
      </c>
      <c r="G912" s="354">
        <f t="shared" si="60"/>
        <v>0.94296463344403225</v>
      </c>
      <c r="I912" s="351">
        <f t="shared" si="61"/>
        <v>38673</v>
      </c>
      <c r="J912" s="353">
        <f t="array" ref="J912">(PRODUCT(1+$F$2:F912/100)-1)*100</f>
        <v>243.28819792711562</v>
      </c>
      <c r="K912" s="354">
        <f t="array" ref="K912">(PRODUCT(1+$G$2:G912/100)-1)*100</f>
        <v>20.546721343085771</v>
      </c>
      <c r="M912" s="361">
        <f t="shared" si="57"/>
        <v>4.2947761164097091</v>
      </c>
    </row>
    <row r="913" spans="1:13">
      <c r="A913" s="350">
        <v>38674</v>
      </c>
      <c r="B913" s="346">
        <v>4.0599999999999996</v>
      </c>
      <c r="C913" s="346">
        <v>1883.99</v>
      </c>
      <c r="D913" s="346"/>
      <c r="E913" s="351">
        <f t="shared" si="58"/>
        <v>38674</v>
      </c>
      <c r="F913" s="353">
        <f t="shared" si="59"/>
        <v>-1.146794575247756</v>
      </c>
      <c r="G913" s="354">
        <f t="shared" si="60"/>
        <v>0.45321489317458052</v>
      </c>
      <c r="I913" s="351">
        <f t="shared" si="61"/>
        <v>38674</v>
      </c>
      <c r="J913" s="353">
        <f t="array" ref="J913">(PRODUCT(1+$F$2:F913/100)-1)*100</f>
        <v>239.35138749582171</v>
      </c>
      <c r="K913" s="354">
        <f t="array" ref="K913">(PRODUCT(1+$G$2:G913/100)-1)*100</f>
        <v>21.093057037446307</v>
      </c>
      <c r="M913" s="361">
        <f t="shared" si="57"/>
        <v>4.2614768148851381</v>
      </c>
    </row>
    <row r="914" spans="1:13">
      <c r="A914" s="350">
        <v>38677</v>
      </c>
      <c r="B914" s="346">
        <v>4.1013999999999999</v>
      </c>
      <c r="C914" s="346">
        <v>1893.93</v>
      </c>
      <c r="D914" s="346"/>
      <c r="E914" s="351">
        <f t="shared" si="58"/>
        <v>38677</v>
      </c>
      <c r="F914" s="353">
        <f t="shared" si="59"/>
        <v>1.019704433497548</v>
      </c>
      <c r="G914" s="354">
        <f t="shared" si="60"/>
        <v>0.5276036497009029</v>
      </c>
      <c r="I914" s="351">
        <f t="shared" si="61"/>
        <v>38677</v>
      </c>
      <c r="J914" s="353">
        <f t="array" ref="J914">(PRODUCT(1+$F$2:F914/100)-1)*100</f>
        <v>242.81176863925205</v>
      </c>
      <c r="K914" s="354">
        <f t="array" ref="K914">(PRODUCT(1+$G$2:G914/100)-1)*100</f>
        <v>21.731948425910264</v>
      </c>
      <c r="M914" s="361">
        <f t="shared" ref="M914:M977" si="62">_xlfn.STDEV.S(F132:F914)</f>
        <v>4.2528157682372187</v>
      </c>
    </row>
    <row r="915" spans="1:13">
      <c r="A915" s="350">
        <v>38678</v>
      </c>
      <c r="B915" s="346">
        <v>4.1714000000000002</v>
      </c>
      <c r="C915" s="346">
        <v>1903.66</v>
      </c>
      <c r="D915" s="346"/>
      <c r="E915" s="351">
        <f t="shared" si="58"/>
        <v>38678</v>
      </c>
      <c r="F915" s="353">
        <f t="shared" si="59"/>
        <v>1.7067342858536172</v>
      </c>
      <c r="G915" s="354">
        <f t="shared" si="60"/>
        <v>0.51374654818288068</v>
      </c>
      <c r="I915" s="351">
        <f t="shared" si="61"/>
        <v>38678</v>
      </c>
      <c r="J915" s="353">
        <f t="array" ref="J915">(PRODUCT(1+$F$2:F915/100)-1)*100</f>
        <v>248.66265463055933</v>
      </c>
      <c r="K915" s="354">
        <f t="array" ref="K915">(PRODUCT(1+$G$2:G915/100)-1)*100</f>
        <v>22.357342108984145</v>
      </c>
      <c r="M915" s="361">
        <f t="shared" si="62"/>
        <v>4.2402160243221241</v>
      </c>
    </row>
    <row r="916" spans="1:13">
      <c r="A916" s="350">
        <v>38679</v>
      </c>
      <c r="B916" s="346">
        <v>4.1456999999999997</v>
      </c>
      <c r="C916" s="346">
        <v>1910.39</v>
      </c>
      <c r="D916" s="346"/>
      <c r="E916" s="351">
        <f t="shared" si="58"/>
        <v>38679</v>
      </c>
      <c r="F916" s="353">
        <f t="shared" si="59"/>
        <v>-0.6161001102747421</v>
      </c>
      <c r="G916" s="354">
        <f t="shared" si="60"/>
        <v>0.35352951682547928</v>
      </c>
      <c r="I916" s="351">
        <f t="shared" si="61"/>
        <v>38679</v>
      </c>
      <c r="J916" s="353">
        <f t="array" ref="J916">(PRODUCT(1+$F$2:F916/100)-1)*100</f>
        <v>246.51454363089363</v>
      </c>
      <c r="K916" s="354">
        <f t="array" ref="K916">(PRODUCT(1+$G$2:G916/100)-1)*100</f>
        <v>22.789911429342546</v>
      </c>
      <c r="M916" s="361">
        <f t="shared" si="62"/>
        <v>4.2403374581237454</v>
      </c>
    </row>
    <row r="917" spans="1:13">
      <c r="A917" s="350">
        <v>38680</v>
      </c>
      <c r="B917" s="346">
        <v>4.1456999999999997</v>
      </c>
      <c r="C917" s="346">
        <v>1910.39</v>
      </c>
      <c r="D917" s="346"/>
      <c r="E917" s="351">
        <f t="shared" si="58"/>
        <v>38680</v>
      </c>
      <c r="F917" s="353">
        <f t="shared" si="59"/>
        <v>0</v>
      </c>
      <c r="G917" s="354">
        <f t="shared" si="60"/>
        <v>0</v>
      </c>
      <c r="I917" s="351">
        <f t="shared" si="61"/>
        <v>38680</v>
      </c>
      <c r="J917" s="353">
        <f t="array" ref="J917">(PRODUCT(1+$F$2:F917/100)-1)*100</f>
        <v>246.51454363089363</v>
      </c>
      <c r="K917" s="354">
        <f t="array" ref="K917">(PRODUCT(1+$G$2:G917/100)-1)*100</f>
        <v>22.789911429342546</v>
      </c>
      <c r="M917" s="361">
        <f t="shared" si="62"/>
        <v>4.2403108459299172</v>
      </c>
    </row>
    <row r="918" spans="1:13">
      <c r="A918" s="350">
        <v>38681</v>
      </c>
      <c r="B918" s="346">
        <v>4.1786000000000003</v>
      </c>
      <c r="C918" s="346">
        <v>1914.4</v>
      </c>
      <c r="D918" s="346"/>
      <c r="E918" s="351">
        <f t="shared" si="58"/>
        <v>38681</v>
      </c>
      <c r="F918" s="353">
        <f t="shared" si="59"/>
        <v>0.79359336179658513</v>
      </c>
      <c r="G918" s="354">
        <f t="shared" si="60"/>
        <v>0.2099047838399537</v>
      </c>
      <c r="I918" s="351">
        <f t="shared" si="61"/>
        <v>38681</v>
      </c>
      <c r="J918" s="353">
        <f t="array" ref="J918">(PRODUCT(1+$F$2:F918/100)-1)*100</f>
        <v>249.26446004680813</v>
      </c>
      <c r="K918" s="354">
        <f t="array" ref="K918">(PRODUCT(1+$G$2:G918/100)-1)*100</f>
        <v>23.047653327505579</v>
      </c>
      <c r="M918" s="361">
        <f t="shared" si="62"/>
        <v>4.2352551866031636</v>
      </c>
    </row>
    <row r="919" spans="1:13">
      <c r="A919" s="350">
        <v>38684</v>
      </c>
      <c r="B919" s="346">
        <v>3.94</v>
      </c>
      <c r="C919" s="346">
        <v>1898.37</v>
      </c>
      <c r="D919" s="346"/>
      <c r="E919" s="351">
        <f t="shared" si="58"/>
        <v>38684</v>
      </c>
      <c r="F919" s="353">
        <f t="shared" si="59"/>
        <v>-5.7100464270329887</v>
      </c>
      <c r="G919" s="354">
        <f t="shared" si="60"/>
        <v>-0.83733806936899802</v>
      </c>
      <c r="I919" s="351">
        <f t="shared" si="61"/>
        <v>38684</v>
      </c>
      <c r="J919" s="353">
        <f t="array" ref="J919">(PRODUCT(1+$F$2:F919/100)-1)*100</f>
        <v>229.32129722500929</v>
      </c>
      <c r="K919" s="354">
        <f t="array" ref="K919">(PRODUCT(1+$G$2:G919/100)-1)*100</f>
        <v>22.017328482729191</v>
      </c>
      <c r="M919" s="361">
        <f t="shared" si="62"/>
        <v>4.2407231673660677</v>
      </c>
    </row>
    <row r="920" spans="1:13">
      <c r="A920" s="350">
        <v>38685</v>
      </c>
      <c r="B920" s="346">
        <v>3.8571</v>
      </c>
      <c r="C920" s="346">
        <v>1898.74</v>
      </c>
      <c r="D920" s="346"/>
      <c r="E920" s="351">
        <f t="shared" si="58"/>
        <v>38685</v>
      </c>
      <c r="F920" s="353">
        <f t="shared" si="59"/>
        <v>-2.1040609137055855</v>
      </c>
      <c r="G920" s="354">
        <f t="shared" si="60"/>
        <v>1.9490404926347793E-2</v>
      </c>
      <c r="I920" s="351">
        <f t="shared" si="61"/>
        <v>38685</v>
      </c>
      <c r="J920" s="353">
        <f t="array" ref="J920">(PRODUCT(1+$F$2:F920/100)-1)*100</f>
        <v>222.39217652958968</v>
      </c>
      <c r="K920" s="354">
        <f t="array" ref="K920">(PRODUCT(1+$G$2:G920/100)-1)*100</f>
        <v>22.041110154130795</v>
      </c>
      <c r="M920" s="361">
        <f t="shared" si="62"/>
        <v>4.2415840831852272</v>
      </c>
    </row>
    <row r="921" spans="1:13">
      <c r="A921" s="350">
        <v>38686</v>
      </c>
      <c r="B921" s="346">
        <v>3.9342999999999999</v>
      </c>
      <c r="C921" s="346">
        <v>1887.28</v>
      </c>
      <c r="D921" s="346"/>
      <c r="E921" s="351">
        <f t="shared" si="58"/>
        <v>38686</v>
      </c>
      <c r="F921" s="353">
        <f t="shared" si="59"/>
        <v>2.0015037204117014</v>
      </c>
      <c r="G921" s="354">
        <f t="shared" si="60"/>
        <v>-0.60355814908834571</v>
      </c>
      <c r="I921" s="351">
        <f t="shared" si="61"/>
        <v>38686</v>
      </c>
      <c r="J921" s="353">
        <f t="array" ref="J921">(PRODUCT(1+$F$2:F921/100)-1)*100</f>
        <v>228.84486793714566</v>
      </c>
      <c r="K921" s="354">
        <f t="array" ref="K921">(PRODUCT(1+$G$2:G921/100)-1)*100</f>
        <v>21.304521088557649</v>
      </c>
      <c r="M921" s="361">
        <f t="shared" si="62"/>
        <v>4.2408166413675019</v>
      </c>
    </row>
    <row r="922" spans="1:13">
      <c r="A922" s="350">
        <v>38687</v>
      </c>
      <c r="B922" s="346">
        <v>3.8729</v>
      </c>
      <c r="C922" s="346">
        <v>1910.23</v>
      </c>
      <c r="D922" s="346"/>
      <c r="E922" s="351">
        <f t="shared" si="58"/>
        <v>38687</v>
      </c>
      <c r="F922" s="353">
        <f t="shared" si="59"/>
        <v>-1.5606334036550318</v>
      </c>
      <c r="G922" s="354">
        <f t="shared" si="60"/>
        <v>1.2160357763553842</v>
      </c>
      <c r="I922" s="351">
        <f t="shared" si="61"/>
        <v>38687</v>
      </c>
      <c r="J922" s="353">
        <f t="array" ref="J922">(PRODUCT(1+$F$2:F922/100)-1)*100</f>
        <v>223.7128050819133</v>
      </c>
      <c r="K922" s="354">
        <f t="array" ref="K922">(PRODUCT(1+$G$2:G922/100)-1)*100</f>
        <v>22.779627463331064</v>
      </c>
      <c r="M922" s="361">
        <f t="shared" si="62"/>
        <v>4.2407018559442218</v>
      </c>
    </row>
    <row r="923" spans="1:13">
      <c r="A923" s="350">
        <v>38688</v>
      </c>
      <c r="B923" s="346">
        <v>3.9557000000000002</v>
      </c>
      <c r="C923" s="346">
        <v>1910.86</v>
      </c>
      <c r="D923" s="346"/>
      <c r="E923" s="351">
        <f t="shared" si="58"/>
        <v>38688</v>
      </c>
      <c r="F923" s="353">
        <f t="shared" si="59"/>
        <v>2.1379328152030919</v>
      </c>
      <c r="G923" s="354">
        <f t="shared" si="60"/>
        <v>3.298032174134935E-2</v>
      </c>
      <c r="I923" s="351">
        <f t="shared" si="61"/>
        <v>38688</v>
      </c>
      <c r="J923" s="353">
        <f t="array" ref="J923">(PRODUCT(1+$F$2:F923/100)-1)*100</f>
        <v>230.63356736877395</v>
      </c>
      <c r="K923" s="354">
        <f t="array" ref="K923">(PRODUCT(1+$G$2:G923/100)-1)*100</f>
        <v>22.820120579501292</v>
      </c>
      <c r="M923" s="361">
        <f t="shared" si="62"/>
        <v>4.2410822922891649</v>
      </c>
    </row>
    <row r="924" spans="1:13">
      <c r="A924" s="350">
        <v>38691</v>
      </c>
      <c r="B924" s="346">
        <v>3.9571000000000001</v>
      </c>
      <c r="C924" s="346">
        <v>1906.42</v>
      </c>
      <c r="D924" s="346"/>
      <c r="E924" s="351">
        <f t="shared" si="58"/>
        <v>38691</v>
      </c>
      <c r="F924" s="353">
        <f t="shared" si="59"/>
        <v>3.5391966023712307E-2</v>
      </c>
      <c r="G924" s="354">
        <f t="shared" si="60"/>
        <v>-0.23235611190771666</v>
      </c>
      <c r="I924" s="351">
        <f t="shared" si="61"/>
        <v>38691</v>
      </c>
      <c r="J924" s="353">
        <f t="array" ref="J924">(PRODUCT(1+$F$2:F924/100)-1)*100</f>
        <v>230.7505850886001</v>
      </c>
      <c r="K924" s="354">
        <f t="array" ref="K924">(PRODUCT(1+$G$2:G924/100)-1)*100</f>
        <v>22.534740522682384</v>
      </c>
      <c r="M924" s="361">
        <f t="shared" si="62"/>
        <v>4.2311740944117657</v>
      </c>
    </row>
    <row r="925" spans="1:13">
      <c r="A925" s="350">
        <v>38692</v>
      </c>
      <c r="B925" s="346">
        <v>3.9643000000000002</v>
      </c>
      <c r="C925" s="346">
        <v>1908.89</v>
      </c>
      <c r="D925" s="346"/>
      <c r="E925" s="351">
        <f t="shared" si="58"/>
        <v>38692</v>
      </c>
      <c r="F925" s="353">
        <f t="shared" si="59"/>
        <v>0.18195142907684314</v>
      </c>
      <c r="G925" s="354">
        <f t="shared" si="60"/>
        <v>0.12956221609088381</v>
      </c>
      <c r="I925" s="351">
        <f t="shared" si="61"/>
        <v>38692</v>
      </c>
      <c r="J925" s="353">
        <f t="array" ref="J925">(PRODUCT(1+$F$2:F925/100)-1)*100</f>
        <v>231.35239050484887</v>
      </c>
      <c r="K925" s="354">
        <f t="array" ref="K925">(PRODUCT(1+$G$2:G925/100)-1)*100</f>
        <v>22.693499247984782</v>
      </c>
      <c r="M925" s="361">
        <f t="shared" si="62"/>
        <v>4.2152344193315816</v>
      </c>
    </row>
    <row r="926" spans="1:13">
      <c r="A926" s="350">
        <v>38693</v>
      </c>
      <c r="B926" s="346">
        <v>3.9114</v>
      </c>
      <c r="C926" s="346">
        <v>1899.69</v>
      </c>
      <c r="D926" s="346"/>
      <c r="E926" s="351">
        <f t="shared" si="58"/>
        <v>38693</v>
      </c>
      <c r="F926" s="353">
        <f t="shared" si="59"/>
        <v>-1.3344096057311572</v>
      </c>
      <c r="G926" s="354">
        <f t="shared" si="60"/>
        <v>-0.48195548198167737</v>
      </c>
      <c r="I926" s="351">
        <f t="shared" si="61"/>
        <v>38693</v>
      </c>
      <c r="J926" s="353">
        <f t="array" ref="J926">(PRODUCT(1+$F$2:F926/100)-1)*100</f>
        <v>226.93079237713235</v>
      </c>
      <c r="K926" s="354">
        <f t="array" ref="K926">(PRODUCT(1+$G$2:G926/100)-1)*100</f>
        <v>22.102171202323962</v>
      </c>
      <c r="M926" s="361">
        <f t="shared" si="62"/>
        <v>4.2155552595871217</v>
      </c>
    </row>
    <row r="927" spans="1:13">
      <c r="A927" s="350">
        <v>38694</v>
      </c>
      <c r="B927" s="346">
        <v>3.9285999999999999</v>
      </c>
      <c r="C927" s="346">
        <v>1897.57</v>
      </c>
      <c r="D927" s="346"/>
      <c r="E927" s="351">
        <f t="shared" si="58"/>
        <v>38694</v>
      </c>
      <c r="F927" s="353">
        <f t="shared" si="59"/>
        <v>0.43974024645907495</v>
      </c>
      <c r="G927" s="354">
        <f t="shared" si="60"/>
        <v>-0.1115971553253492</v>
      </c>
      <c r="I927" s="351">
        <f t="shared" si="61"/>
        <v>38694</v>
      </c>
      <c r="J927" s="353">
        <f t="array" ref="J927">(PRODUCT(1+$F$2:F927/100)-1)*100</f>
        <v>228.36843864928213</v>
      </c>
      <c r="K927" s="354">
        <f t="array" ref="K927">(PRODUCT(1+$G$2:G927/100)-1)*100</f>
        <v>21.965908652671672</v>
      </c>
      <c r="M927" s="361">
        <f t="shared" si="62"/>
        <v>4.215017618767142</v>
      </c>
    </row>
    <row r="928" spans="1:13">
      <c r="A928" s="350">
        <v>38695</v>
      </c>
      <c r="B928" s="346">
        <v>3.6770999999999998</v>
      </c>
      <c r="C928" s="346">
        <v>1902.92</v>
      </c>
      <c r="D928" s="346"/>
      <c r="E928" s="351">
        <f t="shared" si="58"/>
        <v>38695</v>
      </c>
      <c r="F928" s="353">
        <f t="shared" si="59"/>
        <v>-6.4017716234791022</v>
      </c>
      <c r="G928" s="354">
        <f t="shared" si="60"/>
        <v>0.28193953319246567</v>
      </c>
      <c r="I928" s="351">
        <f t="shared" si="61"/>
        <v>38695</v>
      </c>
      <c r="J928" s="353">
        <f t="array" ref="J928">(PRODUCT(1+$F$2:F928/100)-1)*100</f>
        <v>207.34704112337101</v>
      </c>
      <c r="K928" s="354">
        <f t="array" ref="K928">(PRODUCT(1+$G$2:G928/100)-1)*100</f>
        <v>22.309778766180965</v>
      </c>
      <c r="M928" s="361">
        <f t="shared" si="62"/>
        <v>4.210232478062661</v>
      </c>
    </row>
    <row r="929" spans="1:13">
      <c r="A929" s="350">
        <v>38698</v>
      </c>
      <c r="B929" s="346">
        <v>3.5857000000000001</v>
      </c>
      <c r="C929" s="346">
        <v>1904.59</v>
      </c>
      <c r="D929" s="346"/>
      <c r="E929" s="351">
        <f t="shared" si="58"/>
        <v>38698</v>
      </c>
      <c r="F929" s="353">
        <f t="shared" si="59"/>
        <v>-2.4856544559571314</v>
      </c>
      <c r="G929" s="354">
        <f t="shared" si="60"/>
        <v>8.775986378828371E-2</v>
      </c>
      <c r="I929" s="351">
        <f t="shared" si="61"/>
        <v>38698</v>
      </c>
      <c r="J929" s="353">
        <f t="array" ref="J929">(PRODUCT(1+$F$2:F929/100)-1)*100</f>
        <v>199.70745570043556</v>
      </c>
      <c r="K929" s="354">
        <f t="array" ref="K929">(PRODUCT(1+$G$2:G929/100)-1)*100</f>
        <v>22.417117661425912</v>
      </c>
      <c r="M929" s="361">
        <f t="shared" si="62"/>
        <v>4.2103018816371121</v>
      </c>
    </row>
    <row r="930" spans="1:13">
      <c r="A930" s="350">
        <v>38699</v>
      </c>
      <c r="B930" s="346">
        <v>3.4357000000000002</v>
      </c>
      <c r="C930" s="346">
        <v>1915.3</v>
      </c>
      <c r="D930" s="346"/>
      <c r="E930" s="351">
        <f t="shared" si="58"/>
        <v>38699</v>
      </c>
      <c r="F930" s="353">
        <f t="shared" si="59"/>
        <v>-4.1832835987394397</v>
      </c>
      <c r="G930" s="354">
        <f t="shared" si="60"/>
        <v>0.5623257498989398</v>
      </c>
      <c r="I930" s="351">
        <f t="shared" si="61"/>
        <v>38699</v>
      </c>
      <c r="J930" s="353">
        <f t="array" ref="J930">(PRODUCT(1+$F$2:F930/100)-1)*100</f>
        <v>187.16984286191996</v>
      </c>
      <c r="K930" s="354">
        <f t="array" ref="K930">(PRODUCT(1+$G$2:G930/100)-1)*100</f>
        <v>23.105500636320198</v>
      </c>
      <c r="M930" s="361">
        <f t="shared" si="62"/>
        <v>4.2133063442236933</v>
      </c>
    </row>
    <row r="931" spans="1:13">
      <c r="A931" s="350">
        <v>38700</v>
      </c>
      <c r="B931" s="346">
        <v>3.49</v>
      </c>
      <c r="C931" s="346">
        <v>1923.43</v>
      </c>
      <c r="D931" s="346"/>
      <c r="E931" s="351">
        <f t="shared" si="58"/>
        <v>38700</v>
      </c>
      <c r="F931" s="353">
        <f t="shared" si="59"/>
        <v>1.5804639520330621</v>
      </c>
      <c r="G931" s="354">
        <f t="shared" si="60"/>
        <v>0.42447658330289073</v>
      </c>
      <c r="I931" s="351">
        <f t="shared" si="61"/>
        <v>38700</v>
      </c>
      <c r="J931" s="353">
        <f t="array" ref="J931">(PRODUCT(1+$F$2:F931/100)-1)*100</f>
        <v>191.70845870946258</v>
      </c>
      <c r="K931" s="354">
        <f t="array" ref="K931">(PRODUCT(1+$G$2:G931/100)-1)*100</f>
        <v>23.628054659279172</v>
      </c>
      <c r="M931" s="361">
        <f t="shared" si="62"/>
        <v>4.2133740195795637</v>
      </c>
    </row>
    <row r="932" spans="1:13">
      <c r="A932" s="350">
        <v>38701</v>
      </c>
      <c r="B932" s="346">
        <v>3.7057000000000002</v>
      </c>
      <c r="C932" s="346">
        <v>1920.85</v>
      </c>
      <c r="D932" s="346"/>
      <c r="E932" s="351">
        <f t="shared" si="58"/>
        <v>38701</v>
      </c>
      <c r="F932" s="353">
        <f t="shared" si="59"/>
        <v>6.1805157593123106</v>
      </c>
      <c r="G932" s="354">
        <f t="shared" si="60"/>
        <v>-0.13413537274556964</v>
      </c>
      <c r="I932" s="351">
        <f t="shared" si="61"/>
        <v>38701</v>
      </c>
      <c r="J932" s="353">
        <f t="array" ref="J932">(PRODUCT(1+$F$2:F932/100)-1)*100</f>
        <v>209.73754597124795</v>
      </c>
      <c r="K932" s="354">
        <f t="array" ref="K932">(PRODUCT(1+$G$2:G932/100)-1)*100</f>
        <v>23.46222570734384</v>
      </c>
      <c r="M932" s="361">
        <f t="shared" si="62"/>
        <v>4.2180359473654594</v>
      </c>
    </row>
    <row r="933" spans="1:13">
      <c r="A933" s="350">
        <v>38702</v>
      </c>
      <c r="B933" s="346">
        <v>3.7570999999999999</v>
      </c>
      <c r="C933" s="346">
        <v>1915.4</v>
      </c>
      <c r="D933" s="346"/>
      <c r="E933" s="351">
        <f t="shared" si="58"/>
        <v>38702</v>
      </c>
      <c r="F933" s="353">
        <f t="shared" si="59"/>
        <v>1.387052378767839</v>
      </c>
      <c r="G933" s="354">
        <f t="shared" si="60"/>
        <v>-0.28372855766977123</v>
      </c>
      <c r="I933" s="351">
        <f t="shared" si="61"/>
        <v>38702</v>
      </c>
      <c r="J933" s="353">
        <f t="array" ref="J933">(PRODUCT(1+$F$2:F933/100)-1)*100</f>
        <v>214.03376797057928</v>
      </c>
      <c r="K933" s="354">
        <f t="array" ref="K933">(PRODUCT(1+$G$2:G933/100)-1)*100</f>
        <v>23.111928115077408</v>
      </c>
      <c r="M933" s="361">
        <f t="shared" si="62"/>
        <v>4.2180527661996772</v>
      </c>
    </row>
    <row r="934" spans="1:13">
      <c r="A934" s="350">
        <v>38705</v>
      </c>
      <c r="B934" s="346">
        <v>3.66</v>
      </c>
      <c r="C934" s="346">
        <v>1904.21</v>
      </c>
      <c r="D934" s="346"/>
      <c r="E934" s="351">
        <f t="shared" si="58"/>
        <v>38705</v>
      </c>
      <c r="F934" s="353">
        <f t="shared" si="59"/>
        <v>-2.5844401266934547</v>
      </c>
      <c r="G934" s="354">
        <f t="shared" si="60"/>
        <v>-0.58421217500261857</v>
      </c>
      <c r="I934" s="351">
        <f t="shared" si="61"/>
        <v>38705</v>
      </c>
      <c r="J934" s="353">
        <f t="array" ref="J934">(PRODUCT(1+$F$2:F934/100)-1)*100</f>
        <v>205.9177532597802</v>
      </c>
      <c r="K934" s="354">
        <f t="array" ref="K934">(PRODUCT(1+$G$2:G934/100)-1)*100</f>
        <v>22.392693242148653</v>
      </c>
      <c r="M934" s="361">
        <f t="shared" si="62"/>
        <v>4.1911358181839784</v>
      </c>
    </row>
    <row r="935" spans="1:13">
      <c r="A935" s="350">
        <v>38706</v>
      </c>
      <c r="B935" s="346">
        <v>3.5871</v>
      </c>
      <c r="C935" s="346">
        <v>1903.81</v>
      </c>
      <c r="D935" s="346"/>
      <c r="E935" s="351">
        <f t="shared" si="58"/>
        <v>38706</v>
      </c>
      <c r="F935" s="353">
        <f t="shared" si="59"/>
        <v>-1.9918032786885309</v>
      </c>
      <c r="G935" s="354">
        <f t="shared" si="60"/>
        <v>-2.1006086513575273E-2</v>
      </c>
      <c r="I935" s="351">
        <f t="shared" si="61"/>
        <v>38706</v>
      </c>
      <c r="J935" s="353">
        <f t="array" ref="J935">(PRODUCT(1+$F$2:F935/100)-1)*100</f>
        <v>199.82447342026163</v>
      </c>
      <c r="K935" s="354">
        <f t="array" ref="K935">(PRODUCT(1+$G$2:G935/100)-1)*100</f>
        <v>22.366983327119904</v>
      </c>
      <c r="M935" s="361">
        <f t="shared" si="62"/>
        <v>4.1912588671259776</v>
      </c>
    </row>
    <row r="936" spans="1:13">
      <c r="A936" s="350">
        <v>38707</v>
      </c>
      <c r="B936" s="346">
        <v>3.9129</v>
      </c>
      <c r="C936" s="346">
        <v>1908.65</v>
      </c>
      <c r="D936" s="346"/>
      <c r="E936" s="351">
        <f t="shared" si="58"/>
        <v>38707</v>
      </c>
      <c r="F936" s="353">
        <f t="shared" si="59"/>
        <v>9.082545789077523</v>
      </c>
      <c r="G936" s="354">
        <f t="shared" si="60"/>
        <v>0.25422704996822532</v>
      </c>
      <c r="I936" s="351">
        <f t="shared" si="61"/>
        <v>38707</v>
      </c>
      <c r="J936" s="353">
        <f t="array" ref="J936">(PRODUCT(1+$F$2:F936/100)-1)*100</f>
        <v>227.05616850551746</v>
      </c>
      <c r="K936" s="354">
        <f t="array" ref="K936">(PRODUCT(1+$G$2:G936/100)-1)*100</f>
        <v>22.678073298967561</v>
      </c>
      <c r="M936" s="361">
        <f t="shared" si="62"/>
        <v>4.2027971451194288</v>
      </c>
    </row>
    <row r="937" spans="1:13">
      <c r="A937" s="350">
        <v>38708</v>
      </c>
      <c r="B937" s="346">
        <v>3.9428999999999998</v>
      </c>
      <c r="C937" s="346">
        <v>1917.16</v>
      </c>
      <c r="D937" s="346"/>
      <c r="E937" s="351">
        <f t="shared" si="58"/>
        <v>38708</v>
      </c>
      <c r="F937" s="353">
        <f t="shared" si="59"/>
        <v>0.76669477880855208</v>
      </c>
      <c r="G937" s="354">
        <f t="shared" si="60"/>
        <v>0.44586487831712596</v>
      </c>
      <c r="I937" s="351">
        <f t="shared" si="61"/>
        <v>38708</v>
      </c>
      <c r="J937" s="353">
        <f t="array" ref="J937">(PRODUCT(1+$F$2:F937/100)-1)*100</f>
        <v>229.56369107322055</v>
      </c>
      <c r="K937" s="354">
        <f t="array" ref="K937">(PRODUCT(1+$G$2:G937/100)-1)*100</f>
        <v>23.225051741203796</v>
      </c>
      <c r="M937" s="361">
        <f t="shared" si="62"/>
        <v>4.1997233407539003</v>
      </c>
    </row>
    <row r="938" spans="1:13">
      <c r="A938" s="350">
        <v>38709</v>
      </c>
      <c r="B938" s="346">
        <v>3.9613999999999998</v>
      </c>
      <c r="C938" s="346">
        <v>1918.25</v>
      </c>
      <c r="D938" s="346"/>
      <c r="E938" s="351">
        <f t="shared" si="58"/>
        <v>38709</v>
      </c>
      <c r="F938" s="353">
        <f t="shared" si="59"/>
        <v>0.46919779857466093</v>
      </c>
      <c r="G938" s="354">
        <f t="shared" si="60"/>
        <v>5.6854931252470209E-2</v>
      </c>
      <c r="I938" s="351">
        <f t="shared" si="61"/>
        <v>38709</v>
      </c>
      <c r="J938" s="353">
        <f t="array" ref="J938">(PRODUCT(1+$F$2:F938/100)-1)*100</f>
        <v>231.10999665663749</v>
      </c>
      <c r="K938" s="354">
        <f t="array" ref="K938">(PRODUCT(1+$G$2:G938/100)-1)*100</f>
        <v>23.295111259657087</v>
      </c>
      <c r="M938" s="361">
        <f t="shared" si="62"/>
        <v>4.197613815791688</v>
      </c>
    </row>
    <row r="939" spans="1:13">
      <c r="A939" s="350">
        <v>38712</v>
      </c>
      <c r="B939" s="346">
        <v>3.9613999999999998</v>
      </c>
      <c r="C939" s="346">
        <v>1918.25</v>
      </c>
      <c r="D939" s="346"/>
      <c r="E939" s="351">
        <f t="shared" si="58"/>
        <v>38712</v>
      </c>
      <c r="F939" s="353">
        <f t="shared" si="59"/>
        <v>0</v>
      </c>
      <c r="G939" s="354">
        <f t="shared" si="60"/>
        <v>0</v>
      </c>
      <c r="I939" s="351">
        <f t="shared" si="61"/>
        <v>38712</v>
      </c>
      <c r="J939" s="353">
        <f t="array" ref="J939">(PRODUCT(1+$F$2:F939/100)-1)*100</f>
        <v>231.10999665663749</v>
      </c>
      <c r="K939" s="354">
        <f t="array" ref="K939">(PRODUCT(1+$G$2:G939/100)-1)*100</f>
        <v>23.295111259657087</v>
      </c>
      <c r="M939" s="361">
        <f t="shared" si="62"/>
        <v>4.197613815791688</v>
      </c>
    </row>
    <row r="940" spans="1:13">
      <c r="A940" s="350">
        <v>38713</v>
      </c>
      <c r="B940" s="346">
        <v>3.8542999999999998</v>
      </c>
      <c r="C940" s="346">
        <v>1899.93</v>
      </c>
      <c r="D940" s="346"/>
      <c r="E940" s="351">
        <f t="shared" si="58"/>
        <v>38713</v>
      </c>
      <c r="F940" s="353">
        <f t="shared" si="59"/>
        <v>-2.7035896400262494</v>
      </c>
      <c r="G940" s="354">
        <f t="shared" si="60"/>
        <v>-0.95503714322949795</v>
      </c>
      <c r="I940" s="351">
        <f t="shared" si="61"/>
        <v>38713</v>
      </c>
      <c r="J940" s="353">
        <f t="array" ref="J940">(PRODUCT(1+$F$2:F940/100)-1)*100</f>
        <v>222.15814108993737</v>
      </c>
      <c r="K940" s="354">
        <f t="array" ref="K940">(PRODUCT(1+$G$2:G940/100)-1)*100</f>
        <v>22.117597151341229</v>
      </c>
      <c r="M940" s="361">
        <f t="shared" si="62"/>
        <v>4.198491518718785</v>
      </c>
    </row>
    <row r="941" spans="1:13">
      <c r="A941" s="350">
        <v>38714</v>
      </c>
      <c r="B941" s="346">
        <v>3.8856999999999999</v>
      </c>
      <c r="C941" s="346">
        <v>1902.74</v>
      </c>
      <c r="D941" s="346"/>
      <c r="E941" s="351">
        <f t="shared" si="58"/>
        <v>38714</v>
      </c>
      <c r="F941" s="353">
        <f t="shared" si="59"/>
        <v>0.81467451936798607</v>
      </c>
      <c r="G941" s="354">
        <f t="shared" si="60"/>
        <v>0.14790018579631248</v>
      </c>
      <c r="I941" s="351">
        <f t="shared" si="61"/>
        <v>38714</v>
      </c>
      <c r="J941" s="353">
        <f t="array" ref="J941">(PRODUCT(1+$F$2:F941/100)-1)*100</f>
        <v>224.78268137746667</v>
      </c>
      <c r="K941" s="354">
        <f t="array" ref="K941">(PRODUCT(1+$G$2:G941/100)-1)*100</f>
        <v>22.298209304418059</v>
      </c>
      <c r="M941" s="361">
        <f t="shared" si="62"/>
        <v>4.1983351350665483</v>
      </c>
    </row>
    <row r="942" spans="1:13">
      <c r="A942" s="350">
        <v>38715</v>
      </c>
      <c r="B942" s="346">
        <v>3.8929</v>
      </c>
      <c r="C942" s="346">
        <v>1897.2</v>
      </c>
      <c r="D942" s="346"/>
      <c r="E942" s="351">
        <f t="shared" si="58"/>
        <v>38715</v>
      </c>
      <c r="F942" s="353">
        <f t="shared" si="59"/>
        <v>0.18529479887794409</v>
      </c>
      <c r="G942" s="354">
        <f t="shared" si="60"/>
        <v>-0.29115906534786795</v>
      </c>
      <c r="I942" s="351">
        <f t="shared" si="61"/>
        <v>38715</v>
      </c>
      <c r="J942" s="353">
        <f t="array" ref="J942">(PRODUCT(1+$F$2:F942/100)-1)*100</f>
        <v>225.38448679371547</v>
      </c>
      <c r="K942" s="354">
        <f t="array" ref="K942">(PRODUCT(1+$G$2:G942/100)-1)*100</f>
        <v>21.942126981270139</v>
      </c>
      <c r="M942" s="361">
        <f t="shared" si="62"/>
        <v>4.196963054572695</v>
      </c>
    </row>
    <row r="943" spans="1:13">
      <c r="A943" s="350">
        <v>38716</v>
      </c>
      <c r="B943" s="346">
        <v>3.8656999999999999</v>
      </c>
      <c r="C943" s="346">
        <v>1887.94</v>
      </c>
      <c r="D943" s="346"/>
      <c r="E943" s="351">
        <f t="shared" si="58"/>
        <v>38716</v>
      </c>
      <c r="F943" s="353">
        <f t="shared" si="59"/>
        <v>-0.69870790413316675</v>
      </c>
      <c r="G943" s="354">
        <f t="shared" si="60"/>
        <v>-0.48808770820155667</v>
      </c>
      <c r="I943" s="351">
        <f t="shared" si="61"/>
        <v>38716</v>
      </c>
      <c r="J943" s="353">
        <f t="array" ref="J943">(PRODUCT(1+$F$2:F943/100)-1)*100</f>
        <v>223.11099966566462</v>
      </c>
      <c r="K943" s="354">
        <f t="array" ref="K943">(PRODUCT(1+$G$2:G943/100)-1)*100</f>
        <v>21.346942448355023</v>
      </c>
      <c r="M943" s="361">
        <f t="shared" si="62"/>
        <v>4.182160637533781</v>
      </c>
    </row>
    <row r="944" spans="1:13">
      <c r="A944" s="350">
        <v>38719</v>
      </c>
      <c r="B944" s="346">
        <v>3.8656999999999999</v>
      </c>
      <c r="C944" s="346">
        <v>1887.94</v>
      </c>
      <c r="D944" s="346"/>
      <c r="E944" s="351">
        <f t="shared" si="58"/>
        <v>38719</v>
      </c>
      <c r="F944" s="353">
        <f t="shared" si="59"/>
        <v>0</v>
      </c>
      <c r="G944" s="354">
        <f t="shared" si="60"/>
        <v>0</v>
      </c>
      <c r="I944" s="351">
        <f t="shared" si="61"/>
        <v>38719</v>
      </c>
      <c r="J944" s="353">
        <f t="array" ref="J944">(PRODUCT(1+$F$2:F944/100)-1)*100</f>
        <v>223.11099966566462</v>
      </c>
      <c r="K944" s="354">
        <f t="array" ref="K944">(PRODUCT(1+$G$2:G944/100)-1)*100</f>
        <v>21.346942448355023</v>
      </c>
      <c r="M944" s="361">
        <f t="shared" si="62"/>
        <v>4.182160637533781</v>
      </c>
    </row>
    <row r="945" spans="1:13">
      <c r="A945" s="350">
        <v>38720</v>
      </c>
      <c r="B945" s="346">
        <v>3.7214</v>
      </c>
      <c r="C945" s="346">
        <v>1918.96</v>
      </c>
      <c r="D945" s="346"/>
      <c r="E945" s="351">
        <f t="shared" si="58"/>
        <v>38720</v>
      </c>
      <c r="F945" s="353">
        <f t="shared" si="59"/>
        <v>-3.7328297591639248</v>
      </c>
      <c r="G945" s="354">
        <f t="shared" si="60"/>
        <v>1.6430606904880518</v>
      </c>
      <c r="I945" s="351">
        <f t="shared" si="61"/>
        <v>38720</v>
      </c>
      <c r="J945" s="353">
        <f t="array" ref="J945">(PRODUCT(1+$F$2:F945/100)-1)*100</f>
        <v>211.04981611501265</v>
      </c>
      <c r="K945" s="354">
        <f t="array" ref="K945">(PRODUCT(1+$G$2:G945/100)-1)*100</f>
        <v>23.340746358833098</v>
      </c>
      <c r="M945" s="361">
        <f t="shared" si="62"/>
        <v>4.1825256432010747</v>
      </c>
    </row>
    <row r="946" spans="1:13">
      <c r="A946" s="350">
        <v>38721</v>
      </c>
      <c r="B946" s="346">
        <v>3.5714000000000001</v>
      </c>
      <c r="C946" s="346">
        <v>1926.39</v>
      </c>
      <c r="D946" s="346"/>
      <c r="E946" s="351">
        <f t="shared" si="58"/>
        <v>38721</v>
      </c>
      <c r="F946" s="353">
        <f t="shared" si="59"/>
        <v>-4.0307411189337339</v>
      </c>
      <c r="G946" s="354">
        <f t="shared" si="60"/>
        <v>0.38718889398423606</v>
      </c>
      <c r="I946" s="351">
        <f t="shared" si="61"/>
        <v>38721</v>
      </c>
      <c r="J946" s="353">
        <f t="array" ref="J946">(PRODUCT(1+$F$2:F946/100)-1)*100</f>
        <v>198.51220327649705</v>
      </c>
      <c r="K946" s="354">
        <f t="array" ref="K946">(PRODUCT(1+$G$2:G946/100)-1)*100</f>
        <v>23.818308030491764</v>
      </c>
      <c r="M946" s="361">
        <f t="shared" si="62"/>
        <v>4.1802522362992756</v>
      </c>
    </row>
    <row r="947" spans="1:13">
      <c r="A947" s="350">
        <v>38722</v>
      </c>
      <c r="B947" s="346">
        <v>3.5613999999999999</v>
      </c>
      <c r="C947" s="346">
        <v>1926.44</v>
      </c>
      <c r="D947" s="346"/>
      <c r="E947" s="351">
        <f t="shared" si="58"/>
        <v>38722</v>
      </c>
      <c r="F947" s="353">
        <f t="shared" si="59"/>
        <v>-0.28000224001792917</v>
      </c>
      <c r="G947" s="354">
        <f t="shared" si="60"/>
        <v>2.5955284236323095E-3</v>
      </c>
      <c r="I947" s="351">
        <f t="shared" si="61"/>
        <v>38722</v>
      </c>
      <c r="J947" s="353">
        <f t="array" ref="J947">(PRODUCT(1+$F$2:F947/100)-1)*100</f>
        <v>197.67636242059598</v>
      </c>
      <c r="K947" s="354">
        <f t="array" ref="K947">(PRODUCT(1+$G$2:G947/100)-1)*100</f>
        <v>23.821521769870358</v>
      </c>
      <c r="M947" s="361">
        <f t="shared" si="62"/>
        <v>4.1794906602681996</v>
      </c>
    </row>
    <row r="948" spans="1:13">
      <c r="A948" s="350">
        <v>38723</v>
      </c>
      <c r="B948" s="346">
        <v>3.5756999999999999</v>
      </c>
      <c r="C948" s="346">
        <v>1945.01</v>
      </c>
      <c r="D948" s="346"/>
      <c r="E948" s="351">
        <f t="shared" si="58"/>
        <v>38723</v>
      </c>
      <c r="F948" s="353">
        <f t="shared" si="59"/>
        <v>0.40152748918964587</v>
      </c>
      <c r="G948" s="354">
        <f t="shared" si="60"/>
        <v>0.96395423683062198</v>
      </c>
      <c r="I948" s="351">
        <f t="shared" si="61"/>
        <v>38723</v>
      </c>
      <c r="J948" s="353">
        <f t="array" ref="J948">(PRODUCT(1+$F$2:F948/100)-1)*100</f>
        <v>198.87161484453446</v>
      </c>
      <c r="K948" s="354">
        <f t="array" ref="K948">(PRODUCT(1+$G$2:G948/100)-1)*100</f>
        <v>25.015104575079185</v>
      </c>
      <c r="M948" s="361">
        <f t="shared" si="62"/>
        <v>4.1791675957539312</v>
      </c>
    </row>
    <row r="949" spans="1:13">
      <c r="A949" s="350">
        <v>38726</v>
      </c>
      <c r="B949" s="346">
        <v>3.5714000000000001</v>
      </c>
      <c r="C949" s="346">
        <v>1952.13</v>
      </c>
      <c r="D949" s="346"/>
      <c r="E949" s="351">
        <f t="shared" si="58"/>
        <v>38726</v>
      </c>
      <c r="F949" s="353">
        <f t="shared" si="59"/>
        <v>-0.12025617361635099</v>
      </c>
      <c r="G949" s="354">
        <f t="shared" si="60"/>
        <v>0.36606495596425148</v>
      </c>
      <c r="I949" s="351">
        <f t="shared" si="61"/>
        <v>38726</v>
      </c>
      <c r="J949" s="353">
        <f t="array" ref="J949">(PRODUCT(1+$F$2:F949/100)-1)*100</f>
        <v>198.51220327649705</v>
      </c>
      <c r="K949" s="354">
        <f t="array" ref="K949">(PRODUCT(1+$G$2:G949/100)-1)*100</f>
        <v>25.472741062590607</v>
      </c>
      <c r="M949" s="361">
        <f t="shared" si="62"/>
        <v>4.1770704173840203</v>
      </c>
    </row>
    <row r="950" spans="1:13">
      <c r="A950" s="350">
        <v>38727</v>
      </c>
      <c r="B950" s="346">
        <v>3.6328999999999998</v>
      </c>
      <c r="C950" s="346">
        <v>1951.53</v>
      </c>
      <c r="D950" s="346"/>
      <c r="E950" s="351">
        <f t="shared" si="58"/>
        <v>38727</v>
      </c>
      <c r="F950" s="353">
        <f t="shared" si="59"/>
        <v>1.7220137761102094</v>
      </c>
      <c r="G950" s="354">
        <f t="shared" si="60"/>
        <v>-3.0735657973601782E-2</v>
      </c>
      <c r="I950" s="351">
        <f t="shared" si="61"/>
        <v>38727</v>
      </c>
      <c r="J950" s="353">
        <f t="array" ref="J950">(PRODUCT(1+$F$2:F950/100)-1)*100</f>
        <v>203.6526245402884</v>
      </c>
      <c r="K950" s="354">
        <f t="array" ref="K950">(PRODUCT(1+$G$2:G950/100)-1)*100</f>
        <v>25.434176190047509</v>
      </c>
      <c r="M950" s="361">
        <f t="shared" si="62"/>
        <v>4.1763413231774971</v>
      </c>
    </row>
    <row r="951" spans="1:13">
      <c r="A951" s="350">
        <v>38728</v>
      </c>
      <c r="B951" s="346">
        <v>3.55</v>
      </c>
      <c r="C951" s="346">
        <v>1958.56</v>
      </c>
      <c r="D951" s="346"/>
      <c r="E951" s="351">
        <f t="shared" si="58"/>
        <v>38728</v>
      </c>
      <c r="F951" s="353">
        <f t="shared" si="59"/>
        <v>-2.2819235321643871</v>
      </c>
      <c r="G951" s="354">
        <f t="shared" si="60"/>
        <v>0.36023017837285565</v>
      </c>
      <c r="I951" s="351">
        <f t="shared" si="61"/>
        <v>38728</v>
      </c>
      <c r="J951" s="353">
        <f t="array" ref="J951">(PRODUCT(1+$F$2:F951/100)-1)*100</f>
        <v>196.72350384486879</v>
      </c>
      <c r="K951" s="354">
        <f t="array" ref="K951">(PRODUCT(1+$G$2:G951/100)-1)*100</f>
        <v>25.886027946677448</v>
      </c>
      <c r="M951" s="361">
        <f t="shared" si="62"/>
        <v>4.1727530568189417</v>
      </c>
    </row>
    <row r="952" spans="1:13">
      <c r="A952" s="350">
        <v>38729</v>
      </c>
      <c r="B952" s="346">
        <v>3.6743000000000001</v>
      </c>
      <c r="C952" s="346">
        <v>1946.28</v>
      </c>
      <c r="D952" s="346"/>
      <c r="E952" s="351">
        <f t="shared" si="58"/>
        <v>38729</v>
      </c>
      <c r="F952" s="353">
        <f t="shared" si="59"/>
        <v>3.5014084507042353</v>
      </c>
      <c r="G952" s="354">
        <f t="shared" si="60"/>
        <v>-0.62699125888407981</v>
      </c>
      <c r="I952" s="351">
        <f t="shared" si="61"/>
        <v>38729</v>
      </c>
      <c r="J952" s="353">
        <f t="array" ref="J952">(PRODUCT(1+$F$2:F952/100)-1)*100</f>
        <v>207.11300568371871</v>
      </c>
      <c r="K952" s="354">
        <f t="array" ref="K952">(PRODUCT(1+$G$2:G952/100)-1)*100</f>
        <v>25.096733555295401</v>
      </c>
      <c r="M952" s="361">
        <f t="shared" si="62"/>
        <v>4.1733973679596623</v>
      </c>
    </row>
    <row r="953" spans="1:13">
      <c r="A953" s="350">
        <v>38730</v>
      </c>
      <c r="B953" s="346">
        <v>3.6514000000000002</v>
      </c>
      <c r="C953" s="346">
        <v>1948.64</v>
      </c>
      <c r="D953" s="346"/>
      <c r="E953" s="351">
        <f t="shared" si="58"/>
        <v>38730</v>
      </c>
      <c r="F953" s="353">
        <f t="shared" si="59"/>
        <v>-0.62324796559888318</v>
      </c>
      <c r="G953" s="354">
        <f t="shared" si="60"/>
        <v>0.12125696199931646</v>
      </c>
      <c r="I953" s="351">
        <f t="shared" si="61"/>
        <v>38730</v>
      </c>
      <c r="J953" s="353">
        <f t="array" ref="J953">(PRODUCT(1+$F$2:F953/100)-1)*100</f>
        <v>205.19893012370534</v>
      </c>
      <c r="K953" s="354">
        <f t="array" ref="K953">(PRODUCT(1+$G$2:G953/100)-1)*100</f>
        <v>25.248422053964937</v>
      </c>
      <c r="M953" s="361">
        <f t="shared" si="62"/>
        <v>4.1733375988827897</v>
      </c>
    </row>
    <row r="954" spans="1:13">
      <c r="A954" s="350">
        <v>38733</v>
      </c>
      <c r="B954" s="346">
        <v>3.6514000000000002</v>
      </c>
      <c r="C954" s="346">
        <v>1948.64</v>
      </c>
      <c r="D954" s="346"/>
      <c r="E954" s="351">
        <f t="shared" si="58"/>
        <v>38733</v>
      </c>
      <c r="F954" s="353">
        <f t="shared" si="59"/>
        <v>0</v>
      </c>
      <c r="G954" s="354">
        <f t="shared" si="60"/>
        <v>0</v>
      </c>
      <c r="I954" s="351">
        <f t="shared" si="61"/>
        <v>38733</v>
      </c>
      <c r="J954" s="353">
        <f t="array" ref="J954">(PRODUCT(1+$F$2:F954/100)-1)*100</f>
        <v>205.19893012370534</v>
      </c>
      <c r="K954" s="354">
        <f t="array" ref="K954">(PRODUCT(1+$G$2:G954/100)-1)*100</f>
        <v>25.248422053964937</v>
      </c>
      <c r="M954" s="361">
        <f t="shared" si="62"/>
        <v>4.1731803368569871</v>
      </c>
    </row>
    <row r="955" spans="1:13">
      <c r="A955" s="350">
        <v>38734</v>
      </c>
      <c r="B955" s="346">
        <v>3.68</v>
      </c>
      <c r="C955" s="346">
        <v>1941.57</v>
      </c>
      <c r="D955" s="346"/>
      <c r="E955" s="351">
        <f t="shared" si="58"/>
        <v>38734</v>
      </c>
      <c r="F955" s="353">
        <f t="shared" si="59"/>
        <v>0.78326121487648503</v>
      </c>
      <c r="G955" s="354">
        <f t="shared" si="60"/>
        <v>-0.36281714426472655</v>
      </c>
      <c r="I955" s="351">
        <f t="shared" si="61"/>
        <v>38734</v>
      </c>
      <c r="J955" s="353">
        <f t="array" ref="J955">(PRODUCT(1+$F$2:F955/100)-1)*100</f>
        <v>207.58943497158228</v>
      </c>
      <c r="K955" s="354">
        <f t="array" ref="K955">(PRODUCT(1+$G$2:G955/100)-1)*100</f>
        <v>24.793999305832102</v>
      </c>
      <c r="M955" s="361">
        <f t="shared" si="62"/>
        <v>4.1726564236340504</v>
      </c>
    </row>
    <row r="956" spans="1:13">
      <c r="A956" s="350">
        <v>38735</v>
      </c>
      <c r="B956" s="346">
        <v>3.55</v>
      </c>
      <c r="C956" s="346">
        <v>1934.21</v>
      </c>
      <c r="D956" s="346"/>
      <c r="E956" s="351">
        <f t="shared" si="58"/>
        <v>38735</v>
      </c>
      <c r="F956" s="353">
        <f t="shared" si="59"/>
        <v>-3.532608695652184</v>
      </c>
      <c r="G956" s="354">
        <f t="shared" si="60"/>
        <v>-0.37907466637823184</v>
      </c>
      <c r="I956" s="351">
        <f t="shared" si="61"/>
        <v>38735</v>
      </c>
      <c r="J956" s="353">
        <f t="array" ref="J956">(PRODUCT(1+$F$2:F956/100)-1)*100</f>
        <v>196.72350384486873</v>
      </c>
      <c r="K956" s="354">
        <f t="array" ref="K956">(PRODUCT(1+$G$2:G956/100)-1)*100</f>
        <v>24.320936869303477</v>
      </c>
      <c r="M956" s="361">
        <f t="shared" si="62"/>
        <v>4.171134141929401</v>
      </c>
    </row>
    <row r="957" spans="1:13">
      <c r="A957" s="350">
        <v>38736</v>
      </c>
      <c r="B957" s="346">
        <v>3.6314000000000002</v>
      </c>
      <c r="C957" s="346">
        <v>1944.98</v>
      </c>
      <c r="D957" s="346"/>
      <c r="E957" s="351">
        <f t="shared" si="58"/>
        <v>38736</v>
      </c>
      <c r="F957" s="353">
        <f t="shared" si="59"/>
        <v>2.2929577464788853</v>
      </c>
      <c r="G957" s="354">
        <f t="shared" si="60"/>
        <v>0.55681647804530776</v>
      </c>
      <c r="I957" s="351">
        <f t="shared" si="61"/>
        <v>38736</v>
      </c>
      <c r="J957" s="353">
        <f t="array" ref="J957">(PRODUCT(1+$F$2:F957/100)-1)*100</f>
        <v>203.52724841190323</v>
      </c>
      <c r="K957" s="354">
        <f t="array" ref="K957">(PRODUCT(1+$G$2:G957/100)-1)*100</f>
        <v>25.013176331452058</v>
      </c>
      <c r="M957" s="361">
        <f t="shared" si="62"/>
        <v>4.1717426519402734</v>
      </c>
    </row>
    <row r="958" spans="1:13">
      <c r="A958" s="350">
        <v>38737</v>
      </c>
      <c r="B958" s="346">
        <v>3.3529</v>
      </c>
      <c r="C958" s="346">
        <v>1909.35</v>
      </c>
      <c r="D958" s="346"/>
      <c r="E958" s="351">
        <f t="shared" si="58"/>
        <v>38737</v>
      </c>
      <c r="F958" s="353">
        <f t="shared" si="59"/>
        <v>-7.6692184832296117</v>
      </c>
      <c r="G958" s="354">
        <f t="shared" si="60"/>
        <v>-1.8318954436549517</v>
      </c>
      <c r="I958" s="351">
        <f t="shared" si="61"/>
        <v>38737</v>
      </c>
      <c r="J958" s="353">
        <f t="array" ref="J958">(PRODUCT(1+$F$2:F958/100)-1)*100</f>
        <v>180.24908057505931</v>
      </c>
      <c r="K958" s="354">
        <f t="array" ref="K958">(PRODUCT(1+$G$2:G958/100)-1)*100</f>
        <v>22.723065650267849</v>
      </c>
      <c r="M958" s="361">
        <f t="shared" si="62"/>
        <v>4.1813515933756538</v>
      </c>
    </row>
    <row r="959" spans="1:13">
      <c r="A959" s="350">
        <v>38740</v>
      </c>
      <c r="B959" s="346">
        <v>3.3256999999999999</v>
      </c>
      <c r="C959" s="346">
        <v>1912.91</v>
      </c>
      <c r="D959" s="346"/>
      <c r="E959" s="351">
        <f t="shared" si="58"/>
        <v>38740</v>
      </c>
      <c r="F959" s="353">
        <f t="shared" si="59"/>
        <v>-0.81123803274777417</v>
      </c>
      <c r="G959" s="354">
        <f t="shared" si="60"/>
        <v>0.1864508864273251</v>
      </c>
      <c r="I959" s="351">
        <f t="shared" si="61"/>
        <v>38740</v>
      </c>
      <c r="J959" s="353">
        <f t="array" ref="J959">(PRODUCT(1+$F$2:F959/100)-1)*100</f>
        <v>177.97559344700846</v>
      </c>
      <c r="K959" s="354">
        <f t="array" ref="K959">(PRODUCT(1+$G$2:G959/100)-1)*100</f>
        <v>22.95188389402356</v>
      </c>
      <c r="M959" s="361">
        <f t="shared" si="62"/>
        <v>4.1811936285705231</v>
      </c>
    </row>
    <row r="960" spans="1:13">
      <c r="A960" s="350">
        <v>38741</v>
      </c>
      <c r="B960" s="346">
        <v>3.5343</v>
      </c>
      <c r="C960" s="346">
        <v>1917.54</v>
      </c>
      <c r="D960" s="346"/>
      <c r="E960" s="351">
        <f t="shared" si="58"/>
        <v>38741</v>
      </c>
      <c r="F960" s="353">
        <f t="shared" si="59"/>
        <v>6.27236371290254</v>
      </c>
      <c r="G960" s="354">
        <f t="shared" si="60"/>
        <v>0.24203961503677096</v>
      </c>
      <c r="I960" s="351">
        <f t="shared" si="61"/>
        <v>38741</v>
      </c>
      <c r="J960" s="353">
        <f t="array" ref="J960">(PRODUCT(1+$F$2:F960/100)-1)*100</f>
        <v>195.41123370110412</v>
      </c>
      <c r="K960" s="354">
        <f t="array" ref="K960">(PRODUCT(1+$G$2:G960/100)-1)*100</f>
        <v>23.24947616048112</v>
      </c>
      <c r="M960" s="361">
        <f t="shared" si="62"/>
        <v>4.1831809661888402</v>
      </c>
    </row>
    <row r="961" spans="1:13">
      <c r="A961" s="350">
        <v>38742</v>
      </c>
      <c r="B961" s="346">
        <v>4.0842999999999998</v>
      </c>
      <c r="C961" s="346">
        <v>1914.28</v>
      </c>
      <c r="D961" s="346"/>
      <c r="E961" s="351">
        <f t="shared" si="58"/>
        <v>38742</v>
      </c>
      <c r="F961" s="353">
        <f t="shared" si="59"/>
        <v>15.561780267662616</v>
      </c>
      <c r="G961" s="354">
        <f t="shared" si="60"/>
        <v>-0.17000949132742749</v>
      </c>
      <c r="I961" s="351">
        <f t="shared" si="61"/>
        <v>38742</v>
      </c>
      <c r="J961" s="353">
        <f t="array" ref="J961">(PRODUCT(1+$F$2:F961/100)-1)*100</f>
        <v>241.38248077566124</v>
      </c>
      <c r="K961" s="354">
        <f t="array" ref="K961">(PRODUCT(1+$G$2:G961/100)-1)*100</f>
        <v>23.039940352996968</v>
      </c>
      <c r="M961" s="361">
        <f t="shared" si="62"/>
        <v>4.218605808300703</v>
      </c>
    </row>
    <row r="962" spans="1:13">
      <c r="A962" s="350">
        <v>38743</v>
      </c>
      <c r="B962" s="346">
        <v>4.1429</v>
      </c>
      <c r="C962" s="346">
        <v>1928.17</v>
      </c>
      <c r="D962" s="346"/>
      <c r="E962" s="351">
        <f t="shared" si="58"/>
        <v>38743</v>
      </c>
      <c r="F962" s="353">
        <f t="shared" si="59"/>
        <v>1.4347623827828615</v>
      </c>
      <c r="G962" s="354">
        <f t="shared" si="60"/>
        <v>0.72559918089307729</v>
      </c>
      <c r="I962" s="351">
        <f t="shared" si="61"/>
        <v>38743</v>
      </c>
      <c r="J962" s="353">
        <f t="array" ref="J962">(PRODUCT(1+$F$2:F962/100)-1)*100</f>
        <v>246.28050819124135</v>
      </c>
      <c r="K962" s="354">
        <f t="array" ref="K962">(PRODUCT(1+$G$2:G962/100)-1)*100</f>
        <v>23.932717152369641</v>
      </c>
      <c r="M962" s="361">
        <f t="shared" si="62"/>
        <v>4.2187300202154443</v>
      </c>
    </row>
    <row r="963" spans="1:13">
      <c r="A963" s="350">
        <v>38744</v>
      </c>
      <c r="B963" s="346">
        <v>3.9742999999999999</v>
      </c>
      <c r="C963" s="346">
        <v>1943.34</v>
      </c>
      <c r="D963" s="346"/>
      <c r="E963" s="351">
        <f t="shared" ref="E963:E1026" si="63">A963</f>
        <v>38744</v>
      </c>
      <c r="F963" s="353">
        <f t="shared" ref="F963:F1026" si="64">((B963/B962)-1)*100</f>
        <v>-4.069613072968215</v>
      </c>
      <c r="G963" s="354">
        <f t="shared" ref="G963:G1026" si="65">((C963/C962)-1)*100</f>
        <v>0.78675635447080783</v>
      </c>
      <c r="I963" s="351">
        <f t="shared" ref="I963:I1026" si="66">E963</f>
        <v>38744</v>
      </c>
      <c r="J963" s="353">
        <f t="array" ref="J963">(PRODUCT(1+$F$2:F963/100)-1)*100</f>
        <v>232.18823136074982</v>
      </c>
      <c r="K963" s="354">
        <f t="array" ref="K963">(PRODUCT(1+$G$2:G963/100)-1)*100</f>
        <v>24.907765679834238</v>
      </c>
      <c r="M963" s="361">
        <f t="shared" si="62"/>
        <v>4.221052788686575</v>
      </c>
    </row>
    <row r="964" spans="1:13">
      <c r="A964" s="350">
        <v>38747</v>
      </c>
      <c r="B964" s="346">
        <v>3.9428999999999998</v>
      </c>
      <c r="C964" s="346">
        <v>1945.66</v>
      </c>
      <c r="D964" s="346"/>
      <c r="E964" s="351">
        <f t="shared" si="63"/>
        <v>38747</v>
      </c>
      <c r="F964" s="353">
        <f t="shared" si="64"/>
        <v>-0.79007623984097552</v>
      </c>
      <c r="G964" s="354">
        <f t="shared" si="65"/>
        <v>0.11938209474411376</v>
      </c>
      <c r="I964" s="351">
        <f t="shared" si="66"/>
        <v>38747</v>
      </c>
      <c r="J964" s="353">
        <f t="array" ref="J964">(PRODUCT(1+$F$2:F964/100)-1)*100</f>
        <v>229.56369107322055</v>
      </c>
      <c r="K964" s="354">
        <f t="array" ref="K964">(PRODUCT(1+$G$2:G964/100)-1)*100</f>
        <v>25.056883187000899</v>
      </c>
      <c r="M964" s="361">
        <f t="shared" si="62"/>
        <v>4.2206860896615259</v>
      </c>
    </row>
    <row r="965" spans="1:13">
      <c r="A965" s="350">
        <v>38748</v>
      </c>
      <c r="B965" s="346">
        <v>3.9357000000000002</v>
      </c>
      <c r="C965" s="346">
        <v>1937.93</v>
      </c>
      <c r="D965" s="346"/>
      <c r="E965" s="351">
        <f t="shared" si="63"/>
        <v>38748</v>
      </c>
      <c r="F965" s="353">
        <f t="shared" si="64"/>
        <v>-0.18260671079661783</v>
      </c>
      <c r="G965" s="354">
        <f t="shared" si="65"/>
        <v>-0.39729449132942518</v>
      </c>
      <c r="I965" s="351">
        <f t="shared" si="66"/>
        <v>38748</v>
      </c>
      <c r="J965" s="353">
        <f t="array" ref="J965">(PRODUCT(1+$F$2:F965/100)-1)*100</f>
        <v>228.96188565697182</v>
      </c>
      <c r="K965" s="354">
        <f t="array" ref="K965">(PRODUCT(1+$G$2:G965/100)-1)*100</f>
        <v>24.560039079070673</v>
      </c>
      <c r="M965" s="361">
        <f t="shared" si="62"/>
        <v>4.220115681661377</v>
      </c>
    </row>
    <row r="966" spans="1:13">
      <c r="A966" s="350">
        <v>38749</v>
      </c>
      <c r="B966" s="346">
        <v>3.8729</v>
      </c>
      <c r="C966" s="346">
        <v>1941.75</v>
      </c>
      <c r="D966" s="346"/>
      <c r="E966" s="351">
        <f t="shared" si="63"/>
        <v>38749</v>
      </c>
      <c r="F966" s="353">
        <f t="shared" si="64"/>
        <v>-1.5956500749549019</v>
      </c>
      <c r="G966" s="354">
        <f t="shared" si="65"/>
        <v>0.19711754294531314</v>
      </c>
      <c r="I966" s="351">
        <f t="shared" si="66"/>
        <v>38749</v>
      </c>
      <c r="J966" s="353">
        <f t="array" ref="J966">(PRODUCT(1+$F$2:F966/100)-1)*100</f>
        <v>223.71280508191327</v>
      </c>
      <c r="K966" s="354">
        <f t="array" ref="K966">(PRODUCT(1+$G$2:G966/100)-1)*100</f>
        <v>24.805568767595055</v>
      </c>
      <c r="M966" s="361">
        <f t="shared" si="62"/>
        <v>4.2179168568522609</v>
      </c>
    </row>
    <row r="967" spans="1:13">
      <c r="A967" s="350">
        <v>38750</v>
      </c>
      <c r="B967" s="346">
        <v>3.7286000000000001</v>
      </c>
      <c r="C967" s="346">
        <v>1924.67</v>
      </c>
      <c r="D967" s="346"/>
      <c r="E967" s="351">
        <f t="shared" si="63"/>
        <v>38750</v>
      </c>
      <c r="F967" s="353">
        <f t="shared" si="64"/>
        <v>-3.7258901598285488</v>
      </c>
      <c r="G967" s="354">
        <f t="shared" si="65"/>
        <v>-0.87961890047637548</v>
      </c>
      <c r="I967" s="351">
        <f t="shared" si="66"/>
        <v>38750</v>
      </c>
      <c r="J967" s="353">
        <f t="array" ref="J967">(PRODUCT(1+$F$2:F967/100)-1)*100</f>
        <v>211.6516215312613</v>
      </c>
      <c r="K967" s="354">
        <f t="array" ref="K967">(PRODUCT(1+$G$2:G967/100)-1)*100</f>
        <v>23.707755395868247</v>
      </c>
      <c r="M967" s="361">
        <f t="shared" si="62"/>
        <v>4.2186839644079477</v>
      </c>
    </row>
    <row r="968" spans="1:13">
      <c r="A968" s="350">
        <v>38751</v>
      </c>
      <c r="B968" s="346">
        <v>3.73</v>
      </c>
      <c r="C968" s="346">
        <v>1914.5</v>
      </c>
      <c r="D968" s="346"/>
      <c r="E968" s="351">
        <f t="shared" si="63"/>
        <v>38751</v>
      </c>
      <c r="F968" s="353">
        <f t="shared" si="64"/>
        <v>3.7547604999188522E-2</v>
      </c>
      <c r="G968" s="354">
        <f t="shared" si="65"/>
        <v>-0.52840227155824815</v>
      </c>
      <c r="I968" s="351">
        <f t="shared" si="66"/>
        <v>38751</v>
      </c>
      <c r="J968" s="353">
        <f t="array" ref="J968">(PRODUCT(1+$F$2:F968/100)-1)*100</f>
        <v>211.76863925108739</v>
      </c>
      <c r="K968" s="354">
        <f t="array" ref="K968">(PRODUCT(1+$G$2:G968/100)-1)*100</f>
        <v>23.054080806262768</v>
      </c>
      <c r="M968" s="361">
        <f t="shared" si="62"/>
        <v>4.2160433033936684</v>
      </c>
    </row>
    <row r="969" spans="1:13">
      <c r="A969" s="350">
        <v>38754</v>
      </c>
      <c r="B969" s="346">
        <v>3.7543000000000002</v>
      </c>
      <c r="C969" s="346">
        <v>1916.04</v>
      </c>
      <c r="D969" s="346"/>
      <c r="E969" s="351">
        <f t="shared" si="63"/>
        <v>38754</v>
      </c>
      <c r="F969" s="353">
        <f t="shared" si="64"/>
        <v>0.65147453083109763</v>
      </c>
      <c r="G969" s="354">
        <f t="shared" si="65"/>
        <v>8.0438756855572002E-2</v>
      </c>
      <c r="I969" s="351">
        <f t="shared" si="66"/>
        <v>38754</v>
      </c>
      <c r="J969" s="353">
        <f t="array" ref="J969">(PRODUCT(1+$F$2:F969/100)-1)*100</f>
        <v>213.79973253092692</v>
      </c>
      <c r="K969" s="354">
        <f t="array" ref="K969">(PRODUCT(1+$G$2:G969/100)-1)*100</f>
        <v>23.153063979123377</v>
      </c>
      <c r="M969" s="361">
        <f t="shared" si="62"/>
        <v>4.2145055924315651</v>
      </c>
    </row>
    <row r="970" spans="1:13">
      <c r="A970" s="350">
        <v>38755</v>
      </c>
      <c r="B970" s="346">
        <v>3.7029000000000001</v>
      </c>
      <c r="C970" s="346">
        <v>1900.58</v>
      </c>
      <c r="D970" s="346"/>
      <c r="E970" s="351">
        <f t="shared" si="63"/>
        <v>38755</v>
      </c>
      <c r="F970" s="353">
        <f t="shared" si="64"/>
        <v>-1.3690967690381695</v>
      </c>
      <c r="G970" s="354">
        <f t="shared" si="65"/>
        <v>-0.80687250788084031</v>
      </c>
      <c r="I970" s="351">
        <f t="shared" si="66"/>
        <v>38755</v>
      </c>
      <c r="J970" s="353">
        <f t="array" ref="J970">(PRODUCT(1+$F$2:F970/100)-1)*100</f>
        <v>209.50351053159557</v>
      </c>
      <c r="K970" s="354">
        <f t="array" ref="K970">(PRODUCT(1+$G$2:G970/100)-1)*100</f>
        <v>22.159375763262922</v>
      </c>
      <c r="M970" s="361">
        <f t="shared" si="62"/>
        <v>4.2137956411112842</v>
      </c>
    </row>
    <row r="971" spans="1:13">
      <c r="A971" s="350">
        <v>38756</v>
      </c>
      <c r="B971" s="346">
        <v>3.5914000000000001</v>
      </c>
      <c r="C971" s="346">
        <v>1917.84</v>
      </c>
      <c r="D971" s="346"/>
      <c r="E971" s="351">
        <f t="shared" si="63"/>
        <v>38756</v>
      </c>
      <c r="F971" s="353">
        <f t="shared" si="64"/>
        <v>-3.0111534202922008</v>
      </c>
      <c r="G971" s="354">
        <f t="shared" si="65"/>
        <v>0.90814382977828512</v>
      </c>
      <c r="I971" s="351">
        <f t="shared" si="66"/>
        <v>38756</v>
      </c>
      <c r="J971" s="353">
        <f t="array" ref="J971">(PRODUCT(1+$F$2:F971/100)-1)*100</f>
        <v>200.18388498829898</v>
      </c>
      <c r="K971" s="354">
        <f t="array" ref="K971">(PRODUCT(1+$G$2:G971/100)-1)*100</f>
        <v>23.268758596752658</v>
      </c>
      <c r="M971" s="361">
        <f t="shared" si="62"/>
        <v>4.2126645361237411</v>
      </c>
    </row>
    <row r="972" spans="1:13">
      <c r="A972" s="350">
        <v>38757</v>
      </c>
      <c r="B972" s="346">
        <v>3.5114000000000001</v>
      </c>
      <c r="C972" s="346">
        <v>1915.1</v>
      </c>
      <c r="D972" s="346"/>
      <c r="E972" s="351">
        <f t="shared" si="63"/>
        <v>38757</v>
      </c>
      <c r="F972" s="353">
        <f t="shared" si="64"/>
        <v>-2.2275435763212115</v>
      </c>
      <c r="G972" s="354">
        <f t="shared" si="65"/>
        <v>-0.14286906102698449</v>
      </c>
      <c r="I972" s="351">
        <f t="shared" si="66"/>
        <v>38757</v>
      </c>
      <c r="J972" s="353">
        <f t="array" ref="J972">(PRODUCT(1+$F$2:F972/100)-1)*100</f>
        <v>193.49715814109069</v>
      </c>
      <c r="K972" s="354">
        <f t="array" ref="K972">(PRODUCT(1+$G$2:G972/100)-1)*100</f>
        <v>23.092645678805866</v>
      </c>
      <c r="M972" s="361">
        <f t="shared" si="62"/>
        <v>4.2129380198026354</v>
      </c>
    </row>
    <row r="973" spans="1:13">
      <c r="A973" s="350">
        <v>38758</v>
      </c>
      <c r="B973" s="346">
        <v>3.6328999999999998</v>
      </c>
      <c r="C973" s="346">
        <v>1920</v>
      </c>
      <c r="D973" s="346"/>
      <c r="E973" s="351">
        <f t="shared" si="63"/>
        <v>38758</v>
      </c>
      <c r="F973" s="353">
        <f t="shared" si="64"/>
        <v>3.4601583414022752</v>
      </c>
      <c r="G973" s="354">
        <f t="shared" si="65"/>
        <v>0.25586131272519186</v>
      </c>
      <c r="I973" s="351">
        <f t="shared" si="66"/>
        <v>38758</v>
      </c>
      <c r="J973" s="353">
        <f t="array" ref="J973">(PRODUCT(1+$F$2:F973/100)-1)*100</f>
        <v>203.65262454028829</v>
      </c>
      <c r="K973" s="354">
        <f t="array" ref="K973">(PRODUCT(1+$G$2:G973/100)-1)*100</f>
        <v>23.407592137907841</v>
      </c>
      <c r="M973" s="361">
        <f t="shared" si="62"/>
        <v>4.2122713670893237</v>
      </c>
    </row>
    <row r="974" spans="1:13">
      <c r="A974" s="350">
        <v>38761</v>
      </c>
      <c r="B974" s="346">
        <v>3.6042999999999998</v>
      </c>
      <c r="C974" s="346">
        <v>1914.02</v>
      </c>
      <c r="D974" s="346"/>
      <c r="E974" s="351">
        <f t="shared" si="63"/>
        <v>38761</v>
      </c>
      <c r="F974" s="353">
        <f t="shared" si="64"/>
        <v>-0.7872498554873486</v>
      </c>
      <c r="G974" s="354">
        <f t="shared" si="65"/>
        <v>-0.3114583333333365</v>
      </c>
      <c r="I974" s="351">
        <f t="shared" si="66"/>
        <v>38761</v>
      </c>
      <c r="J974" s="353">
        <f t="array" ref="J974">(PRODUCT(1+$F$2:F974/100)-1)*100</f>
        <v>201.26211969241132</v>
      </c>
      <c r="K974" s="354">
        <f t="array" ref="K974">(PRODUCT(1+$G$2:G974/100)-1)*100</f>
        <v>23.023228908228322</v>
      </c>
      <c r="M974" s="361">
        <f t="shared" si="62"/>
        <v>4.211799664106497</v>
      </c>
    </row>
    <row r="975" spans="1:13">
      <c r="A975" s="350">
        <v>38762</v>
      </c>
      <c r="B975" s="346">
        <v>3.5129000000000001</v>
      </c>
      <c r="C975" s="346">
        <v>1933.46</v>
      </c>
      <c r="D975" s="346"/>
      <c r="E975" s="351">
        <f t="shared" si="63"/>
        <v>38762</v>
      </c>
      <c r="F975" s="353">
        <f t="shared" si="64"/>
        <v>-2.5358599450656105</v>
      </c>
      <c r="G975" s="354">
        <f t="shared" si="65"/>
        <v>1.0156633681988714</v>
      </c>
      <c r="I975" s="351">
        <f t="shared" si="66"/>
        <v>38762</v>
      </c>
      <c r="J975" s="353">
        <f t="array" ref="J975">(PRODUCT(1+$F$2:F975/100)-1)*100</f>
        <v>193.62253426947586</v>
      </c>
      <c r="K975" s="354">
        <f t="array" ref="K975">(PRODUCT(1+$G$2:G975/100)-1)*100</f>
        <v>24.272730778624641</v>
      </c>
      <c r="M975" s="361">
        <f t="shared" si="62"/>
        <v>4.2129104656211691</v>
      </c>
    </row>
    <row r="976" spans="1:13">
      <c r="A976" s="350">
        <v>38763</v>
      </c>
      <c r="B976" s="346">
        <v>3.5642999999999998</v>
      </c>
      <c r="C976" s="346">
        <v>1940.68</v>
      </c>
      <c r="D976" s="346"/>
      <c r="E976" s="351">
        <f t="shared" si="63"/>
        <v>38763</v>
      </c>
      <c r="F976" s="353">
        <f t="shared" si="64"/>
        <v>1.4631785704118938</v>
      </c>
      <c r="G976" s="354">
        <f t="shared" si="65"/>
        <v>0.37342381016416404</v>
      </c>
      <c r="I976" s="351">
        <f t="shared" si="66"/>
        <v>38763</v>
      </c>
      <c r="J976" s="353">
        <f t="array" ref="J976">(PRODUCT(1+$F$2:F976/100)-1)*100</f>
        <v>197.91875626880716</v>
      </c>
      <c r="K976" s="354">
        <f t="array" ref="K976">(PRODUCT(1+$G$2:G976/100)-1)*100</f>
        <v>24.736794744893231</v>
      </c>
      <c r="M976" s="361">
        <f t="shared" si="62"/>
        <v>4.2046944609291232</v>
      </c>
    </row>
    <row r="977" spans="1:13">
      <c r="A977" s="350">
        <v>38764</v>
      </c>
      <c r="B977" s="346">
        <v>3.5929000000000002</v>
      </c>
      <c r="C977" s="346">
        <v>1955.06</v>
      </c>
      <c r="D977" s="346"/>
      <c r="E977" s="351">
        <f t="shared" si="63"/>
        <v>38764</v>
      </c>
      <c r="F977" s="353">
        <f t="shared" si="64"/>
        <v>0.80240159358080376</v>
      </c>
      <c r="G977" s="354">
        <f t="shared" si="65"/>
        <v>0.74097738936866886</v>
      </c>
      <c r="I977" s="351">
        <f t="shared" si="66"/>
        <v>38764</v>
      </c>
      <c r="J977" s="353">
        <f t="array" ref="J977">(PRODUCT(1+$F$2:F977/100)-1)*100</f>
        <v>200.30926111668421</v>
      </c>
      <c r="K977" s="354">
        <f t="array" ref="K977">(PRODUCT(1+$G$2:G977/100)-1)*100</f>
        <v>25.661066190176097</v>
      </c>
      <c r="M977" s="361">
        <f t="shared" si="62"/>
        <v>4.2047304753526058</v>
      </c>
    </row>
    <row r="978" spans="1:13">
      <c r="A978" s="350">
        <v>38765</v>
      </c>
      <c r="B978" s="346">
        <v>3.5686</v>
      </c>
      <c r="C978" s="346">
        <v>1951.83</v>
      </c>
      <c r="D978" s="346"/>
      <c r="E978" s="351">
        <f t="shared" si="63"/>
        <v>38765</v>
      </c>
      <c r="F978" s="353">
        <f t="shared" si="64"/>
        <v>-0.67633388070917899</v>
      </c>
      <c r="G978" s="354">
        <f t="shared" si="65"/>
        <v>-0.16521232084948378</v>
      </c>
      <c r="I978" s="351">
        <f t="shared" si="66"/>
        <v>38765</v>
      </c>
      <c r="J978" s="353">
        <f t="array" ref="J978">(PRODUCT(1+$F$2:F978/100)-1)*100</f>
        <v>198.27816783684469</v>
      </c>
      <c r="K978" s="354">
        <f t="array" ref="K978">(PRODUCT(1+$G$2:G978/100)-1)*100</f>
        <v>25.45345862631909</v>
      </c>
      <c r="M978" s="361">
        <f t="shared" ref="M978:M1041" si="67">_xlfn.STDEV.S(F196:F978)</f>
        <v>4.2037465773510778</v>
      </c>
    </row>
    <row r="979" spans="1:13">
      <c r="A979" s="350">
        <v>38768</v>
      </c>
      <c r="B979" s="346">
        <v>3.5686</v>
      </c>
      <c r="C979" s="346">
        <v>1951.83</v>
      </c>
      <c r="D979" s="346"/>
      <c r="E979" s="351">
        <f t="shared" si="63"/>
        <v>38768</v>
      </c>
      <c r="F979" s="353">
        <f t="shared" si="64"/>
        <v>0</v>
      </c>
      <c r="G979" s="354">
        <f t="shared" si="65"/>
        <v>0</v>
      </c>
      <c r="I979" s="351">
        <f t="shared" si="66"/>
        <v>38768</v>
      </c>
      <c r="J979" s="353">
        <f t="array" ref="J979">(PRODUCT(1+$F$2:F979/100)-1)*100</f>
        <v>198.27816783684469</v>
      </c>
      <c r="K979" s="354">
        <f t="array" ref="K979">(PRODUCT(1+$G$2:G979/100)-1)*100</f>
        <v>25.45345862631909</v>
      </c>
      <c r="M979" s="361">
        <f t="shared" si="67"/>
        <v>4.202361091702147</v>
      </c>
    </row>
    <row r="980" spans="1:13">
      <c r="A980" s="350">
        <v>38769</v>
      </c>
      <c r="B980" s="346">
        <v>3.6770999999999998</v>
      </c>
      <c r="C980" s="346">
        <v>1945.45</v>
      </c>
      <c r="D980" s="346"/>
      <c r="E980" s="351">
        <f t="shared" si="63"/>
        <v>38769</v>
      </c>
      <c r="F980" s="353">
        <f t="shared" si="64"/>
        <v>3.0404080031384728</v>
      </c>
      <c r="G980" s="354">
        <f t="shared" si="65"/>
        <v>-0.32687272969469383</v>
      </c>
      <c r="I980" s="351">
        <f t="shared" si="66"/>
        <v>38769</v>
      </c>
      <c r="J980" s="353">
        <f t="array" ref="J980">(PRODUCT(1+$F$2:F980/100)-1)*100</f>
        <v>207.34704112337093</v>
      </c>
      <c r="K980" s="354">
        <f t="array" ref="K980">(PRODUCT(1+$G$2:G980/100)-1)*100</f>
        <v>25.043385481610848</v>
      </c>
      <c r="M980" s="361">
        <f t="shared" si="67"/>
        <v>4.2032777562892694</v>
      </c>
    </row>
    <row r="981" spans="1:13">
      <c r="A981" s="350">
        <v>38770</v>
      </c>
      <c r="B981" s="346">
        <v>3.7671000000000001</v>
      </c>
      <c r="C981" s="346">
        <v>1960.26</v>
      </c>
      <c r="D981" s="346"/>
      <c r="E981" s="351">
        <f t="shared" si="63"/>
        <v>38770</v>
      </c>
      <c r="F981" s="353">
        <f t="shared" si="64"/>
        <v>2.4475809741372423</v>
      </c>
      <c r="G981" s="354">
        <f t="shared" si="65"/>
        <v>0.76126346089593344</v>
      </c>
      <c r="I981" s="351">
        <f t="shared" si="66"/>
        <v>38770</v>
      </c>
      <c r="J981" s="353">
        <f t="array" ref="J981">(PRODUCT(1+$F$2:F981/100)-1)*100</f>
        <v>214.86960882648032</v>
      </c>
      <c r="K981" s="354">
        <f t="array" ref="K981">(PRODUCT(1+$G$2:G981/100)-1)*100</f>
        <v>25.995295085549607</v>
      </c>
      <c r="M981" s="361">
        <f t="shared" si="67"/>
        <v>4.2022812521027078</v>
      </c>
    </row>
    <row r="982" spans="1:13">
      <c r="A982" s="350">
        <v>38771</v>
      </c>
      <c r="B982" s="346">
        <v>3.6728999999999998</v>
      </c>
      <c r="C982" s="346">
        <v>1953.37</v>
      </c>
      <c r="D982" s="346"/>
      <c r="E982" s="351">
        <f t="shared" si="63"/>
        <v>38771</v>
      </c>
      <c r="F982" s="353">
        <f t="shared" si="64"/>
        <v>-2.5005972764195361</v>
      </c>
      <c r="G982" s="354">
        <f t="shared" si="65"/>
        <v>-0.35148398681807969</v>
      </c>
      <c r="I982" s="351">
        <f t="shared" si="66"/>
        <v>38771</v>
      </c>
      <c r="J982" s="353">
        <f t="array" ref="J982">(PRODUCT(1+$F$2:F982/100)-1)*100</f>
        <v>206.9959879638925</v>
      </c>
      <c r="K982" s="354">
        <f t="array" ref="K982">(PRODUCT(1+$G$2:G982/100)-1)*100</f>
        <v>25.552441799179704</v>
      </c>
      <c r="M982" s="361">
        <f t="shared" si="67"/>
        <v>4.197911479065076</v>
      </c>
    </row>
    <row r="983" spans="1:13">
      <c r="A983" s="350">
        <v>38772</v>
      </c>
      <c r="B983" s="346">
        <v>3.7107000000000001</v>
      </c>
      <c r="C983" s="346">
        <v>1956.14</v>
      </c>
      <c r="D983" s="346"/>
      <c r="E983" s="351">
        <f t="shared" si="63"/>
        <v>38772</v>
      </c>
      <c r="F983" s="353">
        <f t="shared" si="64"/>
        <v>1.0291595197255754</v>
      </c>
      <c r="G983" s="354">
        <f t="shared" si="65"/>
        <v>0.14180621182879882</v>
      </c>
      <c r="I983" s="351">
        <f t="shared" si="66"/>
        <v>38772</v>
      </c>
      <c r="J983" s="353">
        <f t="array" ref="J983">(PRODUCT(1+$F$2:F983/100)-1)*100</f>
        <v>210.1554663991985</v>
      </c>
      <c r="K983" s="354">
        <f t="array" ref="K983">(PRODUCT(1+$G$2:G983/100)-1)*100</f>
        <v>25.730482960753687</v>
      </c>
      <c r="M983" s="361">
        <f t="shared" si="67"/>
        <v>4.1954649724776338</v>
      </c>
    </row>
    <row r="984" spans="1:13">
      <c r="A984" s="350">
        <v>38775</v>
      </c>
      <c r="B984" s="346">
        <v>3.79</v>
      </c>
      <c r="C984" s="346">
        <v>1963.58</v>
      </c>
      <c r="D984" s="346"/>
      <c r="E984" s="351">
        <f t="shared" si="63"/>
        <v>38775</v>
      </c>
      <c r="F984" s="353">
        <f t="shared" si="64"/>
        <v>2.1370630878270847</v>
      </c>
      <c r="G984" s="354">
        <f t="shared" si="65"/>
        <v>0.38034087539746686</v>
      </c>
      <c r="I984" s="351">
        <f t="shared" si="66"/>
        <v>38775</v>
      </c>
      <c r="J984" s="353">
        <f t="array" ref="J984">(PRODUCT(1+$F$2:F984/100)-1)*100</f>
        <v>216.78368438649375</v>
      </c>
      <c r="K984" s="354">
        <f t="array" ref="K984">(PRODUCT(1+$G$2:G984/100)-1)*100</f>
        <v>26.208687380288076</v>
      </c>
      <c r="M984" s="361">
        <f t="shared" si="67"/>
        <v>4.1958710824135874</v>
      </c>
    </row>
    <row r="985" spans="1:13">
      <c r="A985" s="350">
        <v>38776</v>
      </c>
      <c r="B985" s="346">
        <v>3.83</v>
      </c>
      <c r="C985" s="346">
        <v>1943.19</v>
      </c>
      <c r="D985" s="346"/>
      <c r="E985" s="351">
        <f t="shared" si="63"/>
        <v>38776</v>
      </c>
      <c r="F985" s="353">
        <f t="shared" si="64"/>
        <v>1.055408970976246</v>
      </c>
      <c r="G985" s="354">
        <f t="shared" si="65"/>
        <v>-1.0384094358263929</v>
      </c>
      <c r="I985" s="351">
        <f t="shared" si="66"/>
        <v>38776</v>
      </c>
      <c r="J985" s="353">
        <f t="array" ref="J985">(PRODUCT(1+$F$2:F985/100)-1)*100</f>
        <v>220.12704781009788</v>
      </c>
      <c r="K985" s="354">
        <f t="array" ref="K985">(PRODUCT(1+$G$2:G985/100)-1)*100</f>
        <v>24.898124461698522</v>
      </c>
      <c r="M985" s="361">
        <f t="shared" si="67"/>
        <v>4.1695232311882204</v>
      </c>
    </row>
    <row r="986" spans="1:13">
      <c r="A986" s="350">
        <v>38777</v>
      </c>
      <c r="B986" s="346">
        <v>3.8357000000000001</v>
      </c>
      <c r="C986" s="346">
        <v>1959.76</v>
      </c>
      <c r="D986" s="346"/>
      <c r="E986" s="351">
        <f t="shared" si="63"/>
        <v>38777</v>
      </c>
      <c r="F986" s="353">
        <f t="shared" si="64"/>
        <v>0.14882506527416073</v>
      </c>
      <c r="G986" s="354">
        <f t="shared" si="65"/>
        <v>0.8527215557922796</v>
      </c>
      <c r="I986" s="351">
        <f t="shared" si="66"/>
        <v>38777</v>
      </c>
      <c r="J986" s="353">
        <f t="array" ref="J986">(PRODUCT(1+$F$2:F986/100)-1)*100</f>
        <v>220.6034770979615</v>
      </c>
      <c r="K986" s="354">
        <f t="array" ref="K986">(PRODUCT(1+$G$2:G986/100)-1)*100</f>
        <v>25.963157691763694</v>
      </c>
      <c r="M986" s="361">
        <f t="shared" si="67"/>
        <v>4.1676977992057687</v>
      </c>
    </row>
    <row r="987" spans="1:13">
      <c r="A987" s="350">
        <v>38778</v>
      </c>
      <c r="B987" s="346">
        <v>3.83</v>
      </c>
      <c r="C987" s="346">
        <v>1956.6</v>
      </c>
      <c r="D987" s="346"/>
      <c r="E987" s="351">
        <f t="shared" si="63"/>
        <v>38778</v>
      </c>
      <c r="F987" s="353">
        <f t="shared" si="64"/>
        <v>-0.14860390541492352</v>
      </c>
      <c r="G987" s="354">
        <f t="shared" si="65"/>
        <v>-0.16124423398783394</v>
      </c>
      <c r="I987" s="351">
        <f t="shared" si="66"/>
        <v>38778</v>
      </c>
      <c r="J987" s="353">
        <f t="array" ref="J987">(PRODUCT(1+$F$2:F987/100)-1)*100</f>
        <v>220.12704781009788</v>
      </c>
      <c r="K987" s="354">
        <f t="array" ref="K987">(PRODUCT(1+$G$2:G987/100)-1)*100</f>
        <v>25.760049363036728</v>
      </c>
      <c r="M987" s="361">
        <f t="shared" si="67"/>
        <v>4.1602836190619579</v>
      </c>
    </row>
    <row r="988" spans="1:13">
      <c r="A988" s="350">
        <v>38779</v>
      </c>
      <c r="B988" s="346">
        <v>3.8229000000000002</v>
      </c>
      <c r="C988" s="346">
        <v>1953.74</v>
      </c>
      <c r="D988" s="346"/>
      <c r="E988" s="351">
        <f t="shared" si="63"/>
        <v>38779</v>
      </c>
      <c r="F988" s="353">
        <f t="shared" si="64"/>
        <v>-0.18537859007832225</v>
      </c>
      <c r="G988" s="354">
        <f t="shared" si="65"/>
        <v>-0.14617193090054048</v>
      </c>
      <c r="I988" s="351">
        <f t="shared" si="66"/>
        <v>38779</v>
      </c>
      <c r="J988" s="353">
        <f t="array" ref="J988">(PRODUCT(1+$F$2:F988/100)-1)*100</f>
        <v>219.53360080240816</v>
      </c>
      <c r="K988" s="354">
        <f t="array" ref="K988">(PRODUCT(1+$G$2:G988/100)-1)*100</f>
        <v>25.576223470581304</v>
      </c>
      <c r="M988" s="361">
        <f t="shared" si="67"/>
        <v>4.1595659593367511</v>
      </c>
    </row>
    <row r="989" spans="1:13">
      <c r="A989" s="350">
        <v>38782</v>
      </c>
      <c r="B989" s="346">
        <v>3.66</v>
      </c>
      <c r="C989" s="346">
        <v>1940.2</v>
      </c>
      <c r="D989" s="346"/>
      <c r="E989" s="351">
        <f t="shared" si="63"/>
        <v>38782</v>
      </c>
      <c r="F989" s="353">
        <f t="shared" si="64"/>
        <v>-4.2611629914462874</v>
      </c>
      <c r="G989" s="354">
        <f t="shared" si="65"/>
        <v>-0.69302977878324956</v>
      </c>
      <c r="I989" s="351">
        <f t="shared" si="66"/>
        <v>38782</v>
      </c>
      <c r="J989" s="353">
        <f t="array" ref="J989">(PRODUCT(1+$F$2:F989/100)-1)*100</f>
        <v>205.91775325978023</v>
      </c>
      <c r="K989" s="354">
        <f t="array" ref="K989">(PRODUCT(1+$G$2:G989/100)-1)*100</f>
        <v>24.705942846858786</v>
      </c>
      <c r="M989" s="361">
        <f t="shared" si="67"/>
        <v>4.162350295223562</v>
      </c>
    </row>
    <row r="990" spans="1:13">
      <c r="A990" s="350">
        <v>38783</v>
      </c>
      <c r="B990" s="346">
        <v>3.6371000000000002</v>
      </c>
      <c r="C990" s="346">
        <v>1936.68</v>
      </c>
      <c r="D990" s="346"/>
      <c r="E990" s="351">
        <f t="shared" si="63"/>
        <v>38783</v>
      </c>
      <c r="F990" s="353">
        <f t="shared" si="64"/>
        <v>-0.62568306010928332</v>
      </c>
      <c r="G990" s="354">
        <f t="shared" si="65"/>
        <v>-0.18142459540253508</v>
      </c>
      <c r="I990" s="351">
        <f t="shared" si="66"/>
        <v>38783</v>
      </c>
      <c r="J990" s="353">
        <f t="array" ref="J990">(PRODUCT(1+$F$2:F990/100)-1)*100</f>
        <v>204.00367769976685</v>
      </c>
      <c r="K990" s="354">
        <f t="array" ref="K990">(PRODUCT(1+$G$2:G990/100)-1)*100</f>
        <v>24.479695594605964</v>
      </c>
      <c r="M990" s="361">
        <f t="shared" si="67"/>
        <v>4.162391699563706</v>
      </c>
    </row>
    <row r="991" spans="1:13">
      <c r="A991" s="350">
        <v>38784</v>
      </c>
      <c r="B991" s="346">
        <v>3.59</v>
      </c>
      <c r="C991" s="346">
        <v>1941.17</v>
      </c>
      <c r="D991" s="346"/>
      <c r="E991" s="351">
        <f t="shared" si="63"/>
        <v>38784</v>
      </c>
      <c r="F991" s="353">
        <f t="shared" si="64"/>
        <v>-1.2949877649776065</v>
      </c>
      <c r="G991" s="354">
        <f t="shared" si="65"/>
        <v>0.23184005617862269</v>
      </c>
      <c r="I991" s="351">
        <f t="shared" si="66"/>
        <v>38784</v>
      </c>
      <c r="J991" s="353">
        <f t="array" ref="J991">(PRODUCT(1+$F$2:F991/100)-1)*100</f>
        <v>200.06686726847295</v>
      </c>
      <c r="K991" s="354">
        <f t="array" ref="K991">(PRODUCT(1+$G$2:G991/100)-1)*100</f>
        <v>24.768289390803488</v>
      </c>
      <c r="M991" s="361">
        <f t="shared" si="67"/>
        <v>4.1623948267181365</v>
      </c>
    </row>
    <row r="992" spans="1:13">
      <c r="A992" s="350">
        <v>38785</v>
      </c>
      <c r="B992" s="346">
        <v>3.6071</v>
      </c>
      <c r="C992" s="346">
        <v>1931.73</v>
      </c>
      <c r="D992" s="346"/>
      <c r="E992" s="351">
        <f t="shared" si="63"/>
        <v>38785</v>
      </c>
      <c r="F992" s="353">
        <f t="shared" si="64"/>
        <v>0.47632311977716668</v>
      </c>
      <c r="G992" s="354">
        <f t="shared" si="65"/>
        <v>-0.48630465131853651</v>
      </c>
      <c r="I992" s="351">
        <f t="shared" si="66"/>
        <v>38785</v>
      </c>
      <c r="J992" s="353">
        <f t="array" ref="J992">(PRODUCT(1+$F$2:F992/100)-1)*100</f>
        <v>201.49615513206371</v>
      </c>
      <c r="K992" s="354">
        <f t="array" ref="K992">(PRODUCT(1+$G$2:G992/100)-1)*100</f>
        <v>24.161535396125444</v>
      </c>
      <c r="M992" s="361">
        <f t="shared" si="67"/>
        <v>4.1614627861537317</v>
      </c>
    </row>
    <row r="993" spans="1:13">
      <c r="A993" s="350">
        <v>38786</v>
      </c>
      <c r="B993" s="346">
        <v>3.65</v>
      </c>
      <c r="C993" s="346">
        <v>1945.92</v>
      </c>
      <c r="D993" s="346"/>
      <c r="E993" s="351">
        <f t="shared" si="63"/>
        <v>38786</v>
      </c>
      <c r="F993" s="353">
        <f t="shared" si="64"/>
        <v>1.1893210612403227</v>
      </c>
      <c r="G993" s="354">
        <f t="shared" si="65"/>
        <v>0.7345747076454856</v>
      </c>
      <c r="I993" s="351">
        <f t="shared" si="66"/>
        <v>38786</v>
      </c>
      <c r="J993" s="353">
        <f t="array" ref="J993">(PRODUCT(1+$F$2:F993/100)-1)*100</f>
        <v>205.08191240387913</v>
      </c>
      <c r="K993" s="354">
        <f t="array" ref="K993">(PRODUCT(1+$G$2:G993/100)-1)*100</f>
        <v>25.07359463176968</v>
      </c>
      <c r="M993" s="361">
        <f t="shared" si="67"/>
        <v>4.1611512455383748</v>
      </c>
    </row>
    <row r="994" spans="1:13">
      <c r="A994" s="350">
        <v>38789</v>
      </c>
      <c r="B994" s="346">
        <v>3.5857000000000001</v>
      </c>
      <c r="C994" s="346">
        <v>1950.39</v>
      </c>
      <c r="D994" s="346"/>
      <c r="E994" s="351">
        <f t="shared" si="63"/>
        <v>38789</v>
      </c>
      <c r="F994" s="353">
        <f t="shared" si="64"/>
        <v>-1.7616438356164332</v>
      </c>
      <c r="G994" s="354">
        <f t="shared" si="65"/>
        <v>0.22971139615195479</v>
      </c>
      <c r="I994" s="351">
        <f t="shared" si="66"/>
        <v>38789</v>
      </c>
      <c r="J994" s="353">
        <f t="array" ref="J994">(PRODUCT(1+$F$2:F994/100)-1)*100</f>
        <v>199.70745570043547</v>
      </c>
      <c r="K994" s="354">
        <f t="array" ref="K994">(PRODUCT(1+$G$2:G994/100)-1)*100</f>
        <v>25.360902932215758</v>
      </c>
      <c r="M994" s="361">
        <f t="shared" si="67"/>
        <v>4.1603113114498109</v>
      </c>
    </row>
    <row r="995" spans="1:13">
      <c r="A995" s="350">
        <v>38790</v>
      </c>
      <c r="B995" s="346">
        <v>3.6314000000000002</v>
      </c>
      <c r="C995" s="346">
        <v>1970.65</v>
      </c>
      <c r="D995" s="346"/>
      <c r="E995" s="351">
        <f t="shared" si="63"/>
        <v>38790</v>
      </c>
      <c r="F995" s="353">
        <f t="shared" si="64"/>
        <v>1.2745070697492755</v>
      </c>
      <c r="G995" s="354">
        <f t="shared" si="65"/>
        <v>1.0387666056532296</v>
      </c>
      <c r="I995" s="351">
        <f t="shared" si="66"/>
        <v>38790</v>
      </c>
      <c r="J995" s="353">
        <f t="array" ref="J995">(PRODUCT(1+$F$2:F995/100)-1)*100</f>
        <v>203.5272484119032</v>
      </c>
      <c r="K995" s="354">
        <f t="array" ref="K995">(PRODUCT(1+$G$2:G995/100)-1)*100</f>
        <v>26.663110128420975</v>
      </c>
      <c r="M995" s="361">
        <f t="shared" si="67"/>
        <v>4.1514457546478321</v>
      </c>
    </row>
    <row r="996" spans="1:13">
      <c r="A996" s="350">
        <v>38791</v>
      </c>
      <c r="B996" s="346">
        <v>3.5871</v>
      </c>
      <c r="C996" s="346">
        <v>1979.21</v>
      </c>
      <c r="D996" s="346"/>
      <c r="E996" s="351">
        <f t="shared" si="63"/>
        <v>38791</v>
      </c>
      <c r="F996" s="353">
        <f t="shared" si="64"/>
        <v>-1.2199151842264722</v>
      </c>
      <c r="G996" s="354">
        <f t="shared" si="65"/>
        <v>0.43437444498009015</v>
      </c>
      <c r="I996" s="351">
        <f t="shared" si="66"/>
        <v>38791</v>
      </c>
      <c r="J996" s="353">
        <f t="array" ref="J996">(PRODUCT(1+$F$2:F996/100)-1)*100</f>
        <v>199.82447342026157</v>
      </c>
      <c r="K996" s="354">
        <f t="array" ref="K996">(PRODUCT(1+$G$2:G996/100)-1)*100</f>
        <v>27.213302310035825</v>
      </c>
      <c r="M996" s="361">
        <f t="shared" si="67"/>
        <v>4.1513727150489936</v>
      </c>
    </row>
    <row r="997" spans="1:13">
      <c r="A997" s="350">
        <v>38792</v>
      </c>
      <c r="B997" s="346">
        <v>3.6385999999999998</v>
      </c>
      <c r="C997" s="346">
        <v>1982.76</v>
      </c>
      <c r="D997" s="346"/>
      <c r="E997" s="351">
        <f t="shared" si="63"/>
        <v>38792</v>
      </c>
      <c r="F997" s="353">
        <f t="shared" si="64"/>
        <v>1.4357001477516729</v>
      </c>
      <c r="G997" s="354">
        <f t="shared" si="65"/>
        <v>0.17936449391424691</v>
      </c>
      <c r="I997" s="351">
        <f t="shared" si="66"/>
        <v>38792</v>
      </c>
      <c r="J997" s="353">
        <f t="array" ref="J997">(PRODUCT(1+$F$2:F997/100)-1)*100</f>
        <v>204.12905382815194</v>
      </c>
      <c r="K997" s="354">
        <f t="array" ref="K997">(PRODUCT(1+$G$2:G997/100)-1)*100</f>
        <v>27.441477805915817</v>
      </c>
      <c r="M997" s="361">
        <f t="shared" si="67"/>
        <v>4.140360020277587</v>
      </c>
    </row>
    <row r="998" spans="1:13">
      <c r="A998" s="350">
        <v>38793</v>
      </c>
      <c r="B998" s="346">
        <v>3.7385999999999999</v>
      </c>
      <c r="C998" s="346">
        <v>1985.69</v>
      </c>
      <c r="D998" s="346"/>
      <c r="E998" s="351">
        <f t="shared" si="63"/>
        <v>38793</v>
      </c>
      <c r="F998" s="353">
        <f t="shared" si="64"/>
        <v>2.7483097894794639</v>
      </c>
      <c r="G998" s="354">
        <f t="shared" si="65"/>
        <v>0.14777381024431158</v>
      </c>
      <c r="I998" s="351">
        <f t="shared" si="66"/>
        <v>38793</v>
      </c>
      <c r="J998" s="353">
        <f t="array" ref="J998">(PRODUCT(1+$F$2:F998/100)-1)*100</f>
        <v>212.48746238716228</v>
      </c>
      <c r="K998" s="354">
        <f t="array" ref="K998">(PRODUCT(1+$G$2:G998/100)-1)*100</f>
        <v>27.629802933501281</v>
      </c>
      <c r="M998" s="361">
        <f t="shared" si="67"/>
        <v>4.138939773902667</v>
      </c>
    </row>
    <row r="999" spans="1:13">
      <c r="A999" s="350">
        <v>38796</v>
      </c>
      <c r="B999" s="346">
        <v>3.8685999999999998</v>
      </c>
      <c r="C999" s="346">
        <v>1982.4</v>
      </c>
      <c r="D999" s="346"/>
      <c r="E999" s="351">
        <f t="shared" si="63"/>
        <v>38796</v>
      </c>
      <c r="F999" s="353">
        <f t="shared" si="64"/>
        <v>3.4772374685711149</v>
      </c>
      <c r="G999" s="354">
        <f t="shared" si="65"/>
        <v>-0.16568547960658098</v>
      </c>
      <c r="I999" s="351">
        <f t="shared" si="66"/>
        <v>38796</v>
      </c>
      <c r="J999" s="353">
        <f t="array" ref="J999">(PRODUCT(1+$F$2:F999/100)-1)*100</f>
        <v>223.35339351387574</v>
      </c>
      <c r="K999" s="354">
        <f t="array" ref="K999">(PRODUCT(1+$G$2:G999/100)-1)*100</f>
        <v>27.418338882389982</v>
      </c>
      <c r="M999" s="361">
        <f t="shared" si="67"/>
        <v>4.1396933175632826</v>
      </c>
    </row>
    <row r="1000" spans="1:13">
      <c r="A1000" s="350">
        <v>38797</v>
      </c>
      <c r="B1000" s="346">
        <v>3.8814000000000002</v>
      </c>
      <c r="C1000" s="346">
        <v>1970.5</v>
      </c>
      <c r="D1000" s="346"/>
      <c r="E1000" s="351">
        <f t="shared" si="63"/>
        <v>38797</v>
      </c>
      <c r="F1000" s="353">
        <f t="shared" si="64"/>
        <v>0.33086904823451668</v>
      </c>
      <c r="G1000" s="354">
        <f t="shared" si="65"/>
        <v>-0.60028248587571387</v>
      </c>
      <c r="I1000" s="351">
        <f t="shared" si="66"/>
        <v>38797</v>
      </c>
      <c r="J1000" s="353">
        <f t="array" ref="J1000">(PRODUCT(1+$F$2:F1000/100)-1)*100</f>
        <v>224.42326980942912</v>
      </c>
      <c r="K1000" s="354">
        <f t="array" ref="K1000">(PRODUCT(1+$G$2:G1000/100)-1)*100</f>
        <v>26.653468910285238</v>
      </c>
      <c r="M1000" s="361">
        <f t="shared" si="67"/>
        <v>4.1388376346040774</v>
      </c>
    </row>
    <row r="1001" spans="1:13">
      <c r="A1001" s="350">
        <v>38798</v>
      </c>
      <c r="B1001" s="346">
        <v>4.0071000000000003</v>
      </c>
      <c r="C1001" s="346">
        <v>1982.4</v>
      </c>
      <c r="D1001" s="346"/>
      <c r="E1001" s="351">
        <f t="shared" si="63"/>
        <v>38798</v>
      </c>
      <c r="F1001" s="353">
        <f t="shared" si="64"/>
        <v>3.2385221827175847</v>
      </c>
      <c r="G1001" s="354">
        <f t="shared" si="65"/>
        <v>0.60390763765543198</v>
      </c>
      <c r="I1001" s="351">
        <f t="shared" si="66"/>
        <v>38798</v>
      </c>
      <c r="J1001" s="353">
        <f t="array" ref="J1001">(PRODUCT(1+$F$2:F1001/100)-1)*100</f>
        <v>234.92978936810519</v>
      </c>
      <c r="K1001" s="354">
        <f t="array" ref="K1001">(PRODUCT(1+$G$2:G1001/100)-1)*100</f>
        <v>27.418338882390003</v>
      </c>
      <c r="M1001" s="361">
        <f t="shared" si="67"/>
        <v>4.1397823563448055</v>
      </c>
    </row>
    <row r="1002" spans="1:13">
      <c r="A1002" s="350">
        <v>38799</v>
      </c>
      <c r="B1002" s="346">
        <v>4.0414000000000003</v>
      </c>
      <c r="C1002" s="346">
        <v>1977.29</v>
      </c>
      <c r="D1002" s="346"/>
      <c r="E1002" s="351">
        <f t="shared" si="63"/>
        <v>38799</v>
      </c>
      <c r="F1002" s="353">
        <f t="shared" si="64"/>
        <v>0.8559806343739762</v>
      </c>
      <c r="G1002" s="354">
        <f t="shared" si="65"/>
        <v>-0.25776836158192262</v>
      </c>
      <c r="I1002" s="351">
        <f t="shared" si="66"/>
        <v>38799</v>
      </c>
      <c r="J1002" s="353">
        <f t="array" ref="J1002">(PRODUCT(1+$F$2:F1002/100)-1)*100</f>
        <v>237.7967235038457</v>
      </c>
      <c r="K1002" s="354">
        <f t="array" ref="K1002">(PRODUCT(1+$G$2:G1002/100)-1)*100</f>
        <v>27.089894717897955</v>
      </c>
      <c r="M1002" s="361">
        <f t="shared" si="67"/>
        <v>4.1382601143070961</v>
      </c>
    </row>
    <row r="1003" spans="1:13">
      <c r="A1003" s="350">
        <v>38800</v>
      </c>
      <c r="B1003" s="346">
        <v>4.0956999999999999</v>
      </c>
      <c r="C1003" s="346">
        <v>1979.24</v>
      </c>
      <c r="D1003" s="346"/>
      <c r="E1003" s="351">
        <f t="shared" si="63"/>
        <v>38800</v>
      </c>
      <c r="F1003" s="353">
        <f t="shared" si="64"/>
        <v>1.3435938041272744</v>
      </c>
      <c r="G1003" s="354">
        <f t="shared" si="65"/>
        <v>9.8619828148627242E-2</v>
      </c>
      <c r="I1003" s="351">
        <f t="shared" si="66"/>
        <v>38800</v>
      </c>
      <c r="J1003" s="353">
        <f t="array" ref="J1003">(PRODUCT(1+$F$2:F1003/100)-1)*100</f>
        <v>242.33533935138834</v>
      </c>
      <c r="K1003" s="354">
        <f t="array" ref="K1003">(PRODUCT(1+$G$2:G1003/100)-1)*100</f>
        <v>27.215230553663016</v>
      </c>
      <c r="M1003" s="361">
        <f t="shared" si="67"/>
        <v>4.1314831123568458</v>
      </c>
    </row>
    <row r="1004" spans="1:13">
      <c r="A1004" s="350">
        <v>38803</v>
      </c>
      <c r="B1004" s="346">
        <v>4.1271000000000004</v>
      </c>
      <c r="C1004" s="346">
        <v>1977.19</v>
      </c>
      <c r="D1004" s="346"/>
      <c r="E1004" s="351">
        <f t="shared" si="63"/>
        <v>38803</v>
      </c>
      <c r="F1004" s="353">
        <f t="shared" si="64"/>
        <v>0.76665771418806816</v>
      </c>
      <c r="G1004" s="354">
        <f t="shared" si="65"/>
        <v>-0.10357510963804328</v>
      </c>
      <c r="I1004" s="351">
        <f t="shared" si="66"/>
        <v>38803</v>
      </c>
      <c r="J1004" s="353">
        <f t="array" ref="J1004">(PRODUCT(1+$F$2:F1004/100)-1)*100</f>
        <v>244.95987963891767</v>
      </c>
      <c r="K1004" s="354">
        <f t="array" ref="K1004">(PRODUCT(1+$G$2:G1004/100)-1)*100</f>
        <v>27.083467239140766</v>
      </c>
      <c r="M1004" s="361">
        <f t="shared" si="67"/>
        <v>4.1243967542020989</v>
      </c>
    </row>
    <row r="1005" spans="1:13">
      <c r="A1005" s="350">
        <v>38804</v>
      </c>
      <c r="B1005" s="346">
        <v>4.0042999999999997</v>
      </c>
      <c r="C1005" s="346">
        <v>1964.47</v>
      </c>
      <c r="D1005" s="346"/>
      <c r="E1005" s="351">
        <f t="shared" si="63"/>
        <v>38804</v>
      </c>
      <c r="F1005" s="353">
        <f t="shared" si="64"/>
        <v>-2.9754549199195734</v>
      </c>
      <c r="G1005" s="354">
        <f t="shared" si="65"/>
        <v>-0.64333726146703629</v>
      </c>
      <c r="I1005" s="351">
        <f t="shared" si="66"/>
        <v>38804</v>
      </c>
      <c r="J1005" s="353">
        <f t="array" ref="J1005">(PRODUCT(1+$F$2:F1005/100)-1)*100</f>
        <v>234.69575392845289</v>
      </c>
      <c r="K1005" s="354">
        <f t="array" ref="K1005">(PRODUCT(1+$G$2:G1005/100)-1)*100</f>
        <v>26.265891941227125</v>
      </c>
      <c r="M1005" s="361">
        <f t="shared" si="67"/>
        <v>4.1216716913906168</v>
      </c>
    </row>
    <row r="1006" spans="1:13">
      <c r="A1006" s="350">
        <v>38805</v>
      </c>
      <c r="B1006" s="346">
        <v>4.1729000000000003</v>
      </c>
      <c r="C1006" s="346">
        <v>1979.51</v>
      </c>
      <c r="D1006" s="346"/>
      <c r="E1006" s="351">
        <f t="shared" si="63"/>
        <v>38805</v>
      </c>
      <c r="F1006" s="353">
        <f t="shared" si="64"/>
        <v>4.2104737407287374</v>
      </c>
      <c r="G1006" s="354">
        <f t="shared" si="65"/>
        <v>0.76560089998829461</v>
      </c>
      <c r="I1006" s="351">
        <f t="shared" si="66"/>
        <v>38805</v>
      </c>
      <c r="J1006" s="353">
        <f t="array" ref="J1006">(PRODUCT(1+$F$2:F1006/100)-1)*100</f>
        <v>248.78803075894447</v>
      </c>
      <c r="K1006" s="354">
        <f t="array" ref="K1006">(PRODUCT(1+$G$2:G1006/100)-1)*100</f>
        <v>27.23258474630741</v>
      </c>
      <c r="M1006" s="361">
        <f t="shared" si="67"/>
        <v>4.1224635418512054</v>
      </c>
    </row>
    <row r="1007" spans="1:13">
      <c r="A1007" s="350">
        <v>38806</v>
      </c>
      <c r="B1007" s="346">
        <v>4.0914000000000001</v>
      </c>
      <c r="C1007" s="346">
        <v>1975.6</v>
      </c>
      <c r="D1007" s="346"/>
      <c r="E1007" s="351">
        <f t="shared" si="63"/>
        <v>38806</v>
      </c>
      <c r="F1007" s="353">
        <f t="shared" si="64"/>
        <v>-1.9530781950202525</v>
      </c>
      <c r="G1007" s="354">
        <f t="shared" si="65"/>
        <v>-0.19752362958510572</v>
      </c>
      <c r="I1007" s="351">
        <f t="shared" si="66"/>
        <v>38806</v>
      </c>
      <c r="J1007" s="353">
        <f t="array" ref="J1007">(PRODUCT(1+$F$2:F1007/100)-1)*100</f>
        <v>241.97592778335098</v>
      </c>
      <c r="K1007" s="354">
        <f t="array" ref="K1007">(PRODUCT(1+$G$2:G1007/100)-1)*100</f>
        <v>26.981270326901562</v>
      </c>
      <c r="M1007" s="361">
        <f t="shared" si="67"/>
        <v>4.12119610512124</v>
      </c>
    </row>
    <row r="1008" spans="1:13">
      <c r="A1008" s="350">
        <v>38807</v>
      </c>
      <c r="B1008" s="346">
        <v>4.1414</v>
      </c>
      <c r="C1008" s="346">
        <v>1967.38</v>
      </c>
      <c r="D1008" s="346"/>
      <c r="E1008" s="351">
        <f t="shared" si="63"/>
        <v>38807</v>
      </c>
      <c r="F1008" s="353">
        <f t="shared" si="64"/>
        <v>1.2220755731534361</v>
      </c>
      <c r="G1008" s="354">
        <f t="shared" si="65"/>
        <v>-0.41607612877099243</v>
      </c>
      <c r="I1008" s="351">
        <f t="shared" si="66"/>
        <v>38807</v>
      </c>
      <c r="J1008" s="353">
        <f t="array" ref="J1008">(PRODUCT(1+$F$2:F1008/100)-1)*100</f>
        <v>246.15513206285615</v>
      </c>
      <c r="K1008" s="354">
        <f t="array" ref="K1008">(PRODUCT(1+$G$2:G1008/100)-1)*100</f>
        <v>26.452931573061168</v>
      </c>
      <c r="M1008" s="361">
        <f t="shared" si="67"/>
        <v>4.1136137489247799</v>
      </c>
    </row>
    <row r="1009" spans="1:13">
      <c r="A1009" s="350">
        <v>38810</v>
      </c>
      <c r="B1009" s="346">
        <v>4.0186000000000002</v>
      </c>
      <c r="C1009" s="346">
        <v>1971.92</v>
      </c>
      <c r="D1009" s="346"/>
      <c r="E1009" s="351">
        <f t="shared" si="63"/>
        <v>38810</v>
      </c>
      <c r="F1009" s="353">
        <f t="shared" si="64"/>
        <v>-2.9651808567151106</v>
      </c>
      <c r="G1009" s="354">
        <f t="shared" si="65"/>
        <v>0.23076375687463013</v>
      </c>
      <c r="I1009" s="351">
        <f t="shared" si="66"/>
        <v>38810</v>
      </c>
      <c r="J1009" s="353">
        <f t="array" ref="J1009">(PRODUCT(1+$F$2:F1009/100)-1)*100</f>
        <v>235.89100635239143</v>
      </c>
      <c r="K1009" s="354">
        <f t="array" ref="K1009">(PRODUCT(1+$G$2:G1009/100)-1)*100</f>
        <v>26.744739108637262</v>
      </c>
      <c r="M1009" s="361">
        <f t="shared" si="67"/>
        <v>4.1121747523131305</v>
      </c>
    </row>
    <row r="1010" spans="1:13">
      <c r="A1010" s="350">
        <v>38811</v>
      </c>
      <c r="B1010" s="346">
        <v>3.9157000000000002</v>
      </c>
      <c r="C1010" s="346">
        <v>1984.47</v>
      </c>
      <c r="D1010" s="346"/>
      <c r="E1010" s="351">
        <f t="shared" si="63"/>
        <v>38811</v>
      </c>
      <c r="F1010" s="353">
        <f t="shared" si="64"/>
        <v>-2.5605932414273669</v>
      </c>
      <c r="G1010" s="354">
        <f t="shared" si="65"/>
        <v>0.63643555519492523</v>
      </c>
      <c r="I1010" s="351">
        <f t="shared" si="66"/>
        <v>38811</v>
      </c>
      <c r="J1010" s="353">
        <f t="array" ref="J1010">(PRODUCT(1+$F$2:F1010/100)-1)*100</f>
        <v>227.29020394516971</v>
      </c>
      <c r="K1010" s="354">
        <f t="array" ref="K1010">(PRODUCT(1+$G$2:G1010/100)-1)*100</f>
        <v>27.551387692663674</v>
      </c>
      <c r="M1010" s="361">
        <f t="shared" si="67"/>
        <v>4.1133225154585444</v>
      </c>
    </row>
    <row r="1011" spans="1:13">
      <c r="A1011" s="350">
        <v>38812</v>
      </c>
      <c r="B1011" s="346">
        <v>4.0942999999999996</v>
      </c>
      <c r="C1011" s="346">
        <v>1993.21</v>
      </c>
      <c r="D1011" s="346"/>
      <c r="E1011" s="351">
        <f t="shared" si="63"/>
        <v>38812</v>
      </c>
      <c r="F1011" s="353">
        <f t="shared" si="64"/>
        <v>4.5611257246469084</v>
      </c>
      <c r="G1011" s="354">
        <f t="shared" si="65"/>
        <v>0.44041986021456925</v>
      </c>
      <c r="I1011" s="351">
        <f t="shared" si="66"/>
        <v>38812</v>
      </c>
      <c r="J1011" s="353">
        <f t="array" ref="J1011">(PRODUCT(1+$F$2:F1011/100)-1)*100</f>
        <v>242.21832163156219</v>
      </c>
      <c r="K1011" s="354">
        <f t="array" ref="K1011">(PRODUCT(1+$G$2:G1011/100)-1)*100</f>
        <v>28.113149336041452</v>
      </c>
      <c r="M1011" s="361">
        <f t="shared" si="67"/>
        <v>4.1152950685086624</v>
      </c>
    </row>
    <row r="1012" spans="1:13">
      <c r="A1012" s="350">
        <v>38813</v>
      </c>
      <c r="B1012" s="346">
        <v>4.0357000000000003</v>
      </c>
      <c r="C1012" s="346">
        <v>1989.87</v>
      </c>
      <c r="D1012" s="346"/>
      <c r="E1012" s="351">
        <f t="shared" si="63"/>
        <v>38813</v>
      </c>
      <c r="F1012" s="353">
        <f t="shared" si="64"/>
        <v>-1.4312580905160632</v>
      </c>
      <c r="G1012" s="354">
        <f t="shared" si="65"/>
        <v>-0.16756889640329176</v>
      </c>
      <c r="I1012" s="351">
        <f t="shared" si="66"/>
        <v>38813</v>
      </c>
      <c r="J1012" s="353">
        <f t="array" ref="J1012">(PRODUCT(1+$F$2:F1012/100)-1)*100</f>
        <v>237.32029421598219</v>
      </c>
      <c r="K1012" s="354">
        <f t="array" ref="K1012">(PRODUCT(1+$G$2:G1012/100)-1)*100</f>
        <v>27.898471545551541</v>
      </c>
      <c r="M1012" s="361">
        <f t="shared" si="67"/>
        <v>4.1152042959397139</v>
      </c>
    </row>
    <row r="1013" spans="1:13">
      <c r="A1013" s="350">
        <v>38814</v>
      </c>
      <c r="B1013" s="346">
        <v>3.9914000000000001</v>
      </c>
      <c r="C1013" s="346">
        <v>1969.3</v>
      </c>
      <c r="D1013" s="346"/>
      <c r="E1013" s="351">
        <f t="shared" si="63"/>
        <v>38814</v>
      </c>
      <c r="F1013" s="353">
        <f t="shared" si="64"/>
        <v>-1.0977030007185973</v>
      </c>
      <c r="G1013" s="354">
        <f t="shared" si="65"/>
        <v>-1.0337358721926537</v>
      </c>
      <c r="I1013" s="351">
        <f t="shared" si="66"/>
        <v>38814</v>
      </c>
      <c r="J1013" s="353">
        <f t="array" ref="J1013">(PRODUCT(1+$F$2:F1013/100)-1)*100</f>
        <v>233.61751922434055</v>
      </c>
      <c r="K1013" s="354">
        <f t="array" ref="K1013">(PRODUCT(1+$G$2:G1013/100)-1)*100</f>
        <v>26.576339165199059</v>
      </c>
      <c r="M1013" s="361">
        <f t="shared" si="67"/>
        <v>4.1153400092046111</v>
      </c>
    </row>
    <row r="1014" spans="1:13">
      <c r="A1014" s="350">
        <v>38817</v>
      </c>
      <c r="B1014" s="346">
        <v>4.0357000000000003</v>
      </c>
      <c r="C1014" s="346">
        <v>1971.03</v>
      </c>
      <c r="D1014" s="346"/>
      <c r="E1014" s="351">
        <f t="shared" si="63"/>
        <v>38817</v>
      </c>
      <c r="F1014" s="353">
        <f t="shared" si="64"/>
        <v>1.1098862554492106</v>
      </c>
      <c r="G1014" s="354">
        <f t="shared" si="65"/>
        <v>8.7848474077079075E-2</v>
      </c>
      <c r="I1014" s="351">
        <f t="shared" si="66"/>
        <v>38817</v>
      </c>
      <c r="J1014" s="353">
        <f t="array" ref="J1014">(PRODUCT(1+$F$2:F1014/100)-1)*100</f>
        <v>237.32029421598213</v>
      </c>
      <c r="K1014" s="354">
        <f t="array" ref="K1014">(PRODUCT(1+$G$2:G1014/100)-1)*100</f>
        <v>26.68753454769832</v>
      </c>
      <c r="M1014" s="361">
        <f t="shared" si="67"/>
        <v>4.115345661618746</v>
      </c>
    </row>
    <row r="1015" spans="1:13">
      <c r="A1015" s="350">
        <v>38818</v>
      </c>
      <c r="B1015" s="346">
        <v>4.0743</v>
      </c>
      <c r="C1015" s="346">
        <v>1956.11</v>
      </c>
      <c r="D1015" s="346"/>
      <c r="E1015" s="351">
        <f t="shared" si="63"/>
        <v>38818</v>
      </c>
      <c r="F1015" s="353">
        <f t="shared" si="64"/>
        <v>0.95646356270286947</v>
      </c>
      <c r="G1015" s="354">
        <f t="shared" si="65"/>
        <v>-0.75696463270472636</v>
      </c>
      <c r="I1015" s="351">
        <f t="shared" si="66"/>
        <v>38818</v>
      </c>
      <c r="J1015" s="353">
        <f t="array" ref="J1015">(PRODUCT(1+$F$2:F1015/100)-1)*100</f>
        <v>240.54663991976014</v>
      </c>
      <c r="K1015" s="354">
        <f t="array" ref="K1015">(PRODUCT(1+$G$2:G1015/100)-1)*100</f>
        <v>25.728554717126674</v>
      </c>
      <c r="M1015" s="361">
        <f t="shared" si="67"/>
        <v>4.114192737685598</v>
      </c>
    </row>
    <row r="1016" spans="1:13">
      <c r="A1016" s="350">
        <v>38819</v>
      </c>
      <c r="B1016" s="346">
        <v>4.1029</v>
      </c>
      <c r="C1016" s="346">
        <v>1958.49</v>
      </c>
      <c r="D1016" s="346"/>
      <c r="E1016" s="351">
        <f t="shared" si="63"/>
        <v>38819</v>
      </c>
      <c r="F1016" s="353">
        <f t="shared" si="64"/>
        <v>0.70196107306776945</v>
      </c>
      <c r="G1016" s="354">
        <f t="shared" si="65"/>
        <v>0.12167004923036018</v>
      </c>
      <c r="I1016" s="351">
        <f t="shared" si="66"/>
        <v>38819</v>
      </c>
      <c r="J1016" s="353">
        <f t="array" ref="J1016">(PRODUCT(1+$F$2:F1016/100)-1)*100</f>
        <v>242.93714476763714</v>
      </c>
      <c r="K1016" s="354">
        <f t="array" ref="K1016">(PRODUCT(1+$G$2:G1016/100)-1)*100</f>
        <v>25.881528711547631</v>
      </c>
      <c r="M1016" s="361">
        <f t="shared" si="67"/>
        <v>4.1139230017949018</v>
      </c>
    </row>
    <row r="1017" spans="1:13">
      <c r="A1017" s="350">
        <v>38820</v>
      </c>
      <c r="B1017" s="346">
        <v>4.17</v>
      </c>
      <c r="C1017" s="346">
        <v>1960.01</v>
      </c>
      <c r="D1017" s="346"/>
      <c r="E1017" s="351">
        <f t="shared" si="63"/>
        <v>38820</v>
      </c>
      <c r="F1017" s="353">
        <f t="shared" si="64"/>
        <v>1.6354285992834283</v>
      </c>
      <c r="G1017" s="354">
        <f t="shared" si="65"/>
        <v>7.7610812411599284E-2</v>
      </c>
      <c r="I1017" s="351">
        <f t="shared" si="66"/>
        <v>38820</v>
      </c>
      <c r="J1017" s="353">
        <f t="array" ref="J1017">(PRODUCT(1+$F$2:F1017/100)-1)*100</f>
        <v>248.54563691073307</v>
      </c>
      <c r="K1017" s="354">
        <f t="array" ref="K1017">(PRODUCT(1+$G$2:G1017/100)-1)*100</f>
        <v>25.979226388656794</v>
      </c>
      <c r="M1017" s="361">
        <f t="shared" si="67"/>
        <v>4.1128667892811324</v>
      </c>
    </row>
    <row r="1018" spans="1:13">
      <c r="A1018" s="350">
        <v>38821</v>
      </c>
      <c r="B1018" s="346">
        <v>4.17</v>
      </c>
      <c r="C1018" s="346">
        <v>1960.01</v>
      </c>
      <c r="D1018" s="346"/>
      <c r="E1018" s="351">
        <f t="shared" si="63"/>
        <v>38821</v>
      </c>
      <c r="F1018" s="353">
        <f t="shared" si="64"/>
        <v>0</v>
      </c>
      <c r="G1018" s="354">
        <f t="shared" si="65"/>
        <v>0</v>
      </c>
      <c r="I1018" s="351">
        <f t="shared" si="66"/>
        <v>38821</v>
      </c>
      <c r="J1018" s="353">
        <f t="array" ref="J1018">(PRODUCT(1+$F$2:F1018/100)-1)*100</f>
        <v>248.54563691073307</v>
      </c>
      <c r="K1018" s="354">
        <f t="array" ref="K1018">(PRODUCT(1+$G$2:G1018/100)-1)*100</f>
        <v>25.979226388656794</v>
      </c>
      <c r="M1018" s="361">
        <f t="shared" si="67"/>
        <v>4.1128396648582255</v>
      </c>
    </row>
    <row r="1019" spans="1:13">
      <c r="A1019" s="350">
        <v>38824</v>
      </c>
      <c r="B1019" s="346">
        <v>4.1714000000000002</v>
      </c>
      <c r="C1019" s="346">
        <v>1954.25</v>
      </c>
      <c r="D1019" s="346"/>
      <c r="E1019" s="351">
        <f t="shared" si="63"/>
        <v>38824</v>
      </c>
      <c r="F1019" s="353">
        <f t="shared" si="64"/>
        <v>3.3573141486820113E-2</v>
      </c>
      <c r="G1019" s="354">
        <f t="shared" si="65"/>
        <v>-0.29387605165279718</v>
      </c>
      <c r="I1019" s="351">
        <f t="shared" si="66"/>
        <v>38824</v>
      </c>
      <c r="J1019" s="353">
        <f t="array" ref="J1019">(PRODUCT(1+$F$2:F1019/100)-1)*100</f>
        <v>248.66265463055925</v>
      </c>
      <c r="K1019" s="354">
        <f t="array" ref="K1019">(PRODUCT(1+$G$2:G1019/100)-1)*100</f>
        <v>25.609003612243075</v>
      </c>
      <c r="M1019" s="361">
        <f t="shared" si="67"/>
        <v>4.1123030509685092</v>
      </c>
    </row>
    <row r="1020" spans="1:13">
      <c r="A1020" s="350">
        <v>38825</v>
      </c>
      <c r="B1020" s="346">
        <v>4.2571000000000003</v>
      </c>
      <c r="C1020" s="346">
        <v>1988.18</v>
      </c>
      <c r="D1020" s="346"/>
      <c r="E1020" s="351">
        <f t="shared" si="63"/>
        <v>38825</v>
      </c>
      <c r="F1020" s="353">
        <f t="shared" si="64"/>
        <v>2.0544661264803254</v>
      </c>
      <c r="G1020" s="354">
        <f t="shared" si="65"/>
        <v>1.7362159396187904</v>
      </c>
      <c r="I1020" s="351">
        <f t="shared" si="66"/>
        <v>38825</v>
      </c>
      <c r="J1020" s="353">
        <f t="array" ref="J1020">(PRODUCT(1+$F$2:F1020/100)-1)*100</f>
        <v>255.82581076563119</v>
      </c>
      <c r="K1020" s="354">
        <f t="array" ref="K1020">(PRODUCT(1+$G$2:G1020/100)-1)*100</f>
        <v>27.78984715455519</v>
      </c>
      <c r="M1020" s="361">
        <f t="shared" si="67"/>
        <v>4.1061889224463703</v>
      </c>
    </row>
    <row r="1021" spans="1:13">
      <c r="A1021" s="350">
        <v>38826</v>
      </c>
      <c r="B1021" s="346">
        <v>4.4400000000000004</v>
      </c>
      <c r="C1021" s="346">
        <v>1991.84</v>
      </c>
      <c r="D1021" s="346"/>
      <c r="E1021" s="351">
        <f t="shared" si="63"/>
        <v>38826</v>
      </c>
      <c r="F1021" s="353">
        <f t="shared" si="64"/>
        <v>4.2963519766977543</v>
      </c>
      <c r="G1021" s="354">
        <f t="shared" si="65"/>
        <v>0.18408795984266035</v>
      </c>
      <c r="I1021" s="351">
        <f t="shared" si="66"/>
        <v>38826</v>
      </c>
      <c r="J1021" s="353">
        <f t="array" ref="J1021">(PRODUCT(1+$F$2:F1021/100)-1)*100</f>
        <v>271.11334002006117</v>
      </c>
      <c r="K1021" s="354">
        <f t="array" ref="K1021">(PRODUCT(1+$G$2:G1021/100)-1)*100</f>
        <v>28.025092877068069</v>
      </c>
      <c r="M1021" s="361">
        <f t="shared" si="67"/>
        <v>4.1087690882570369</v>
      </c>
    </row>
    <row r="1022" spans="1:13">
      <c r="A1022" s="350">
        <v>38827</v>
      </c>
      <c r="B1022" s="346">
        <v>4.4443000000000001</v>
      </c>
      <c r="C1022" s="346">
        <v>1994.23</v>
      </c>
      <c r="D1022" s="346"/>
      <c r="E1022" s="351">
        <f t="shared" si="63"/>
        <v>38827</v>
      </c>
      <c r="F1022" s="353">
        <f t="shared" si="64"/>
        <v>9.684684684683198E-2</v>
      </c>
      <c r="G1022" s="354">
        <f t="shared" si="65"/>
        <v>0.11998955739416228</v>
      </c>
      <c r="I1022" s="351">
        <f t="shared" si="66"/>
        <v>38827</v>
      </c>
      <c r="J1022" s="353">
        <f t="array" ref="J1022">(PRODUCT(1+$F$2:F1022/100)-1)*100</f>
        <v>271.47275158809856</v>
      </c>
      <c r="K1022" s="354">
        <f t="array" ref="K1022">(PRODUCT(1+$G$2:G1022/100)-1)*100</f>
        <v>28.178709619364728</v>
      </c>
      <c r="M1022" s="361">
        <f t="shared" si="67"/>
        <v>4.0865143688924972</v>
      </c>
    </row>
    <row r="1023" spans="1:13">
      <c r="A1023" s="350">
        <v>38828</v>
      </c>
      <c r="B1023" s="346">
        <v>4.4000000000000004</v>
      </c>
      <c r="C1023" s="346">
        <v>1993.99</v>
      </c>
      <c r="D1023" s="346"/>
      <c r="E1023" s="351">
        <f t="shared" si="63"/>
        <v>38828</v>
      </c>
      <c r="F1023" s="353">
        <f t="shared" si="64"/>
        <v>-0.99678239542784208</v>
      </c>
      <c r="G1023" s="354">
        <f t="shared" si="65"/>
        <v>-1.2034720167686253E-2</v>
      </c>
      <c r="I1023" s="351">
        <f t="shared" si="66"/>
        <v>38828</v>
      </c>
      <c r="J1023" s="353">
        <f t="array" ref="J1023">(PRODUCT(1+$F$2:F1023/100)-1)*100</f>
        <v>267.76997659645701</v>
      </c>
      <c r="K1023" s="354">
        <f t="array" ref="K1023">(PRODUCT(1+$G$2:G1023/100)-1)*100</f>
        <v>28.163283670347482</v>
      </c>
      <c r="M1023" s="361">
        <f t="shared" si="67"/>
        <v>4.0791748919309434</v>
      </c>
    </row>
    <row r="1024" spans="1:13">
      <c r="A1024" s="350">
        <v>38831</v>
      </c>
      <c r="B1024" s="346">
        <v>4.4629000000000003</v>
      </c>
      <c r="C1024" s="346">
        <v>1989.2</v>
      </c>
      <c r="D1024" s="346"/>
      <c r="E1024" s="351">
        <f t="shared" si="63"/>
        <v>38831</v>
      </c>
      <c r="F1024" s="353">
        <f t="shared" si="64"/>
        <v>1.4295454545454556</v>
      </c>
      <c r="G1024" s="354">
        <f t="shared" si="65"/>
        <v>-0.24022186670945578</v>
      </c>
      <c r="I1024" s="351">
        <f t="shared" si="66"/>
        <v>38831</v>
      </c>
      <c r="J1024" s="353">
        <f t="array" ref="J1024">(PRODUCT(1+$F$2:F1024/100)-1)*100</f>
        <v>273.02741558007455</v>
      </c>
      <c r="K1024" s="354">
        <f t="array" ref="K1024">(PRODUCT(1+$G$2:G1024/100)-1)*100</f>
        <v>27.855407437878444</v>
      </c>
      <c r="M1024" s="361">
        <f t="shared" si="67"/>
        <v>4.0636508385447767</v>
      </c>
    </row>
    <row r="1025" spans="1:13">
      <c r="A1025" s="350">
        <v>38832</v>
      </c>
      <c r="B1025" s="346">
        <v>4.5256999999999996</v>
      </c>
      <c r="C1025" s="346">
        <v>1979.51</v>
      </c>
      <c r="D1025" s="346"/>
      <c r="E1025" s="351">
        <f t="shared" si="63"/>
        <v>38832</v>
      </c>
      <c r="F1025" s="353">
        <f t="shared" si="64"/>
        <v>1.4071567814649466</v>
      </c>
      <c r="G1025" s="354">
        <f t="shared" si="65"/>
        <v>-0.48713050472551922</v>
      </c>
      <c r="I1025" s="351">
        <f t="shared" si="66"/>
        <v>38832</v>
      </c>
      <c r="J1025" s="353">
        <f t="array" ref="J1025">(PRODUCT(1+$F$2:F1025/100)-1)*100</f>
        <v>278.27649615513297</v>
      </c>
      <c r="K1025" s="354">
        <f t="array" ref="K1025">(PRODUCT(1+$G$2:G1025/100)-1)*100</f>
        <v>27.232584746307431</v>
      </c>
      <c r="M1025" s="361">
        <f t="shared" si="67"/>
        <v>4.0581040750500961</v>
      </c>
    </row>
    <row r="1026" spans="1:13">
      <c r="A1026" s="350">
        <v>38833</v>
      </c>
      <c r="B1026" s="346">
        <v>4.4970999999999997</v>
      </c>
      <c r="C1026" s="346">
        <v>1985.28</v>
      </c>
      <c r="D1026" s="346"/>
      <c r="E1026" s="351">
        <f t="shared" si="63"/>
        <v>38833</v>
      </c>
      <c r="F1026" s="353">
        <f t="shared" si="64"/>
        <v>-0.63194643922487304</v>
      </c>
      <c r="G1026" s="354">
        <f t="shared" si="65"/>
        <v>0.29148627690691598</v>
      </c>
      <c r="I1026" s="351">
        <f t="shared" si="66"/>
        <v>38833</v>
      </c>
      <c r="J1026" s="353">
        <f t="array" ref="J1026">(PRODUCT(1+$F$2:F1026/100)-1)*100</f>
        <v>275.88599130725601</v>
      </c>
      <c r="K1026" s="354">
        <f t="array" ref="K1026">(PRODUCT(1+$G$2:G1026/100)-1)*100</f>
        <v>27.603450270596873</v>
      </c>
      <c r="M1026" s="361">
        <f t="shared" si="67"/>
        <v>4.0554676363389994</v>
      </c>
    </row>
    <row r="1027" spans="1:13">
      <c r="A1027" s="350">
        <v>38834</v>
      </c>
      <c r="B1027" s="346">
        <v>4.47</v>
      </c>
      <c r="C1027" s="346">
        <v>1992.39</v>
      </c>
      <c r="D1027" s="346"/>
      <c r="E1027" s="351">
        <f t="shared" ref="E1027:E1090" si="68">A1027</f>
        <v>38834</v>
      </c>
      <c r="F1027" s="353">
        <f t="shared" ref="F1027:F1090" si="69">((B1027/B1026)-1)*100</f>
        <v>-0.60261057125703399</v>
      </c>
      <c r="G1027" s="354">
        <f t="shared" ref="G1027:G1090" si="70">((C1027/C1026)-1)*100</f>
        <v>0.35813588007738151</v>
      </c>
      <c r="I1027" s="351">
        <f t="shared" ref="I1027:I1090" si="71">E1027</f>
        <v>38834</v>
      </c>
      <c r="J1027" s="353">
        <f t="array" ref="J1027">(PRODUCT(1+$F$2:F1027/100)-1)*100</f>
        <v>273.62086258776418</v>
      </c>
      <c r="K1027" s="354">
        <f t="array" ref="K1027">(PRODUCT(1+$G$2:G1027/100)-1)*100</f>
        <v>28.060444010232576</v>
      </c>
      <c r="M1027" s="361">
        <f t="shared" si="67"/>
        <v>4.0523005794257356</v>
      </c>
    </row>
    <row r="1028" spans="1:13">
      <c r="A1028" s="350">
        <v>38835</v>
      </c>
      <c r="B1028" s="346">
        <v>4.2343000000000002</v>
      </c>
      <c r="C1028" s="346">
        <v>1993.79</v>
      </c>
      <c r="D1028" s="346"/>
      <c r="E1028" s="351">
        <f t="shared" si="68"/>
        <v>38835</v>
      </c>
      <c r="F1028" s="353">
        <f t="shared" si="69"/>
        <v>-5.2729306487695693</v>
      </c>
      <c r="G1028" s="354">
        <f t="shared" si="70"/>
        <v>7.0267367332688124E-2</v>
      </c>
      <c r="I1028" s="351">
        <f t="shared" si="71"/>
        <v>38835</v>
      </c>
      <c r="J1028" s="353">
        <f t="array" ref="J1028">(PRODUCT(1+$F$2:F1028/100)-1)*100</f>
        <v>253.92009361417672</v>
      </c>
      <c r="K1028" s="354">
        <f t="array" ref="K1028">(PRODUCT(1+$G$2:G1028/100)-1)*100</f>
        <v>28.150428712833108</v>
      </c>
      <c r="M1028" s="361">
        <f t="shared" si="67"/>
        <v>4.0559221700727628</v>
      </c>
    </row>
    <row r="1029" spans="1:13">
      <c r="A1029" s="350">
        <v>38838</v>
      </c>
      <c r="B1029" s="346">
        <v>4.2286000000000001</v>
      </c>
      <c r="C1029" s="346">
        <v>1985.55</v>
      </c>
      <c r="D1029" s="346"/>
      <c r="E1029" s="351">
        <f t="shared" si="68"/>
        <v>38838</v>
      </c>
      <c r="F1029" s="353">
        <f t="shared" si="69"/>
        <v>-0.13461493044895079</v>
      </c>
      <c r="G1029" s="354">
        <f t="shared" si="70"/>
        <v>-0.41328324447409415</v>
      </c>
      <c r="I1029" s="351">
        <f t="shared" si="71"/>
        <v>38838</v>
      </c>
      <c r="J1029" s="353">
        <f t="array" ref="J1029">(PRODUCT(1+$F$2:F1029/100)-1)*100</f>
        <v>253.44366432631315</v>
      </c>
      <c r="K1029" s="354">
        <f t="array" ref="K1029">(PRODUCT(1+$G$2:G1029/100)-1)*100</f>
        <v>27.620804463241242</v>
      </c>
      <c r="M1029" s="361">
        <f t="shared" si="67"/>
        <v>4.0559338903947495</v>
      </c>
    </row>
    <row r="1030" spans="1:13">
      <c r="A1030" s="350">
        <v>38839</v>
      </c>
      <c r="B1030" s="346">
        <v>4.3143000000000002</v>
      </c>
      <c r="C1030" s="346">
        <v>1997.75</v>
      </c>
      <c r="D1030" s="346"/>
      <c r="E1030" s="351">
        <f t="shared" si="68"/>
        <v>38839</v>
      </c>
      <c r="F1030" s="353">
        <f t="shared" si="69"/>
        <v>2.0266754954358479</v>
      </c>
      <c r="G1030" s="354">
        <f t="shared" si="70"/>
        <v>0.61443932411675561</v>
      </c>
      <c r="I1030" s="351">
        <f t="shared" si="71"/>
        <v>38839</v>
      </c>
      <c r="J1030" s="353">
        <f t="array" ref="J1030">(PRODUCT(1+$F$2:F1030/100)-1)*100</f>
        <v>260.6068204613851</v>
      </c>
      <c r="K1030" s="354">
        <f t="array" ref="K1030">(PRODUCT(1+$G$2:G1030/100)-1)*100</f>
        <v>28.40495687161755</v>
      </c>
      <c r="M1030" s="361">
        <f t="shared" si="67"/>
        <v>4.0560841156722161</v>
      </c>
    </row>
    <row r="1031" spans="1:13">
      <c r="A1031" s="350">
        <v>38840</v>
      </c>
      <c r="B1031" s="346">
        <v>4.2443</v>
      </c>
      <c r="C1031" s="346">
        <v>1989.97</v>
      </c>
      <c r="D1031" s="346"/>
      <c r="E1031" s="351">
        <f t="shared" si="68"/>
        <v>38840</v>
      </c>
      <c r="F1031" s="353">
        <f t="shared" si="69"/>
        <v>-1.622511183737807</v>
      </c>
      <c r="G1031" s="354">
        <f t="shared" si="70"/>
        <v>-0.38943811788261229</v>
      </c>
      <c r="I1031" s="351">
        <f t="shared" si="71"/>
        <v>38840</v>
      </c>
      <c r="J1031" s="353">
        <f t="array" ref="J1031">(PRODUCT(1+$F$2:F1031/100)-1)*100</f>
        <v>254.75593447007779</v>
      </c>
      <c r="K1031" s="354">
        <f t="array" ref="K1031">(PRODUCT(1+$G$2:G1031/100)-1)*100</f>
        <v>27.904899024308747</v>
      </c>
      <c r="M1031" s="361">
        <f t="shared" si="67"/>
        <v>4.0565924131974151</v>
      </c>
    </row>
    <row r="1032" spans="1:13">
      <c r="A1032" s="350">
        <v>38841</v>
      </c>
      <c r="B1032" s="346">
        <v>4.2843</v>
      </c>
      <c r="C1032" s="346">
        <v>1996.74</v>
      </c>
      <c r="D1032" s="346"/>
      <c r="E1032" s="351">
        <f t="shared" si="68"/>
        <v>38841</v>
      </c>
      <c r="F1032" s="353">
        <f t="shared" si="69"/>
        <v>0.94244044954410189</v>
      </c>
      <c r="G1032" s="354">
        <f t="shared" si="70"/>
        <v>0.34020613376080089</v>
      </c>
      <c r="I1032" s="351">
        <f t="shared" si="71"/>
        <v>38841</v>
      </c>
      <c r="J1032" s="353">
        <f t="array" ref="J1032">(PRODUCT(1+$F$2:F1032/100)-1)*100</f>
        <v>258.09929789368198</v>
      </c>
      <c r="K1032" s="354">
        <f t="array" ref="K1032">(PRODUCT(1+$G$2:G1032/100)-1)*100</f>
        <v>28.340039336169998</v>
      </c>
      <c r="M1032" s="361">
        <f t="shared" si="67"/>
        <v>4.055203491910583</v>
      </c>
    </row>
    <row r="1033" spans="1:13">
      <c r="A1033" s="350">
        <v>38842</v>
      </c>
      <c r="B1033" s="346">
        <v>4.3285999999999998</v>
      </c>
      <c r="C1033" s="346">
        <v>2017.34</v>
      </c>
      <c r="D1033" s="346"/>
      <c r="E1033" s="351">
        <f t="shared" si="68"/>
        <v>38842</v>
      </c>
      <c r="F1033" s="353">
        <f t="shared" si="69"/>
        <v>1.0340078892701277</v>
      </c>
      <c r="G1033" s="354">
        <f t="shared" si="70"/>
        <v>1.0316816410749441</v>
      </c>
      <c r="I1033" s="351">
        <f t="shared" si="71"/>
        <v>38842</v>
      </c>
      <c r="J1033" s="353">
        <f t="array" ref="J1033">(PRODUCT(1+$F$2:F1033/100)-1)*100</f>
        <v>261.80207288532358</v>
      </c>
      <c r="K1033" s="354">
        <f t="array" ref="K1033">(PRODUCT(1+$G$2:G1033/100)-1)*100</f>
        <v>29.664099960149628</v>
      </c>
      <c r="M1033" s="361">
        <f t="shared" si="67"/>
        <v>4.0551972581412921</v>
      </c>
    </row>
    <row r="1034" spans="1:13">
      <c r="A1034" s="350">
        <v>38845</v>
      </c>
      <c r="B1034" s="346">
        <v>4.2857000000000003</v>
      </c>
      <c r="C1034" s="346">
        <v>2015.84</v>
      </c>
      <c r="D1034" s="346"/>
      <c r="E1034" s="351">
        <f t="shared" si="68"/>
        <v>38845</v>
      </c>
      <c r="F1034" s="353">
        <f t="shared" si="69"/>
        <v>-0.99108256711175624</v>
      </c>
      <c r="G1034" s="354">
        <f t="shared" si="70"/>
        <v>-7.4355339209053462E-2</v>
      </c>
      <c r="I1034" s="351">
        <f t="shared" si="71"/>
        <v>38845</v>
      </c>
      <c r="J1034" s="353">
        <f t="array" ref="J1034">(PRODUCT(1+$F$2:F1034/100)-1)*100</f>
        <v>258.21631561350819</v>
      </c>
      <c r="K1034" s="354">
        <f t="array" ref="K1034">(PRODUCT(1+$G$2:G1034/100)-1)*100</f>
        <v>29.567687778791885</v>
      </c>
      <c r="M1034" s="361">
        <f t="shared" si="67"/>
        <v>4.0550316759256351</v>
      </c>
    </row>
    <row r="1035" spans="1:13">
      <c r="A1035" s="350">
        <v>38846</v>
      </c>
      <c r="B1035" s="346">
        <v>4.3886000000000003</v>
      </c>
      <c r="C1035" s="346">
        <v>2016.59</v>
      </c>
      <c r="D1035" s="346"/>
      <c r="E1035" s="351">
        <f t="shared" si="68"/>
        <v>38846</v>
      </c>
      <c r="F1035" s="353">
        <f t="shared" si="69"/>
        <v>2.4010080033600056</v>
      </c>
      <c r="G1035" s="354">
        <f t="shared" si="70"/>
        <v>3.7205333756640258E-2</v>
      </c>
      <c r="I1035" s="351">
        <f t="shared" si="71"/>
        <v>38846</v>
      </c>
      <c r="J1035" s="353">
        <f t="array" ref="J1035">(PRODUCT(1+$F$2:F1035/100)-1)*100</f>
        <v>266.81711802072982</v>
      </c>
      <c r="K1035" s="354">
        <f t="array" ref="K1035">(PRODUCT(1+$G$2:G1035/100)-1)*100</f>
        <v>29.615893869470746</v>
      </c>
      <c r="M1035" s="361">
        <f t="shared" si="67"/>
        <v>4.0539638117587788</v>
      </c>
    </row>
    <row r="1036" spans="1:13">
      <c r="A1036" s="350">
        <v>38847</v>
      </c>
      <c r="B1036" s="346">
        <v>4.4157000000000002</v>
      </c>
      <c r="C1036" s="346">
        <v>2013.99</v>
      </c>
      <c r="D1036" s="346"/>
      <c r="E1036" s="351">
        <f t="shared" si="68"/>
        <v>38847</v>
      </c>
      <c r="F1036" s="353">
        <f t="shared" si="69"/>
        <v>0.61750900059243108</v>
      </c>
      <c r="G1036" s="354">
        <f t="shared" si="70"/>
        <v>-0.12893052132559868</v>
      </c>
      <c r="I1036" s="351">
        <f t="shared" si="71"/>
        <v>38847</v>
      </c>
      <c r="J1036" s="353">
        <f t="array" ref="J1036">(PRODUCT(1+$F$2:F1036/100)-1)*100</f>
        <v>269.08224674022165</v>
      </c>
      <c r="K1036" s="354">
        <f t="array" ref="K1036">(PRODUCT(1+$G$2:G1036/100)-1)*100</f>
        <v>29.44877942178401</v>
      </c>
      <c r="M1036" s="361">
        <f t="shared" si="67"/>
        <v>4.053701088178034</v>
      </c>
    </row>
    <row r="1037" spans="1:13">
      <c r="A1037" s="350">
        <v>38848</v>
      </c>
      <c r="B1037" s="346">
        <v>4.2514000000000003</v>
      </c>
      <c r="C1037" s="346">
        <v>1988.56</v>
      </c>
      <c r="D1037" s="346"/>
      <c r="E1037" s="351">
        <f t="shared" si="68"/>
        <v>38848</v>
      </c>
      <c r="F1037" s="353">
        <f t="shared" si="69"/>
        <v>-3.7208143669180349</v>
      </c>
      <c r="G1037" s="354">
        <f t="shared" si="70"/>
        <v>-1.262667639859183</v>
      </c>
      <c r="I1037" s="351">
        <f t="shared" si="71"/>
        <v>38848</v>
      </c>
      <c r="J1037" s="353">
        <f t="array" ref="J1037">(PRODUCT(1+$F$2:F1037/100)-1)*100</f>
        <v>255.34938147776759</v>
      </c>
      <c r="K1037" s="354">
        <f t="array" ref="K1037">(PRODUCT(1+$G$2:G1037/100)-1)*100</f>
        <v>27.81427157383245</v>
      </c>
      <c r="M1037" s="361">
        <f t="shared" si="67"/>
        <v>4.0538456374179592</v>
      </c>
    </row>
    <row r="1038" spans="1:13">
      <c r="A1038" s="350">
        <v>38849</v>
      </c>
      <c r="B1038" s="346">
        <v>4.2271000000000001</v>
      </c>
      <c r="C1038" s="346">
        <v>1966.27</v>
      </c>
      <c r="D1038" s="346"/>
      <c r="E1038" s="351">
        <f t="shared" si="68"/>
        <v>38849</v>
      </c>
      <c r="F1038" s="353">
        <f t="shared" si="69"/>
        <v>-0.57157642188455648</v>
      </c>
      <c r="G1038" s="354">
        <f t="shared" si="70"/>
        <v>-1.120911614434561</v>
      </c>
      <c r="I1038" s="351">
        <f t="shared" si="71"/>
        <v>38849</v>
      </c>
      <c r="J1038" s="353">
        <f t="array" ref="J1038">(PRODUCT(1+$F$2:F1038/100)-1)*100</f>
        <v>253.31828819792807</v>
      </c>
      <c r="K1038" s="354">
        <f t="array" ref="K1038">(PRODUCT(1+$G$2:G1038/100)-1)*100</f>
        <v>26.38158655885643</v>
      </c>
      <c r="M1038" s="361">
        <f t="shared" si="67"/>
        <v>4.046888407432542</v>
      </c>
    </row>
    <row r="1039" spans="1:13">
      <c r="A1039" s="350">
        <v>38852</v>
      </c>
      <c r="B1039" s="346">
        <v>4.0643000000000002</v>
      </c>
      <c r="C1039" s="346">
        <v>1971.45</v>
      </c>
      <c r="D1039" s="346"/>
      <c r="E1039" s="351">
        <f t="shared" si="68"/>
        <v>38852</v>
      </c>
      <c r="F1039" s="353">
        <f t="shared" si="69"/>
        <v>-3.8513401622861987</v>
      </c>
      <c r="G1039" s="354">
        <f t="shared" si="70"/>
        <v>0.26344296561511271</v>
      </c>
      <c r="I1039" s="351">
        <f t="shared" si="71"/>
        <v>38852</v>
      </c>
      <c r="J1039" s="353">
        <f t="array" ref="J1039">(PRODUCT(1+$F$2:F1039/100)-1)*100</f>
        <v>239.71079906385916</v>
      </c>
      <c r="K1039" s="354">
        <f t="array" ref="K1039">(PRODUCT(1+$G$2:G1039/100)-1)*100</f>
        <v>26.714529958478515</v>
      </c>
      <c r="M1039" s="361">
        <f t="shared" si="67"/>
        <v>4.048186433153905</v>
      </c>
    </row>
    <row r="1040" spans="1:13">
      <c r="A1040" s="350">
        <v>38853</v>
      </c>
      <c r="B1040" s="346">
        <v>4.0942999999999996</v>
      </c>
      <c r="C1040" s="346">
        <v>1967.79</v>
      </c>
      <c r="D1040" s="346"/>
      <c r="E1040" s="351">
        <f t="shared" si="68"/>
        <v>38853</v>
      </c>
      <c r="F1040" s="353">
        <f t="shared" si="69"/>
        <v>0.7381344881037144</v>
      </c>
      <c r="G1040" s="354">
        <f t="shared" si="70"/>
        <v>-0.18565015597656886</v>
      </c>
      <c r="I1040" s="351">
        <f t="shared" si="71"/>
        <v>38853</v>
      </c>
      <c r="J1040" s="353">
        <f t="array" ref="J1040">(PRODUCT(1+$F$2:F1040/100)-1)*100</f>
        <v>242.21832163156222</v>
      </c>
      <c r="K1040" s="354">
        <f t="array" ref="K1040">(PRODUCT(1+$G$2:G1040/100)-1)*100</f>
        <v>26.479284235965615</v>
      </c>
      <c r="M1040" s="361">
        <f t="shared" si="67"/>
        <v>4.0482206211411293</v>
      </c>
    </row>
    <row r="1041" spans="1:13">
      <c r="A1041" s="350">
        <v>38854</v>
      </c>
      <c r="B1041" s="346">
        <v>4.0129000000000001</v>
      </c>
      <c r="C1041" s="346">
        <v>1935.18</v>
      </c>
      <c r="D1041" s="346"/>
      <c r="E1041" s="351">
        <f t="shared" si="68"/>
        <v>38854</v>
      </c>
      <c r="F1041" s="353">
        <f t="shared" si="69"/>
        <v>-1.9881298390445168</v>
      </c>
      <c r="G1041" s="354">
        <f t="shared" si="70"/>
        <v>-1.6571890293171521</v>
      </c>
      <c r="I1041" s="351">
        <f t="shared" si="71"/>
        <v>38854</v>
      </c>
      <c r="J1041" s="353">
        <f t="array" ref="J1041">(PRODUCT(1+$F$2:F1041/100)-1)*100</f>
        <v>235.4145770645278</v>
      </c>
      <c r="K1041" s="354">
        <f t="array" ref="K1041">(PRODUCT(1+$G$2:G1041/100)-1)*100</f>
        <v>24.383283413248336</v>
      </c>
      <c r="M1041" s="361">
        <f t="shared" si="67"/>
        <v>4.0476163333393504</v>
      </c>
    </row>
    <row r="1042" spans="1:13">
      <c r="A1042" s="350">
        <v>38855</v>
      </c>
      <c r="B1042" s="346">
        <v>3.9586000000000001</v>
      </c>
      <c r="C1042" s="346">
        <v>1922.32</v>
      </c>
      <c r="D1042" s="346"/>
      <c r="E1042" s="351">
        <f t="shared" si="68"/>
        <v>38855</v>
      </c>
      <c r="F1042" s="353">
        <f t="shared" si="69"/>
        <v>-1.353136135961519</v>
      </c>
      <c r="G1042" s="354">
        <f t="shared" si="70"/>
        <v>-0.66453766574686712</v>
      </c>
      <c r="I1042" s="351">
        <f t="shared" si="71"/>
        <v>38855</v>
      </c>
      <c r="J1042" s="353">
        <f t="array" ref="J1042">(PRODUCT(1+$F$2:F1042/100)-1)*100</f>
        <v>230.87596121698519</v>
      </c>
      <c r="K1042" s="354">
        <f t="array" ref="K1042">(PRODUCT(1+$G$2:G1042/100)-1)*100</f>
        <v>23.556709645074612</v>
      </c>
      <c r="M1042" s="361">
        <f t="shared" ref="M1042:M1105" si="72">_xlfn.STDEV.S(F260:F1042)</f>
        <v>4.0219778075475885</v>
      </c>
    </row>
    <row r="1043" spans="1:13">
      <c r="A1043" s="350">
        <v>38856</v>
      </c>
      <c r="B1043" s="346">
        <v>3.9813999999999998</v>
      </c>
      <c r="C1043" s="346">
        <v>1930.27</v>
      </c>
      <c r="D1043" s="346"/>
      <c r="E1043" s="351">
        <f t="shared" si="68"/>
        <v>38856</v>
      </c>
      <c r="F1043" s="353">
        <f t="shared" si="69"/>
        <v>0.57596119840346294</v>
      </c>
      <c r="G1043" s="354">
        <f t="shared" si="70"/>
        <v>0.41356277830955079</v>
      </c>
      <c r="I1043" s="351">
        <f t="shared" si="71"/>
        <v>38856</v>
      </c>
      <c r="J1043" s="353">
        <f t="array" ref="J1043">(PRODUCT(1+$F$2:F1043/100)-1)*100</f>
        <v>232.78167836843951</v>
      </c>
      <c r="K1043" s="354">
        <f t="array" ref="K1043">(PRODUCT(1+$G$2:G1043/100)-1)*100</f>
        <v>24.067694206270641</v>
      </c>
      <c r="M1043" s="361">
        <f t="shared" si="72"/>
        <v>4.0189044105005403</v>
      </c>
    </row>
    <row r="1044" spans="1:13">
      <c r="A1044" s="350">
        <v>38859</v>
      </c>
      <c r="B1044" s="346">
        <v>4</v>
      </c>
      <c r="C1044" s="346">
        <v>1922.72</v>
      </c>
      <c r="D1044" s="346"/>
      <c r="E1044" s="351">
        <f t="shared" si="68"/>
        <v>38859</v>
      </c>
      <c r="F1044" s="353">
        <f t="shared" si="69"/>
        <v>0.46717235143416413</v>
      </c>
      <c r="G1044" s="354">
        <f t="shared" si="70"/>
        <v>-0.39113699119811551</v>
      </c>
      <c r="I1044" s="351">
        <f t="shared" si="71"/>
        <v>38859</v>
      </c>
      <c r="J1044" s="353">
        <f t="array" ref="J1044">(PRODUCT(1+$F$2:F1044/100)-1)*100</f>
        <v>234.33634236041541</v>
      </c>
      <c r="K1044" s="354">
        <f t="array" ref="K1044">(PRODUCT(1+$G$2:G1044/100)-1)*100</f>
        <v>23.582419560103361</v>
      </c>
      <c r="M1044" s="361">
        <f t="shared" si="72"/>
        <v>4.0176835336716445</v>
      </c>
    </row>
    <row r="1045" spans="1:13">
      <c r="A1045" s="350">
        <v>38860</v>
      </c>
      <c r="B1045" s="346">
        <v>3.99</v>
      </c>
      <c r="C1045" s="346">
        <v>1914.38</v>
      </c>
      <c r="D1045" s="346"/>
      <c r="E1045" s="351">
        <f t="shared" si="68"/>
        <v>38860</v>
      </c>
      <c r="F1045" s="353">
        <f t="shared" si="69"/>
        <v>-0.24999999999999467</v>
      </c>
      <c r="G1045" s="354">
        <f t="shared" si="70"/>
        <v>-0.43376050594989835</v>
      </c>
      <c r="I1045" s="351">
        <f t="shared" si="71"/>
        <v>38860</v>
      </c>
      <c r="J1045" s="353">
        <f t="array" ref="J1045">(PRODUCT(1+$F$2:F1045/100)-1)*100</f>
        <v>233.5005015045144</v>
      </c>
      <c r="K1045" s="354">
        <f t="array" ref="K1045">(PRODUCT(1+$G$2:G1045/100)-1)*100</f>
        <v>23.046367831754331</v>
      </c>
      <c r="M1045" s="361">
        <f t="shared" si="72"/>
        <v>4.0111891778467728</v>
      </c>
    </row>
    <row r="1046" spans="1:13">
      <c r="A1046" s="350">
        <v>38861</v>
      </c>
      <c r="B1046" s="346">
        <v>3.9914000000000001</v>
      </c>
      <c r="C1046" s="346">
        <v>1917.48</v>
      </c>
      <c r="D1046" s="346"/>
      <c r="E1046" s="351">
        <f t="shared" si="68"/>
        <v>38861</v>
      </c>
      <c r="F1046" s="353">
        <f t="shared" si="69"/>
        <v>3.50877192982324E-2</v>
      </c>
      <c r="G1046" s="354">
        <f t="shared" si="70"/>
        <v>0.16193232273633562</v>
      </c>
      <c r="I1046" s="351">
        <f t="shared" si="71"/>
        <v>38861</v>
      </c>
      <c r="J1046" s="353">
        <f t="array" ref="J1046">(PRODUCT(1+$F$2:F1046/100)-1)*100</f>
        <v>233.6175192243405</v>
      </c>
      <c r="K1046" s="354">
        <f t="array" ref="K1046">(PRODUCT(1+$G$2:G1046/100)-1)*100</f>
        <v>23.24561967322698</v>
      </c>
      <c r="M1046" s="361">
        <f t="shared" si="72"/>
        <v>4.010361781639495</v>
      </c>
    </row>
    <row r="1047" spans="1:13">
      <c r="A1047" s="350">
        <v>38862</v>
      </c>
      <c r="B1047" s="346">
        <v>4.1071</v>
      </c>
      <c r="C1047" s="346">
        <v>1939.52</v>
      </c>
      <c r="D1047" s="346"/>
      <c r="E1047" s="351">
        <f t="shared" si="68"/>
        <v>38862</v>
      </c>
      <c r="F1047" s="353">
        <f t="shared" si="69"/>
        <v>2.8987322743899258</v>
      </c>
      <c r="G1047" s="354">
        <f t="shared" si="70"/>
        <v>1.1494252873563093</v>
      </c>
      <c r="I1047" s="351">
        <f t="shared" si="71"/>
        <v>38862</v>
      </c>
      <c r="J1047" s="353">
        <f t="array" ref="J1047">(PRODUCT(1+$F$2:F1047/100)-1)*100</f>
        <v>243.2881979271155</v>
      </c>
      <c r="K1047" s="354">
        <f t="array" ref="K1047">(PRODUCT(1+$G$2:G1047/100)-1)*100</f>
        <v>24.662235991310034</v>
      </c>
      <c r="M1047" s="361">
        <f t="shared" si="72"/>
        <v>4.0115116169488143</v>
      </c>
    </row>
    <row r="1048" spans="1:13">
      <c r="A1048" s="350">
        <v>38863</v>
      </c>
      <c r="B1048" s="346">
        <v>4.1185999999999998</v>
      </c>
      <c r="C1048" s="346">
        <v>1950.87</v>
      </c>
      <c r="D1048" s="346"/>
      <c r="E1048" s="351">
        <f t="shared" si="68"/>
        <v>38863</v>
      </c>
      <c r="F1048" s="353">
        <f t="shared" si="69"/>
        <v>0.28000292176961761</v>
      </c>
      <c r="G1048" s="354">
        <f t="shared" si="70"/>
        <v>0.58519633723808084</v>
      </c>
      <c r="I1048" s="351">
        <f t="shared" si="71"/>
        <v>38863</v>
      </c>
      <c r="J1048" s="353">
        <f t="array" ref="J1048">(PRODUCT(1+$F$2:F1048/100)-1)*100</f>
        <v>244.24941491140166</v>
      </c>
      <c r="K1048" s="354">
        <f t="array" ref="K1048">(PRODUCT(1+$G$2:G1048/100)-1)*100</f>
        <v>25.391754830250267</v>
      </c>
      <c r="M1048" s="361">
        <f t="shared" si="72"/>
        <v>4.010616855309924</v>
      </c>
    </row>
    <row r="1049" spans="1:13">
      <c r="A1049" s="350">
        <v>38866</v>
      </c>
      <c r="B1049" s="346">
        <v>4.1185999999999998</v>
      </c>
      <c r="C1049" s="346">
        <v>1950.87</v>
      </c>
      <c r="D1049" s="346"/>
      <c r="E1049" s="351">
        <f t="shared" si="68"/>
        <v>38866</v>
      </c>
      <c r="F1049" s="353">
        <f t="shared" si="69"/>
        <v>0</v>
      </c>
      <c r="G1049" s="354">
        <f t="shared" si="70"/>
        <v>0</v>
      </c>
      <c r="I1049" s="351">
        <f t="shared" si="71"/>
        <v>38866</v>
      </c>
      <c r="J1049" s="353">
        <f t="array" ref="J1049">(PRODUCT(1+$F$2:F1049/100)-1)*100</f>
        <v>244.24941491140166</v>
      </c>
      <c r="K1049" s="354">
        <f t="array" ref="K1049">(PRODUCT(1+$G$2:G1049/100)-1)*100</f>
        <v>25.391754830250267</v>
      </c>
      <c r="M1049" s="361">
        <f t="shared" si="72"/>
        <v>4.0105662629881378</v>
      </c>
    </row>
    <row r="1050" spans="1:13">
      <c r="A1050" s="350">
        <v>38867</v>
      </c>
      <c r="B1050" s="346">
        <v>3.9285999999999999</v>
      </c>
      <c r="C1050" s="346">
        <v>1920.09</v>
      </c>
      <c r="D1050" s="346"/>
      <c r="E1050" s="351">
        <f t="shared" si="68"/>
        <v>38867</v>
      </c>
      <c r="F1050" s="353">
        <f t="shared" si="69"/>
        <v>-4.6132180838148855</v>
      </c>
      <c r="G1050" s="354">
        <f t="shared" si="70"/>
        <v>-1.5777576158329309</v>
      </c>
      <c r="I1050" s="351">
        <f t="shared" si="71"/>
        <v>38867</v>
      </c>
      <c r="J1050" s="353">
        <f t="array" ref="J1050">(PRODUCT(1+$F$2:F1050/100)-1)*100</f>
        <v>228.36843864928196</v>
      </c>
      <c r="K1050" s="354">
        <f t="array" ref="K1050">(PRODUCT(1+$G$2:G1050/100)-1)*100</f>
        <v>23.413376868789438</v>
      </c>
      <c r="M1050" s="361">
        <f t="shared" si="72"/>
        <v>4.0141850018784053</v>
      </c>
    </row>
    <row r="1051" spans="1:13">
      <c r="A1051" s="350">
        <v>38868</v>
      </c>
      <c r="B1051" s="346">
        <v>3.9557000000000002</v>
      </c>
      <c r="C1051" s="346">
        <v>1936.41</v>
      </c>
      <c r="D1051" s="346"/>
      <c r="E1051" s="351">
        <f t="shared" si="68"/>
        <v>38868</v>
      </c>
      <c r="F1051" s="353">
        <f t="shared" si="69"/>
        <v>0.68981316499516776</v>
      </c>
      <c r="G1051" s="354">
        <f t="shared" si="70"/>
        <v>0.84996015811760195</v>
      </c>
      <c r="I1051" s="351">
        <f t="shared" si="71"/>
        <v>38868</v>
      </c>
      <c r="J1051" s="353">
        <f t="array" ref="J1051">(PRODUCT(1+$F$2:F1051/100)-1)*100</f>
        <v>230.63356736877378</v>
      </c>
      <c r="K1051" s="354">
        <f t="array" ref="K1051">(PRODUCT(1+$G$2:G1051/100)-1)*100</f>
        <v>24.462341401961663</v>
      </c>
      <c r="M1051" s="361">
        <f t="shared" si="72"/>
        <v>4.0138558425922168</v>
      </c>
    </row>
    <row r="1052" spans="1:13">
      <c r="A1052" s="350">
        <v>38869</v>
      </c>
      <c r="B1052" s="346">
        <v>4.0728999999999997</v>
      </c>
      <c r="C1052" s="346">
        <v>1960.28</v>
      </c>
      <c r="D1052" s="346"/>
      <c r="E1052" s="351">
        <f t="shared" si="68"/>
        <v>38869</v>
      </c>
      <c r="F1052" s="353">
        <f t="shared" si="69"/>
        <v>2.9628131556993509</v>
      </c>
      <c r="G1052" s="354">
        <f t="shared" si="70"/>
        <v>1.232693489498593</v>
      </c>
      <c r="I1052" s="351">
        <f t="shared" si="71"/>
        <v>38869</v>
      </c>
      <c r="J1052" s="353">
        <f t="array" ref="J1052">(PRODUCT(1+$F$2:F1052/100)-1)*100</f>
        <v>240.4296221999339</v>
      </c>
      <c r="K1052" s="354">
        <f t="array" ref="K1052">(PRODUCT(1+$G$2:G1052/100)-1)*100</f>
        <v>25.996580581301167</v>
      </c>
      <c r="M1052" s="361">
        <f t="shared" si="72"/>
        <v>4.0132741532552592</v>
      </c>
    </row>
    <row r="1053" spans="1:13">
      <c r="A1053" s="350">
        <v>38870</v>
      </c>
      <c r="B1053" s="346">
        <v>3.9929000000000001</v>
      </c>
      <c r="C1053" s="346">
        <v>1964.11</v>
      </c>
      <c r="D1053" s="346"/>
      <c r="E1053" s="351">
        <f t="shared" si="68"/>
        <v>38870</v>
      </c>
      <c r="F1053" s="353">
        <f t="shared" si="69"/>
        <v>-1.9642024110584466</v>
      </c>
      <c r="G1053" s="354">
        <f t="shared" si="70"/>
        <v>0.19538025180076968</v>
      </c>
      <c r="I1053" s="351">
        <f t="shared" si="71"/>
        <v>38870</v>
      </c>
      <c r="J1053" s="353">
        <f t="array" ref="J1053">(PRODUCT(1+$F$2:F1053/100)-1)*100</f>
        <v>233.74289535272564</v>
      </c>
      <c r="K1053" s="354">
        <f t="array" ref="K1053">(PRODUCT(1+$G$2:G1053/100)-1)*100</f>
        <v>26.242753017701268</v>
      </c>
      <c r="M1053" s="361">
        <f t="shared" si="72"/>
        <v>4.0132379170821499</v>
      </c>
    </row>
    <row r="1054" spans="1:13">
      <c r="A1054" s="350">
        <v>38873</v>
      </c>
      <c r="B1054" s="346">
        <v>3.8971</v>
      </c>
      <c r="C1054" s="346">
        <v>1929.23</v>
      </c>
      <c r="D1054" s="346"/>
      <c r="E1054" s="351">
        <f t="shared" si="68"/>
        <v>38873</v>
      </c>
      <c r="F1054" s="353">
        <f t="shared" si="69"/>
        <v>-2.3992586841643959</v>
      </c>
      <c r="G1054" s="354">
        <f t="shared" si="70"/>
        <v>-1.7758679503693697</v>
      </c>
      <c r="I1054" s="351">
        <f t="shared" si="71"/>
        <v>38873</v>
      </c>
      <c r="J1054" s="353">
        <f t="array" ref="J1054">(PRODUCT(1+$F$2:F1054/100)-1)*100</f>
        <v>225.73553995319369</v>
      </c>
      <c r="K1054" s="354">
        <f t="array" ref="K1054">(PRODUCT(1+$G$2:G1054/100)-1)*100</f>
        <v>24.00084842719594</v>
      </c>
      <c r="M1054" s="361">
        <f t="shared" si="72"/>
        <v>4.0136253483682651</v>
      </c>
    </row>
    <row r="1055" spans="1:13">
      <c r="A1055" s="350">
        <v>38874</v>
      </c>
      <c r="B1055" s="346">
        <v>3.8414000000000001</v>
      </c>
      <c r="C1055" s="346">
        <v>1927.13</v>
      </c>
      <c r="D1055" s="346"/>
      <c r="E1055" s="351">
        <f t="shared" si="68"/>
        <v>38874</v>
      </c>
      <c r="F1055" s="353">
        <f t="shared" si="69"/>
        <v>-1.4292679171691747</v>
      </c>
      <c r="G1055" s="354">
        <f t="shared" si="70"/>
        <v>-0.10885171804294602</v>
      </c>
      <c r="I1055" s="351">
        <f t="shared" si="71"/>
        <v>38874</v>
      </c>
      <c r="J1055" s="353">
        <f t="array" ref="J1055">(PRODUCT(1+$F$2:F1055/100)-1)*100</f>
        <v>221.0799063858249</v>
      </c>
      <c r="K1055" s="354">
        <f t="array" ref="K1055">(PRODUCT(1+$G$2:G1055/100)-1)*100</f>
        <v>23.8658713732951</v>
      </c>
      <c r="M1055" s="361">
        <f t="shared" si="72"/>
        <v>4.0115509306754635</v>
      </c>
    </row>
    <row r="1056" spans="1:13">
      <c r="A1056" s="350">
        <v>38875</v>
      </c>
      <c r="B1056" s="346">
        <v>3.7713999999999999</v>
      </c>
      <c r="C1056" s="346">
        <v>1915.77</v>
      </c>
      <c r="D1056" s="346"/>
      <c r="E1056" s="351">
        <f t="shared" si="68"/>
        <v>38875</v>
      </c>
      <c r="F1056" s="353">
        <f t="shared" si="69"/>
        <v>-1.8222523038475602</v>
      </c>
      <c r="G1056" s="354">
        <f t="shared" si="70"/>
        <v>-0.58947761697447643</v>
      </c>
      <c r="I1056" s="351">
        <f t="shared" si="71"/>
        <v>38875</v>
      </c>
      <c r="J1056" s="353">
        <f t="array" ref="J1056">(PRODUCT(1+$F$2:F1056/100)-1)*100</f>
        <v>215.22902039451762</v>
      </c>
      <c r="K1056" s="354">
        <f t="array" ref="K1056">(PRODUCT(1+$G$2:G1056/100)-1)*100</f>
        <v>23.135709786479119</v>
      </c>
      <c r="M1056" s="361">
        <f t="shared" si="72"/>
        <v>4.0037620732791206</v>
      </c>
    </row>
    <row r="1057" spans="1:13">
      <c r="A1057" s="350">
        <v>38876</v>
      </c>
      <c r="B1057" s="346">
        <v>3.9685999999999999</v>
      </c>
      <c r="C1057" s="346">
        <v>1918.59</v>
      </c>
      <c r="D1057" s="346"/>
      <c r="E1057" s="351">
        <f t="shared" si="68"/>
        <v>38876</v>
      </c>
      <c r="F1057" s="353">
        <f t="shared" si="69"/>
        <v>5.2288274911173493</v>
      </c>
      <c r="G1057" s="354">
        <f t="shared" si="70"/>
        <v>0.1471992984544146</v>
      </c>
      <c r="I1057" s="351">
        <f t="shared" si="71"/>
        <v>38876</v>
      </c>
      <c r="J1057" s="353">
        <f t="array" ref="J1057">(PRODUCT(1+$F$2:F1057/100)-1)*100</f>
        <v>231.71180207288606</v>
      </c>
      <c r="K1057" s="354">
        <f t="array" ref="K1057">(PRODUCT(1+$G$2:G1057/100)-1)*100</f>
        <v>23.316964687431675</v>
      </c>
      <c r="M1057" s="361">
        <f t="shared" si="72"/>
        <v>4.0065847307437243</v>
      </c>
    </row>
    <row r="1058" spans="1:13">
      <c r="A1058" s="350">
        <v>38877</v>
      </c>
      <c r="B1058" s="346">
        <v>3.9329000000000001</v>
      </c>
      <c r="C1058" s="346">
        <v>1910.01</v>
      </c>
      <c r="D1058" s="346"/>
      <c r="E1058" s="351">
        <f t="shared" si="68"/>
        <v>38877</v>
      </c>
      <c r="F1058" s="353">
        <f t="shared" si="69"/>
        <v>-0.89956155823212036</v>
      </c>
      <c r="G1058" s="354">
        <f t="shared" si="70"/>
        <v>-0.44720341500789074</v>
      </c>
      <c r="I1058" s="351">
        <f t="shared" si="71"/>
        <v>38877</v>
      </c>
      <c r="J1058" s="353">
        <f t="array" ref="J1058">(PRODUCT(1+$F$2:F1058/100)-1)*100</f>
        <v>228.72785021731937</v>
      </c>
      <c r="K1058" s="354">
        <f t="array" ref="K1058">(PRODUCT(1+$G$2:G1058/100)-1)*100</f>
        <v>22.765487010065399</v>
      </c>
      <c r="M1058" s="361">
        <f t="shared" si="72"/>
        <v>4.0064147460589945</v>
      </c>
    </row>
    <row r="1059" spans="1:13">
      <c r="A1059" s="350">
        <v>38880</v>
      </c>
      <c r="B1059" s="346">
        <v>3.8685999999999998</v>
      </c>
      <c r="C1059" s="346">
        <v>1885.81</v>
      </c>
      <c r="D1059" s="346"/>
      <c r="E1059" s="351">
        <f t="shared" si="68"/>
        <v>38880</v>
      </c>
      <c r="F1059" s="353">
        <f t="shared" si="69"/>
        <v>-1.6349258816649392</v>
      </c>
      <c r="G1059" s="354">
        <f t="shared" si="70"/>
        <v>-1.2670090732509243</v>
      </c>
      <c r="I1059" s="351">
        <f t="shared" si="71"/>
        <v>38880</v>
      </c>
      <c r="J1059" s="353">
        <f t="array" ref="J1059">(PRODUCT(1+$F$2:F1059/100)-1)*100</f>
        <v>223.35339351387566</v>
      </c>
      <c r="K1059" s="354">
        <f t="array" ref="K1059">(PRODUCT(1+$G$2:G1059/100)-1)*100</f>
        <v>21.210037150827187</v>
      </c>
      <c r="M1059" s="361">
        <f t="shared" si="72"/>
        <v>4.0066828620146113</v>
      </c>
    </row>
    <row r="1060" spans="1:13">
      <c r="A1060" s="350">
        <v>38881</v>
      </c>
      <c r="B1060" s="346">
        <v>3.9342999999999999</v>
      </c>
      <c r="C1060" s="346">
        <v>1866.92</v>
      </c>
      <c r="D1060" s="346"/>
      <c r="E1060" s="351">
        <f t="shared" si="68"/>
        <v>38881</v>
      </c>
      <c r="F1060" s="353">
        <f t="shared" si="69"/>
        <v>1.6982887866411556</v>
      </c>
      <c r="G1060" s="354">
        <f t="shared" si="70"/>
        <v>-1.0016915808061189</v>
      </c>
      <c r="I1060" s="351">
        <f t="shared" si="71"/>
        <v>38881</v>
      </c>
      <c r="J1060" s="353">
        <f t="array" ref="J1060">(PRODUCT(1+$F$2:F1060/100)-1)*100</f>
        <v>228.84486793714544</v>
      </c>
      <c r="K1060" s="354">
        <f t="array" ref="K1060">(PRODUCT(1+$G$2:G1060/100)-1)*100</f>
        <v>19.995886413595375</v>
      </c>
      <c r="M1060" s="361">
        <f t="shared" si="72"/>
        <v>4.0059925632235407</v>
      </c>
    </row>
    <row r="1061" spans="1:13">
      <c r="A1061" s="350">
        <v>38882</v>
      </c>
      <c r="B1061" s="346">
        <v>3.9986000000000002</v>
      </c>
      <c r="C1061" s="346">
        <v>1876.67</v>
      </c>
      <c r="D1061" s="346"/>
      <c r="E1061" s="351">
        <f t="shared" si="68"/>
        <v>38882</v>
      </c>
      <c r="F1061" s="353">
        <f t="shared" si="69"/>
        <v>1.6343441018732641</v>
      </c>
      <c r="G1061" s="354">
        <f t="shared" si="70"/>
        <v>0.52225055171084556</v>
      </c>
      <c r="I1061" s="351">
        <f t="shared" si="71"/>
        <v>38882</v>
      </c>
      <c r="J1061" s="353">
        <f t="array" ref="J1061">(PRODUCT(1+$F$2:F1061/100)-1)*100</f>
        <v>234.21932464058912</v>
      </c>
      <c r="K1061" s="354">
        <f t="array" ref="K1061">(PRODUCT(1+$G$2:G1061/100)-1)*100</f>
        <v>20.622565592420706</v>
      </c>
      <c r="M1061" s="361">
        <f t="shared" si="72"/>
        <v>3.9808118429880426</v>
      </c>
    </row>
    <row r="1062" spans="1:13">
      <c r="A1062" s="350">
        <v>38883</v>
      </c>
      <c r="B1062" s="346">
        <v>3.9571000000000001</v>
      </c>
      <c r="C1062" s="346">
        <v>1916.56</v>
      </c>
      <c r="D1062" s="346"/>
      <c r="E1062" s="351">
        <f t="shared" si="68"/>
        <v>38883</v>
      </c>
      <c r="F1062" s="353">
        <f t="shared" si="69"/>
        <v>-1.0378632521382491</v>
      </c>
      <c r="G1062" s="354">
        <f t="shared" si="70"/>
        <v>2.1255734892122735</v>
      </c>
      <c r="I1062" s="351">
        <f t="shared" si="71"/>
        <v>38883</v>
      </c>
      <c r="J1062" s="353">
        <f t="array" ref="J1062">(PRODUCT(1+$F$2:F1062/100)-1)*100</f>
        <v>230.75058508859979</v>
      </c>
      <c r="K1062" s="354">
        <f t="array" ref="K1062">(PRODUCT(1+$G$2:G1062/100)-1)*100</f>
        <v>23.186486868660893</v>
      </c>
      <c r="M1062" s="361">
        <f t="shared" si="72"/>
        <v>3.9535128678118125</v>
      </c>
    </row>
    <row r="1063" spans="1:13">
      <c r="A1063" s="350">
        <v>38884</v>
      </c>
      <c r="B1063" s="346">
        <v>3.8742999999999999</v>
      </c>
      <c r="C1063" s="346">
        <v>1909.52</v>
      </c>
      <c r="D1063" s="346"/>
      <c r="E1063" s="351">
        <f t="shared" si="68"/>
        <v>38884</v>
      </c>
      <c r="F1063" s="353">
        <f t="shared" si="69"/>
        <v>-2.0924414343837738</v>
      </c>
      <c r="G1063" s="354">
        <f t="shared" si="70"/>
        <v>-0.36732479024919051</v>
      </c>
      <c r="I1063" s="351">
        <f t="shared" si="71"/>
        <v>38884</v>
      </c>
      <c r="J1063" s="353">
        <f t="array" ref="J1063">(PRODUCT(1+$F$2:F1063/100)-1)*100</f>
        <v>223.8298228017392</v>
      </c>
      <c r="K1063" s="354">
        <f t="array" ref="K1063">(PRODUCT(1+$G$2:G1063/100)-1)*100</f>
        <v>22.733992364155231</v>
      </c>
      <c r="M1063" s="361">
        <f t="shared" si="72"/>
        <v>3.9531969411852117</v>
      </c>
    </row>
    <row r="1064" spans="1:13">
      <c r="A1064" s="350">
        <v>38887</v>
      </c>
      <c r="B1064" s="346">
        <v>4.0021000000000004</v>
      </c>
      <c r="C1064" s="346">
        <v>1892.12</v>
      </c>
      <c r="D1064" s="346"/>
      <c r="E1064" s="351">
        <f t="shared" si="68"/>
        <v>38887</v>
      </c>
      <c r="F1064" s="353">
        <f t="shared" si="69"/>
        <v>3.2986604031696176</v>
      </c>
      <c r="G1064" s="354">
        <f t="shared" si="70"/>
        <v>-0.91122376303992558</v>
      </c>
      <c r="I1064" s="351">
        <f t="shared" si="71"/>
        <v>38887</v>
      </c>
      <c r="J1064" s="353">
        <f t="array" ref="J1064">(PRODUCT(1+$F$2:F1064/100)-1)*100</f>
        <v>234.5118689401545</v>
      </c>
      <c r="K1064" s="354">
        <f t="array" ref="K1064">(PRODUCT(1+$G$2:G1064/100)-1)*100</f>
        <v>21.615611060405438</v>
      </c>
      <c r="M1064" s="361">
        <f t="shared" si="72"/>
        <v>3.9545911290327647</v>
      </c>
    </row>
    <row r="1065" spans="1:13">
      <c r="A1065" s="350">
        <v>38888</v>
      </c>
      <c r="B1065" s="346">
        <v>3.8685999999999998</v>
      </c>
      <c r="C1065" s="346">
        <v>1892.13</v>
      </c>
      <c r="D1065" s="346"/>
      <c r="E1065" s="351">
        <f t="shared" si="68"/>
        <v>38888</v>
      </c>
      <c r="F1065" s="353">
        <f t="shared" si="69"/>
        <v>-3.3357487319157553</v>
      </c>
      <c r="G1065" s="354">
        <f t="shared" si="70"/>
        <v>5.2850770564383254E-4</v>
      </c>
      <c r="I1065" s="351">
        <f t="shared" si="71"/>
        <v>38888</v>
      </c>
      <c r="J1065" s="353">
        <f t="array" ref="J1065">(PRODUCT(1+$F$2:F1065/100)-1)*100</f>
        <v>223.35339351387563</v>
      </c>
      <c r="K1065" s="354">
        <f t="array" ref="K1065">(PRODUCT(1+$G$2:G1065/100)-1)*100</f>
        <v>21.616253808281161</v>
      </c>
      <c r="M1065" s="361">
        <f t="shared" si="72"/>
        <v>3.9558507299886774</v>
      </c>
    </row>
    <row r="1066" spans="1:13">
      <c r="A1066" s="350">
        <v>38889</v>
      </c>
      <c r="B1066" s="346">
        <v>3.8814000000000002</v>
      </c>
      <c r="C1066" s="346">
        <v>1910.62</v>
      </c>
      <c r="D1066" s="346"/>
      <c r="E1066" s="351">
        <f t="shared" si="68"/>
        <v>38889</v>
      </c>
      <c r="F1066" s="353">
        <f t="shared" si="69"/>
        <v>0.33086904823451668</v>
      </c>
      <c r="G1066" s="354">
        <f t="shared" si="70"/>
        <v>0.97720558312588413</v>
      </c>
      <c r="I1066" s="351">
        <f t="shared" si="71"/>
        <v>38889</v>
      </c>
      <c r="J1066" s="353">
        <f t="array" ref="J1066">(PRODUCT(1+$F$2:F1066/100)-1)*100</f>
        <v>224.42326980942897</v>
      </c>
      <c r="K1066" s="354">
        <f t="array" ref="K1066">(PRODUCT(1+$G$2:G1066/100)-1)*100</f>
        <v>22.804694630484224</v>
      </c>
      <c r="M1066" s="361">
        <f t="shared" si="72"/>
        <v>3.9555235279436989</v>
      </c>
    </row>
    <row r="1067" spans="1:13">
      <c r="A1067" s="350">
        <v>38890</v>
      </c>
      <c r="B1067" s="346">
        <v>3.9529000000000001</v>
      </c>
      <c r="C1067" s="346">
        <v>1900.98</v>
      </c>
      <c r="D1067" s="346"/>
      <c r="E1067" s="351">
        <f t="shared" si="68"/>
        <v>38890</v>
      </c>
      <c r="F1067" s="353">
        <f t="shared" si="69"/>
        <v>1.8421188231050545</v>
      </c>
      <c r="G1067" s="354">
        <f t="shared" si="70"/>
        <v>-0.50454826182075863</v>
      </c>
      <c r="I1067" s="351">
        <f t="shared" si="71"/>
        <v>38890</v>
      </c>
      <c r="J1067" s="353">
        <f t="array" ref="J1067">(PRODUCT(1+$F$2:F1067/100)-1)*100</f>
        <v>230.39953192912134</v>
      </c>
      <c r="K1067" s="354">
        <f t="array" ref="K1067">(PRODUCT(1+$G$2:G1067/100)-1)*100</f>
        <v>22.185085678291827</v>
      </c>
      <c r="M1067" s="361">
        <f t="shared" si="72"/>
        <v>3.9557541024986449</v>
      </c>
    </row>
    <row r="1068" spans="1:13">
      <c r="A1068" s="350">
        <v>38891</v>
      </c>
      <c r="B1068" s="346">
        <v>3.9056999999999999</v>
      </c>
      <c r="C1068" s="346">
        <v>1899.32</v>
      </c>
      <c r="D1068" s="346"/>
      <c r="E1068" s="351">
        <f t="shared" si="68"/>
        <v>38891</v>
      </c>
      <c r="F1068" s="353">
        <f t="shared" si="69"/>
        <v>-1.1940600571732185</v>
      </c>
      <c r="G1068" s="354">
        <f t="shared" si="70"/>
        <v>-8.7323380572135179E-2</v>
      </c>
      <c r="I1068" s="351">
        <f t="shared" si="71"/>
        <v>38891</v>
      </c>
      <c r="J1068" s="353">
        <f t="array" ref="J1068">(PRODUCT(1+$F$2:F1068/100)-1)*100</f>
        <v>226.45436308926844</v>
      </c>
      <c r="K1068" s="354">
        <f t="array" ref="K1068">(PRODUCT(1+$G$2:G1068/100)-1)*100</f>
        <v>22.078389530922582</v>
      </c>
      <c r="M1068" s="361">
        <f t="shared" si="72"/>
        <v>3.950091556352433</v>
      </c>
    </row>
    <row r="1069" spans="1:13">
      <c r="A1069" s="350">
        <v>38894</v>
      </c>
      <c r="B1069" s="346">
        <v>3.9571000000000001</v>
      </c>
      <c r="C1069" s="346">
        <v>1908.56</v>
      </c>
      <c r="D1069" s="346"/>
      <c r="E1069" s="351">
        <f t="shared" si="68"/>
        <v>38894</v>
      </c>
      <c r="F1069" s="353">
        <f t="shared" si="69"/>
        <v>1.3160252963617225</v>
      </c>
      <c r="G1069" s="354">
        <f t="shared" si="70"/>
        <v>0.48648990164901207</v>
      </c>
      <c r="I1069" s="351">
        <f t="shared" si="71"/>
        <v>38894</v>
      </c>
      <c r="J1069" s="353">
        <f t="array" ref="J1069">(PRODUCT(1+$F$2:F1069/100)-1)*100</f>
        <v>230.75058508859976</v>
      </c>
      <c r="K1069" s="354">
        <f t="array" ref="K1069">(PRODUCT(1+$G$2:G1069/100)-1)*100</f>
        <v>22.672288568086273</v>
      </c>
      <c r="M1069" s="361">
        <f t="shared" si="72"/>
        <v>3.9501371589588725</v>
      </c>
    </row>
    <row r="1070" spans="1:13">
      <c r="A1070" s="350">
        <v>38895</v>
      </c>
      <c r="B1070" s="346">
        <v>3.8443000000000001</v>
      </c>
      <c r="C1070" s="346">
        <v>1891.24</v>
      </c>
      <c r="D1070" s="346"/>
      <c r="E1070" s="351">
        <f t="shared" si="68"/>
        <v>38895</v>
      </c>
      <c r="F1070" s="353">
        <f t="shared" si="69"/>
        <v>-2.8505723888706425</v>
      </c>
      <c r="G1070" s="354">
        <f t="shared" si="70"/>
        <v>-0.90749046401474853</v>
      </c>
      <c r="I1070" s="351">
        <f t="shared" si="71"/>
        <v>38895</v>
      </c>
      <c r="J1070" s="353">
        <f t="array" ref="J1070">(PRODUCT(1+$F$2:F1070/100)-1)*100</f>
        <v>221.32230023403605</v>
      </c>
      <c r="K1070" s="354">
        <f t="array" ref="K1070">(PRODUCT(1+$G$2:G1070/100)-1)*100</f>
        <v>21.559049247342244</v>
      </c>
      <c r="M1070" s="361">
        <f t="shared" si="72"/>
        <v>3.9427023433290747</v>
      </c>
    </row>
    <row r="1071" spans="1:13">
      <c r="A1071" s="350">
        <v>38896</v>
      </c>
      <c r="B1071" s="346">
        <v>3.7942999999999998</v>
      </c>
      <c r="C1071" s="346">
        <v>1901.98</v>
      </c>
      <c r="D1071" s="346"/>
      <c r="E1071" s="351">
        <f t="shared" si="68"/>
        <v>38896</v>
      </c>
      <c r="F1071" s="353">
        <f t="shared" si="69"/>
        <v>-1.300626902166846</v>
      </c>
      <c r="G1071" s="354">
        <f t="shared" si="70"/>
        <v>0.56788138998751236</v>
      </c>
      <c r="I1071" s="351">
        <f t="shared" si="71"/>
        <v>38896</v>
      </c>
      <c r="J1071" s="353">
        <f t="array" ref="J1071">(PRODUCT(1+$F$2:F1071/100)-1)*100</f>
        <v>217.14309595453085</v>
      </c>
      <c r="K1071" s="354">
        <f t="array" ref="K1071">(PRODUCT(1+$G$2:G1071/100)-1)*100</f>
        <v>22.249360465863653</v>
      </c>
      <c r="M1071" s="361">
        <f t="shared" si="72"/>
        <v>3.9430563340920521</v>
      </c>
    </row>
    <row r="1072" spans="1:13">
      <c r="A1072" s="350">
        <v>38897</v>
      </c>
      <c r="B1072" s="346">
        <v>3.88</v>
      </c>
      <c r="C1072" s="346">
        <v>1943.08</v>
      </c>
      <c r="D1072" s="346"/>
      <c r="E1072" s="351">
        <f t="shared" si="68"/>
        <v>38897</v>
      </c>
      <c r="F1072" s="353">
        <f t="shared" si="69"/>
        <v>2.2586511345966453</v>
      </c>
      <c r="G1072" s="354">
        <f t="shared" si="70"/>
        <v>2.1609060032176997</v>
      </c>
      <c r="I1072" s="351">
        <f t="shared" si="71"/>
        <v>38897</v>
      </c>
      <c r="J1072" s="353">
        <f t="array" ref="J1072">(PRODUCT(1+$F$2:F1072/100)-1)*100</f>
        <v>224.30625208960276</v>
      </c>
      <c r="K1072" s="354">
        <f t="array" ref="K1072">(PRODUCT(1+$G$2:G1072/100)-1)*100</f>
        <v>24.891054235065745</v>
      </c>
      <c r="M1072" s="361">
        <f t="shared" si="72"/>
        <v>3.9428002721346802</v>
      </c>
    </row>
    <row r="1073" spans="1:13">
      <c r="A1073" s="350">
        <v>38898</v>
      </c>
      <c r="B1073" s="346">
        <v>3.8871000000000002</v>
      </c>
      <c r="C1073" s="346">
        <v>1939.03</v>
      </c>
      <c r="D1073" s="346"/>
      <c r="E1073" s="351">
        <f t="shared" si="68"/>
        <v>38898</v>
      </c>
      <c r="F1073" s="353">
        <f t="shared" si="69"/>
        <v>0.18298969072165772</v>
      </c>
      <c r="G1073" s="354">
        <f t="shared" si="70"/>
        <v>-0.20843197397945046</v>
      </c>
      <c r="I1073" s="351">
        <f t="shared" si="71"/>
        <v>38898</v>
      </c>
      <c r="J1073" s="353">
        <f t="array" ref="J1073">(PRODUCT(1+$F$2:F1073/100)-1)*100</f>
        <v>224.89969909729254</v>
      </c>
      <c r="K1073" s="354">
        <f t="array" ref="K1073">(PRODUCT(1+$G$2:G1073/100)-1)*100</f>
        <v>24.630741345399841</v>
      </c>
      <c r="M1073" s="361">
        <f t="shared" si="72"/>
        <v>3.9410237222852897</v>
      </c>
    </row>
    <row r="1074" spans="1:13">
      <c r="A1074" s="350">
        <v>38901</v>
      </c>
      <c r="B1074" s="346">
        <v>3.8914</v>
      </c>
      <c r="C1074" s="346">
        <v>1954.49</v>
      </c>
      <c r="D1074" s="346"/>
      <c r="E1074" s="351">
        <f t="shared" si="68"/>
        <v>38901</v>
      </c>
      <c r="F1074" s="353">
        <f t="shared" si="69"/>
        <v>0.11062231483625062</v>
      </c>
      <c r="G1074" s="354">
        <f t="shared" si="70"/>
        <v>0.79730586942956538</v>
      </c>
      <c r="I1074" s="351">
        <f t="shared" si="71"/>
        <v>38901</v>
      </c>
      <c r="J1074" s="353">
        <f t="array" ref="J1074">(PRODUCT(1+$F$2:F1074/100)-1)*100</f>
        <v>225.25911066532998</v>
      </c>
      <c r="K1074" s="354">
        <f t="array" ref="K1074">(PRODUCT(1+$G$2:G1074/100)-1)*100</f>
        <v>25.6244295612603</v>
      </c>
      <c r="M1074" s="361">
        <f t="shared" si="72"/>
        <v>3.9261750137546096</v>
      </c>
    </row>
    <row r="1075" spans="1:13">
      <c r="A1075" s="350">
        <v>38902</v>
      </c>
      <c r="B1075" s="346">
        <v>3.8914</v>
      </c>
      <c r="C1075" s="346">
        <v>1954.49</v>
      </c>
      <c r="D1075" s="346"/>
      <c r="E1075" s="351">
        <f t="shared" si="68"/>
        <v>38902</v>
      </c>
      <c r="F1075" s="353">
        <f t="shared" si="69"/>
        <v>0</v>
      </c>
      <c r="G1075" s="354">
        <f t="shared" si="70"/>
        <v>0</v>
      </c>
      <c r="I1075" s="351">
        <f t="shared" si="71"/>
        <v>38902</v>
      </c>
      <c r="J1075" s="353">
        <f t="array" ref="J1075">(PRODUCT(1+$F$2:F1075/100)-1)*100</f>
        <v>225.25911066532998</v>
      </c>
      <c r="K1075" s="354">
        <f t="array" ref="K1075">(PRODUCT(1+$G$2:G1075/100)-1)*100</f>
        <v>25.6244295612603</v>
      </c>
      <c r="M1075" s="361">
        <f t="shared" si="72"/>
        <v>3.9255275952525777</v>
      </c>
    </row>
    <row r="1076" spans="1:13">
      <c r="A1076" s="350">
        <v>38903</v>
      </c>
      <c r="B1076" s="346">
        <v>3.8056999999999999</v>
      </c>
      <c r="C1076" s="346">
        <v>1940.55</v>
      </c>
      <c r="D1076" s="346"/>
      <c r="E1076" s="351">
        <f t="shared" si="68"/>
        <v>38903</v>
      </c>
      <c r="F1076" s="353">
        <f t="shared" si="69"/>
        <v>-2.202292234157377</v>
      </c>
      <c r="G1076" s="354">
        <f t="shared" si="70"/>
        <v>-0.71322953814039192</v>
      </c>
      <c r="I1076" s="351">
        <f t="shared" si="71"/>
        <v>38903</v>
      </c>
      <c r="J1076" s="353">
        <f t="array" ref="J1076">(PRODUCT(1+$F$2:F1076/100)-1)*100</f>
        <v>218.09595453025804</v>
      </c>
      <c r="K1076" s="354">
        <f t="array" ref="K1076">(PRODUCT(1+$G$2:G1076/100)-1)*100</f>
        <v>24.728439022509029</v>
      </c>
      <c r="M1076" s="361">
        <f t="shared" si="72"/>
        <v>3.9264368209747258</v>
      </c>
    </row>
    <row r="1077" spans="1:13">
      <c r="A1077" s="350">
        <v>38904</v>
      </c>
      <c r="B1077" s="346">
        <v>3.8029000000000002</v>
      </c>
      <c r="C1077" s="346">
        <v>1945.9</v>
      </c>
      <c r="D1077" s="346"/>
      <c r="E1077" s="351">
        <f t="shared" si="68"/>
        <v>38904</v>
      </c>
      <c r="F1077" s="353">
        <f t="shared" si="69"/>
        <v>-7.3573849751684683E-2</v>
      </c>
      <c r="G1077" s="354">
        <f t="shared" si="70"/>
        <v>0.2756950349127818</v>
      </c>
      <c r="I1077" s="351">
        <f t="shared" si="71"/>
        <v>38904</v>
      </c>
      <c r="J1077" s="353">
        <f t="array" ref="J1077">(PRODUCT(1+$F$2:F1077/100)-1)*100</f>
        <v>217.8619190906058</v>
      </c>
      <c r="K1077" s="354">
        <f t="array" ref="K1077">(PRODUCT(1+$G$2:G1077/100)-1)*100</f>
        <v>25.072309136018301</v>
      </c>
      <c r="M1077" s="361">
        <f t="shared" si="72"/>
        <v>3.9243496588143336</v>
      </c>
    </row>
    <row r="1078" spans="1:13">
      <c r="A1078" s="350">
        <v>38905</v>
      </c>
      <c r="B1078" s="346">
        <v>3.8071000000000002</v>
      </c>
      <c r="C1078" s="346">
        <v>1932.75</v>
      </c>
      <c r="D1078" s="346"/>
      <c r="E1078" s="351">
        <f t="shared" si="68"/>
        <v>38905</v>
      </c>
      <c r="F1078" s="353">
        <f t="shared" si="69"/>
        <v>0.11044203108154793</v>
      </c>
      <c r="G1078" s="354">
        <f t="shared" si="70"/>
        <v>-0.67577984480189368</v>
      </c>
      <c r="I1078" s="351">
        <f t="shared" si="71"/>
        <v>38905</v>
      </c>
      <c r="J1078" s="353">
        <f t="array" ref="J1078">(PRODUCT(1+$F$2:F1078/100)-1)*100</f>
        <v>218.21297225008425</v>
      </c>
      <c r="K1078" s="354">
        <f t="array" ref="K1078">(PRODUCT(1+$G$2:G1078/100)-1)*100</f>
        <v>24.227095679448762</v>
      </c>
      <c r="M1078" s="361">
        <f t="shared" si="72"/>
        <v>3.9235737396918995</v>
      </c>
    </row>
    <row r="1079" spans="1:13">
      <c r="A1079" s="350">
        <v>38908</v>
      </c>
      <c r="B1079" s="346">
        <v>3.7786</v>
      </c>
      <c r="C1079" s="346">
        <v>1935.61</v>
      </c>
      <c r="D1079" s="346"/>
      <c r="E1079" s="351">
        <f t="shared" si="68"/>
        <v>38908</v>
      </c>
      <c r="F1079" s="353">
        <f t="shared" si="69"/>
        <v>-0.74860129757559069</v>
      </c>
      <c r="G1079" s="354">
        <f t="shared" si="70"/>
        <v>0.14797568231792457</v>
      </c>
      <c r="I1079" s="351">
        <f t="shared" si="71"/>
        <v>38908</v>
      </c>
      <c r="J1079" s="353">
        <f t="array" ref="J1079">(PRODUCT(1+$F$2:F1079/100)-1)*100</f>
        <v>215.83082581076627</v>
      </c>
      <c r="K1079" s="354">
        <f t="array" ref="K1079">(PRODUCT(1+$G$2:G1079/100)-1)*100</f>
        <v>24.410921571904165</v>
      </c>
      <c r="M1079" s="361">
        <f t="shared" si="72"/>
        <v>3.9236943650008773</v>
      </c>
    </row>
    <row r="1080" spans="1:13">
      <c r="A1080" s="350">
        <v>38909</v>
      </c>
      <c r="B1080" s="346">
        <v>3.6185999999999998</v>
      </c>
      <c r="C1080" s="346">
        <v>1943.66</v>
      </c>
      <c r="D1080" s="346"/>
      <c r="E1080" s="351">
        <f t="shared" si="68"/>
        <v>38909</v>
      </c>
      <c r="F1080" s="353">
        <f t="shared" si="69"/>
        <v>-4.234372518922358</v>
      </c>
      <c r="G1080" s="354">
        <f t="shared" si="70"/>
        <v>0.41588956453004755</v>
      </c>
      <c r="I1080" s="351">
        <f t="shared" si="71"/>
        <v>38909</v>
      </c>
      <c r="J1080" s="353">
        <f t="array" ref="J1080">(PRODUCT(1+$F$2:F1080/100)-1)*100</f>
        <v>202.45737211634963</v>
      </c>
      <c r="K1080" s="354">
        <f t="array" ref="K1080">(PRODUCT(1+$G$2:G1080/100)-1)*100</f>
        <v>24.928333611857379</v>
      </c>
      <c r="M1080" s="361">
        <f t="shared" si="72"/>
        <v>3.9258062059472869</v>
      </c>
    </row>
    <row r="1081" spans="1:13">
      <c r="A1081" s="350">
        <v>38910</v>
      </c>
      <c r="B1081" s="346">
        <v>3.5129000000000001</v>
      </c>
      <c r="C1081" s="346">
        <v>1922.62</v>
      </c>
      <c r="D1081" s="346"/>
      <c r="E1081" s="351">
        <f t="shared" si="68"/>
        <v>38910</v>
      </c>
      <c r="F1081" s="353">
        <f t="shared" si="69"/>
        <v>-2.9210191786878781</v>
      </c>
      <c r="G1081" s="354">
        <f t="shared" si="70"/>
        <v>-1.0824938518053662</v>
      </c>
      <c r="I1081" s="351">
        <f t="shared" si="71"/>
        <v>38910</v>
      </c>
      <c r="J1081" s="353">
        <f t="array" ref="J1081">(PRODUCT(1+$F$2:F1081/100)-1)*100</f>
        <v>193.62253426947569</v>
      </c>
      <c r="K1081" s="354">
        <f t="array" ref="K1081">(PRODUCT(1+$G$2:G1081/100)-1)*100</f>
        <v>23.575992081346129</v>
      </c>
      <c r="M1081" s="361">
        <f t="shared" si="72"/>
        <v>3.9268705258786905</v>
      </c>
    </row>
    <row r="1082" spans="1:13">
      <c r="A1082" s="350">
        <v>38911</v>
      </c>
      <c r="B1082" s="346">
        <v>3.5571000000000002</v>
      </c>
      <c r="C1082" s="346">
        <v>1897.73</v>
      </c>
      <c r="D1082" s="346"/>
      <c r="E1082" s="351">
        <f t="shared" si="68"/>
        <v>38911</v>
      </c>
      <c r="F1082" s="353">
        <f t="shared" si="69"/>
        <v>1.2582197045176269</v>
      </c>
      <c r="G1082" s="354">
        <f t="shared" si="70"/>
        <v>-1.2945875940123308</v>
      </c>
      <c r="I1082" s="351">
        <f t="shared" si="71"/>
        <v>38911</v>
      </c>
      <c r="J1082" s="353">
        <f t="array" ref="J1082">(PRODUCT(1+$F$2:F1082/100)-1)*100</f>
        <v>197.31695085255825</v>
      </c>
      <c r="K1082" s="354">
        <f t="array" ref="K1082">(PRODUCT(1+$G$2:G1082/100)-1)*100</f>
        <v>21.976192618683356</v>
      </c>
      <c r="M1082" s="361">
        <f t="shared" si="72"/>
        <v>3.9210570369107871</v>
      </c>
    </row>
    <row r="1083" spans="1:13">
      <c r="A1083" s="350">
        <v>38912</v>
      </c>
      <c r="B1083" s="346">
        <v>3.4557000000000002</v>
      </c>
      <c r="C1083" s="346">
        <v>1888.43</v>
      </c>
      <c r="D1083" s="346"/>
      <c r="E1083" s="351">
        <f t="shared" si="68"/>
        <v>38912</v>
      </c>
      <c r="F1083" s="353">
        <f t="shared" si="69"/>
        <v>-2.8506367546596967</v>
      </c>
      <c r="G1083" s="354">
        <f t="shared" si="70"/>
        <v>-0.49005917596285364</v>
      </c>
      <c r="I1083" s="351">
        <f t="shared" si="71"/>
        <v>38912</v>
      </c>
      <c r="J1083" s="353">
        <f t="array" ref="J1083">(PRODUCT(1+$F$2:F1083/100)-1)*100</f>
        <v>188.8415245737217</v>
      </c>
      <c r="K1083" s="354">
        <f t="array" ref="K1083">(PRODUCT(1+$G$2:G1083/100)-1)*100</f>
        <v>21.378437094265369</v>
      </c>
      <c r="M1083" s="361">
        <f t="shared" si="72"/>
        <v>3.9158276148064459</v>
      </c>
    </row>
    <row r="1084" spans="1:13">
      <c r="A1084" s="350">
        <v>38915</v>
      </c>
      <c r="B1084" s="346">
        <v>3.4014000000000002</v>
      </c>
      <c r="C1084" s="346">
        <v>1885.82</v>
      </c>
      <c r="D1084" s="346"/>
      <c r="E1084" s="351">
        <f t="shared" si="68"/>
        <v>38915</v>
      </c>
      <c r="F1084" s="353">
        <f t="shared" si="69"/>
        <v>-1.5713169545967576</v>
      </c>
      <c r="G1084" s="354">
        <f t="shared" si="70"/>
        <v>-0.13821004749978716</v>
      </c>
      <c r="I1084" s="351">
        <f t="shared" si="71"/>
        <v>38915</v>
      </c>
      <c r="J1084" s="353">
        <f t="array" ref="J1084">(PRODUCT(1+$F$2:F1084/100)-1)*100</f>
        <v>184.30290872617903</v>
      </c>
      <c r="K1084" s="354">
        <f t="array" ref="K1084">(PRODUCT(1+$G$2:G1084/100)-1)*100</f>
        <v>21.210679898702889</v>
      </c>
      <c r="M1084" s="361">
        <f t="shared" si="72"/>
        <v>3.9142329839877585</v>
      </c>
    </row>
    <row r="1085" spans="1:13">
      <c r="A1085" s="350">
        <v>38916</v>
      </c>
      <c r="B1085" s="346">
        <v>3.3429000000000002</v>
      </c>
      <c r="C1085" s="346">
        <v>1889.48</v>
      </c>
      <c r="D1085" s="346"/>
      <c r="E1085" s="351">
        <f t="shared" si="68"/>
        <v>38916</v>
      </c>
      <c r="F1085" s="353">
        <f t="shared" si="69"/>
        <v>-1.7198800493914312</v>
      </c>
      <c r="G1085" s="354">
        <f t="shared" si="70"/>
        <v>0.19408002884686582</v>
      </c>
      <c r="I1085" s="351">
        <f t="shared" si="71"/>
        <v>38916</v>
      </c>
      <c r="J1085" s="353">
        <f t="array" ref="J1085">(PRODUCT(1+$F$2:F1085/100)-1)*100</f>
        <v>179.41323971915796</v>
      </c>
      <c r="K1085" s="354">
        <f t="array" ref="K1085">(PRODUCT(1+$G$2:G1085/100)-1)*100</f>
        <v>21.445925621215768</v>
      </c>
      <c r="M1085" s="361">
        <f t="shared" si="72"/>
        <v>3.914664263733906</v>
      </c>
    </row>
    <row r="1086" spans="1:13">
      <c r="A1086" s="350">
        <v>38917</v>
      </c>
      <c r="B1086" s="346">
        <v>3.3843000000000001</v>
      </c>
      <c r="C1086" s="346">
        <v>1924.74</v>
      </c>
      <c r="D1086" s="346"/>
      <c r="E1086" s="351">
        <f t="shared" si="68"/>
        <v>38917</v>
      </c>
      <c r="F1086" s="353">
        <f t="shared" si="69"/>
        <v>1.2384456609530581</v>
      </c>
      <c r="G1086" s="354">
        <f t="shared" si="70"/>
        <v>1.8661218959713732</v>
      </c>
      <c r="I1086" s="351">
        <f t="shared" si="71"/>
        <v>38917</v>
      </c>
      <c r="J1086" s="353">
        <f t="array" ref="J1086">(PRODUCT(1+$F$2:F1086/100)-1)*100</f>
        <v>182.87362086258821</v>
      </c>
      <c r="K1086" s="354">
        <f t="array" ref="K1086">(PRODUCT(1+$G$2:G1086/100)-1)*100</f>
        <v>23.712254630998373</v>
      </c>
      <c r="M1086" s="361">
        <f t="shared" si="72"/>
        <v>3.9113462585221761</v>
      </c>
    </row>
    <row r="1087" spans="1:13">
      <c r="A1087" s="350">
        <v>38918</v>
      </c>
      <c r="B1087" s="346">
        <v>3.3357000000000001</v>
      </c>
      <c r="C1087" s="346">
        <v>1908.42</v>
      </c>
      <c r="D1087" s="346"/>
      <c r="E1087" s="351">
        <f t="shared" si="68"/>
        <v>38918</v>
      </c>
      <c r="F1087" s="353">
        <f t="shared" si="69"/>
        <v>-1.4360429039978695</v>
      </c>
      <c r="G1087" s="354">
        <f t="shared" si="70"/>
        <v>-0.84790673025967322</v>
      </c>
      <c r="I1087" s="351">
        <f t="shared" si="71"/>
        <v>38918</v>
      </c>
      <c r="J1087" s="353">
        <f t="array" ref="J1087">(PRODUCT(1+$F$2:F1087/100)-1)*100</f>
        <v>178.81143430290916</v>
      </c>
      <c r="K1087" s="354">
        <f t="array" ref="K1087">(PRODUCT(1+$G$2:G1087/100)-1)*100</f>
        <v>22.663290097826149</v>
      </c>
      <c r="M1087" s="361">
        <f t="shared" si="72"/>
        <v>3.910543044811265</v>
      </c>
    </row>
    <row r="1088" spans="1:13">
      <c r="A1088" s="350">
        <v>38919</v>
      </c>
      <c r="B1088" s="346">
        <v>3.2928999999999999</v>
      </c>
      <c r="C1088" s="346">
        <v>1894.94</v>
      </c>
      <c r="D1088" s="346"/>
      <c r="E1088" s="351">
        <f t="shared" si="68"/>
        <v>38919</v>
      </c>
      <c r="F1088" s="353">
        <f t="shared" si="69"/>
        <v>-1.2830890068051715</v>
      </c>
      <c r="G1088" s="354">
        <f t="shared" si="70"/>
        <v>-0.70634346737091791</v>
      </c>
      <c r="I1088" s="351">
        <f t="shared" si="71"/>
        <v>38919</v>
      </c>
      <c r="J1088" s="353">
        <f t="array" ref="J1088">(PRODUCT(1+$F$2:F1088/100)-1)*100</f>
        <v>175.2340354396527</v>
      </c>
      <c r="K1088" s="354">
        <f t="array" ref="K1088">(PRODUCT(1+$G$2:G1088/100)-1)*100</f>
        <v>21.796865961357923</v>
      </c>
      <c r="M1088" s="361">
        <f t="shared" si="72"/>
        <v>3.9071020820599758</v>
      </c>
    </row>
    <row r="1089" spans="1:13">
      <c r="A1089" s="350">
        <v>38922</v>
      </c>
      <c r="B1089" s="346">
        <v>3.3942999999999999</v>
      </c>
      <c r="C1089" s="346">
        <v>1926.5</v>
      </c>
      <c r="D1089" s="346"/>
      <c r="E1089" s="351">
        <f t="shared" si="68"/>
        <v>38922</v>
      </c>
      <c r="F1089" s="353">
        <f t="shared" si="69"/>
        <v>3.0793525463876703</v>
      </c>
      <c r="G1089" s="354">
        <f t="shared" si="70"/>
        <v>1.6654880893326451</v>
      </c>
      <c r="I1089" s="351">
        <f t="shared" si="71"/>
        <v>38922</v>
      </c>
      <c r="J1089" s="353">
        <f t="array" ref="J1089">(PRODUCT(1+$F$2:F1089/100)-1)*100</f>
        <v>183.70946171848919</v>
      </c>
      <c r="K1089" s="354">
        <f t="array" ref="K1089">(PRODUCT(1+$G$2:G1089/100)-1)*100</f>
        <v>23.825378257124786</v>
      </c>
      <c r="M1089" s="361">
        <f t="shared" si="72"/>
        <v>3.8984890099155023</v>
      </c>
    </row>
    <row r="1090" spans="1:13">
      <c r="A1090" s="350">
        <v>38923</v>
      </c>
      <c r="B1090" s="346">
        <v>2.6829000000000001</v>
      </c>
      <c r="C1090" s="346">
        <v>1938.68</v>
      </c>
      <c r="D1090" s="346"/>
      <c r="E1090" s="351">
        <f t="shared" si="68"/>
        <v>38923</v>
      </c>
      <c r="F1090" s="353">
        <f t="shared" si="69"/>
        <v>-20.958665998880466</v>
      </c>
      <c r="G1090" s="354">
        <f t="shared" si="70"/>
        <v>0.63223462237218531</v>
      </c>
      <c r="I1090" s="351">
        <f t="shared" si="71"/>
        <v>38923</v>
      </c>
      <c r="J1090" s="353">
        <f t="array" ref="J1090">(PRODUCT(1+$F$2:F1090/100)-1)*100</f>
        <v>124.24774322968943</v>
      </c>
      <c r="K1090" s="354">
        <f t="array" ref="K1090">(PRODUCT(1+$G$2:G1090/100)-1)*100</f>
        <v>24.608245169749644</v>
      </c>
      <c r="M1090" s="361">
        <f t="shared" si="72"/>
        <v>3.9706230702848542</v>
      </c>
    </row>
    <row r="1091" spans="1:13">
      <c r="A1091" s="350">
        <v>38924</v>
      </c>
      <c r="B1091" s="346">
        <v>2.7185999999999999</v>
      </c>
      <c r="C1091" s="346">
        <v>1937.96</v>
      </c>
      <c r="D1091" s="346"/>
      <c r="E1091" s="351">
        <f t="shared" ref="E1091:E1154" si="73">A1091</f>
        <v>38924</v>
      </c>
      <c r="F1091" s="353">
        <f t="shared" ref="F1091:F1154" si="74">((B1091/B1090)-1)*100</f>
        <v>1.330649670133055</v>
      </c>
      <c r="G1091" s="354">
        <f t="shared" ref="G1091:G1154" si="75">((C1091/C1090)-1)*100</f>
        <v>-3.7138671673508927E-2</v>
      </c>
      <c r="I1091" s="351">
        <f t="shared" ref="I1091:I1154" si="76">E1091</f>
        <v>38924</v>
      </c>
      <c r="J1091" s="353">
        <f t="array" ref="J1091">(PRODUCT(1+$F$2:F1091/100)-1)*100</f>
        <v>127.23169508525612</v>
      </c>
      <c r="K1091" s="354">
        <f t="array" ref="K1091">(PRODUCT(1+$G$2:G1091/100)-1)*100</f>
        <v>24.561967322697932</v>
      </c>
      <c r="M1091" s="361">
        <f t="shared" si="72"/>
        <v>3.970061486864831</v>
      </c>
    </row>
    <row r="1092" spans="1:13">
      <c r="A1092" s="350">
        <v>38925</v>
      </c>
      <c r="B1092" s="346">
        <v>2.8885999999999998</v>
      </c>
      <c r="C1092" s="346">
        <v>1930.32</v>
      </c>
      <c r="D1092" s="346"/>
      <c r="E1092" s="351">
        <f t="shared" si="73"/>
        <v>38925</v>
      </c>
      <c r="F1092" s="353">
        <f t="shared" si="74"/>
        <v>6.2532185683807917</v>
      </c>
      <c r="G1092" s="354">
        <f t="shared" si="75"/>
        <v>-0.39422898305434551</v>
      </c>
      <c r="I1092" s="351">
        <f t="shared" si="76"/>
        <v>38925</v>
      </c>
      <c r="J1092" s="353">
        <f t="array" ref="J1092">(PRODUCT(1+$F$2:F1092/100)-1)*100</f>
        <v>141.44098963557377</v>
      </c>
      <c r="K1092" s="354">
        <f t="array" ref="K1092">(PRODUCT(1+$G$2:G1092/100)-1)*100</f>
        <v>24.070907945649168</v>
      </c>
      <c r="M1092" s="361">
        <f t="shared" si="72"/>
        <v>3.9756713347990127</v>
      </c>
    </row>
    <row r="1093" spans="1:13">
      <c r="A1093" s="350">
        <v>38926</v>
      </c>
      <c r="B1093" s="346">
        <v>2.9786000000000001</v>
      </c>
      <c r="C1093" s="346">
        <v>1953.86</v>
      </c>
      <c r="D1093" s="346"/>
      <c r="E1093" s="351">
        <f t="shared" si="73"/>
        <v>38926</v>
      </c>
      <c r="F1093" s="353">
        <f t="shared" si="74"/>
        <v>3.1156961850031362</v>
      </c>
      <c r="G1093" s="354">
        <f t="shared" si="75"/>
        <v>1.2194869244477546</v>
      </c>
      <c r="I1093" s="351">
        <f t="shared" si="76"/>
        <v>38926</v>
      </c>
      <c r="J1093" s="353">
        <f t="array" ref="J1093">(PRODUCT(1+$F$2:F1093/100)-1)*100</f>
        <v>148.96355733868316</v>
      </c>
      <c r="K1093" s="354">
        <f t="array" ref="K1093">(PRODUCT(1+$G$2:G1093/100)-1)*100</f>
        <v>25.583936445089961</v>
      </c>
      <c r="M1093" s="361">
        <f t="shared" si="72"/>
        <v>3.9770933995897519</v>
      </c>
    </row>
    <row r="1094" spans="1:13">
      <c r="A1094" s="350">
        <v>38929</v>
      </c>
      <c r="B1094" s="346">
        <v>2.9557000000000002</v>
      </c>
      <c r="C1094" s="346">
        <v>1950.99</v>
      </c>
      <c r="D1094" s="346"/>
      <c r="E1094" s="351">
        <f t="shared" si="73"/>
        <v>38929</v>
      </c>
      <c r="F1094" s="353">
        <f t="shared" si="74"/>
        <v>-0.76881756529912915</v>
      </c>
      <c r="G1094" s="354">
        <f t="shared" si="75"/>
        <v>-0.146888722835814</v>
      </c>
      <c r="I1094" s="351">
        <f t="shared" si="76"/>
        <v>38929</v>
      </c>
      <c r="J1094" s="353">
        <f t="array" ref="J1094">(PRODUCT(1+$F$2:F1094/100)-1)*100</f>
        <v>147.04948177866979</v>
      </c>
      <c r="K1094" s="354">
        <f t="array" ref="K1094">(PRODUCT(1+$G$2:G1094/100)-1)*100</f>
        <v>25.399467804758835</v>
      </c>
      <c r="M1094" s="361">
        <f t="shared" si="72"/>
        <v>3.9758781512832715</v>
      </c>
    </row>
    <row r="1095" spans="1:13">
      <c r="A1095" s="350">
        <v>38930</v>
      </c>
      <c r="B1095" s="346">
        <v>2.9285999999999999</v>
      </c>
      <c r="C1095" s="346">
        <v>1942.22</v>
      </c>
      <c r="D1095" s="346"/>
      <c r="E1095" s="351">
        <f t="shared" si="73"/>
        <v>38930</v>
      </c>
      <c r="F1095" s="353">
        <f t="shared" si="74"/>
        <v>-0.91687248367562368</v>
      </c>
      <c r="G1095" s="354">
        <f t="shared" si="75"/>
        <v>-0.44951537424589016</v>
      </c>
      <c r="I1095" s="351">
        <f t="shared" si="76"/>
        <v>38930</v>
      </c>
      <c r="J1095" s="353">
        <f t="array" ref="J1095">(PRODUCT(1+$F$2:F1095/100)-1)*100</f>
        <v>144.78435305917796</v>
      </c>
      <c r="K1095" s="354">
        <f t="array" ref="K1095">(PRODUCT(1+$G$2:G1095/100)-1)*100</f>
        <v>24.835777917753909</v>
      </c>
      <c r="M1095" s="361">
        <f t="shared" si="72"/>
        <v>3.9759552855949378</v>
      </c>
    </row>
    <row r="1096" spans="1:13">
      <c r="A1096" s="350">
        <v>38931</v>
      </c>
      <c r="B1096" s="346">
        <v>2.9771000000000001</v>
      </c>
      <c r="C1096" s="346">
        <v>1954.18</v>
      </c>
      <c r="D1096" s="346"/>
      <c r="E1096" s="351">
        <f t="shared" si="73"/>
        <v>38931</v>
      </c>
      <c r="F1096" s="353">
        <f t="shared" si="74"/>
        <v>1.6560814040838645</v>
      </c>
      <c r="G1096" s="354">
        <f t="shared" si="75"/>
        <v>0.61579017824964222</v>
      </c>
      <c r="I1096" s="351">
        <f t="shared" si="76"/>
        <v>38931</v>
      </c>
      <c r="J1096" s="353">
        <f t="array" ref="J1096">(PRODUCT(1+$F$2:F1096/100)-1)*100</f>
        <v>148.83818121029799</v>
      </c>
      <c r="K1096" s="354">
        <f t="array" ref="K1096">(PRODUCT(1+$G$2:G1096/100)-1)*100</f>
        <v>25.604504377112967</v>
      </c>
      <c r="M1096" s="361">
        <f t="shared" si="72"/>
        <v>3.9724325292672988</v>
      </c>
    </row>
    <row r="1097" spans="1:13">
      <c r="A1097" s="350">
        <v>38932</v>
      </c>
      <c r="B1097" s="346">
        <v>2.9129</v>
      </c>
      <c r="C1097" s="346">
        <v>1957.41</v>
      </c>
      <c r="D1097" s="346"/>
      <c r="E1097" s="351">
        <f t="shared" si="73"/>
        <v>38932</v>
      </c>
      <c r="F1097" s="353">
        <f t="shared" si="74"/>
        <v>-2.1564609855228234</v>
      </c>
      <c r="G1097" s="354">
        <f t="shared" si="75"/>
        <v>0.16528671872602096</v>
      </c>
      <c r="I1097" s="351">
        <f t="shared" si="76"/>
        <v>38932</v>
      </c>
      <c r="J1097" s="353">
        <f t="array" ref="J1097">(PRODUCT(1+$F$2:F1097/100)-1)*100</f>
        <v>143.47208291541332</v>
      </c>
      <c r="K1097" s="354">
        <f t="array" ref="K1097">(PRODUCT(1+$G$2:G1097/100)-1)*100</f>
        <v>25.812111940969974</v>
      </c>
      <c r="M1097" s="361">
        <f t="shared" si="72"/>
        <v>3.9732837205668612</v>
      </c>
    </row>
    <row r="1098" spans="1:13">
      <c r="A1098" s="350">
        <v>38933</v>
      </c>
      <c r="B1098" s="346">
        <v>2.9943</v>
      </c>
      <c r="C1098" s="346">
        <v>1956.05</v>
      </c>
      <c r="D1098" s="346"/>
      <c r="E1098" s="351">
        <f t="shared" si="73"/>
        <v>38933</v>
      </c>
      <c r="F1098" s="353">
        <f t="shared" si="74"/>
        <v>2.7944659960863705</v>
      </c>
      <c r="G1098" s="354">
        <f t="shared" si="75"/>
        <v>-6.9479567387520369E-2</v>
      </c>
      <c r="I1098" s="351">
        <f t="shared" si="76"/>
        <v>38933</v>
      </c>
      <c r="J1098" s="353">
        <f t="array" ref="J1098">(PRODUCT(1+$F$2:F1098/100)-1)*100</f>
        <v>150.2758274824478</v>
      </c>
      <c r="K1098" s="354">
        <f t="array" ref="K1098">(PRODUCT(1+$G$2:G1098/100)-1)*100</f>
        <v>25.724698229872288</v>
      </c>
      <c r="M1098" s="361">
        <f t="shared" si="72"/>
        <v>3.9732232297101482</v>
      </c>
    </row>
    <row r="1099" spans="1:13">
      <c r="A1099" s="350">
        <v>38936</v>
      </c>
      <c r="B1099" s="346">
        <v>2.9542999999999999</v>
      </c>
      <c r="C1099" s="346">
        <v>1950.63</v>
      </c>
      <c r="D1099" s="346"/>
      <c r="E1099" s="351">
        <f t="shared" si="73"/>
        <v>38936</v>
      </c>
      <c r="F1099" s="353">
        <f t="shared" si="74"/>
        <v>-1.3358714891627432</v>
      </c>
      <c r="G1099" s="354">
        <f t="shared" si="75"/>
        <v>-0.2770890314664709</v>
      </c>
      <c r="I1099" s="351">
        <f t="shared" si="76"/>
        <v>38936</v>
      </c>
      <c r="J1099" s="353">
        <f t="array" ref="J1099">(PRODUCT(1+$F$2:F1099/100)-1)*100</f>
        <v>146.93246405884364</v>
      </c>
      <c r="K1099" s="354">
        <f t="array" ref="K1099">(PRODUCT(1+$G$2:G1099/100)-1)*100</f>
        <v>25.376328881233</v>
      </c>
      <c r="M1099" s="361">
        <f t="shared" si="72"/>
        <v>3.9709279882391231</v>
      </c>
    </row>
    <row r="1100" spans="1:13">
      <c r="A1100" s="350">
        <v>38937</v>
      </c>
      <c r="B1100" s="346">
        <v>2.9</v>
      </c>
      <c r="C1100" s="346">
        <v>1944.22</v>
      </c>
      <c r="D1100" s="346"/>
      <c r="E1100" s="351">
        <f t="shared" si="73"/>
        <v>38937</v>
      </c>
      <c r="F1100" s="353">
        <f t="shared" si="74"/>
        <v>-1.8379988491351584</v>
      </c>
      <c r="G1100" s="354">
        <f t="shared" si="75"/>
        <v>-0.32861178183458684</v>
      </c>
      <c r="I1100" s="351">
        <f t="shared" si="76"/>
        <v>38937</v>
      </c>
      <c r="J1100" s="353">
        <f t="array" ref="J1100">(PRODUCT(1+$F$2:F1100/100)-1)*100</f>
        <v>142.39384821130102</v>
      </c>
      <c r="K1100" s="354">
        <f t="array" ref="K1100">(PRODUCT(1+$G$2:G1100/100)-1)*100</f>
        <v>24.964327492897588</v>
      </c>
      <c r="M1100" s="361">
        <f t="shared" si="72"/>
        <v>3.9712908190484266</v>
      </c>
    </row>
    <row r="1101" spans="1:13">
      <c r="A1101" s="350">
        <v>38938</v>
      </c>
      <c r="B1101" s="346">
        <v>2.88</v>
      </c>
      <c r="C1101" s="346">
        <v>1936.3</v>
      </c>
      <c r="D1101" s="346"/>
      <c r="E1101" s="351">
        <f t="shared" si="73"/>
        <v>38938</v>
      </c>
      <c r="F1101" s="353">
        <f t="shared" si="74"/>
        <v>-0.68965517241379448</v>
      </c>
      <c r="G1101" s="354">
        <f t="shared" si="75"/>
        <v>-0.40736130684799754</v>
      </c>
      <c r="I1101" s="351">
        <f t="shared" si="76"/>
        <v>38938</v>
      </c>
      <c r="J1101" s="353">
        <f t="array" ref="J1101">(PRODUCT(1+$F$2:F1101/100)-1)*100</f>
        <v>140.72216649949891</v>
      </c>
      <c r="K1101" s="354">
        <f t="array" ref="K1101">(PRODUCT(1+$G$2:G1101/100)-1)*100</f>
        <v>24.455271175328708</v>
      </c>
      <c r="M1101" s="361">
        <f t="shared" si="72"/>
        <v>3.9710037504257087</v>
      </c>
    </row>
    <row r="1102" spans="1:13">
      <c r="A1102" s="350">
        <v>38939</v>
      </c>
      <c r="B1102" s="346">
        <v>2.8786</v>
      </c>
      <c r="C1102" s="346">
        <v>1945.61</v>
      </c>
      <c r="D1102" s="346"/>
      <c r="E1102" s="351">
        <f t="shared" si="73"/>
        <v>38939</v>
      </c>
      <c r="F1102" s="353">
        <f t="shared" si="74"/>
        <v>-4.8611111111107608E-2</v>
      </c>
      <c r="G1102" s="354">
        <f t="shared" si="75"/>
        <v>0.48081392346226437</v>
      </c>
      <c r="I1102" s="351">
        <f t="shared" si="76"/>
        <v>38939</v>
      </c>
      <c r="J1102" s="353">
        <f t="array" ref="J1102">(PRODUCT(1+$F$2:F1102/100)-1)*100</f>
        <v>140.60514877967276</v>
      </c>
      <c r="K1102" s="354">
        <f t="array" ref="K1102">(PRODUCT(1+$G$2:G1102/100)-1)*100</f>
        <v>25.053669447622397</v>
      </c>
      <c r="M1102" s="361">
        <f t="shared" si="72"/>
        <v>3.9661139649185237</v>
      </c>
    </row>
    <row r="1103" spans="1:13">
      <c r="A1103" s="350">
        <v>38940</v>
      </c>
      <c r="B1103" s="346">
        <v>2.84</v>
      </c>
      <c r="C1103" s="346">
        <v>1938.13</v>
      </c>
      <c r="D1103" s="346"/>
      <c r="E1103" s="351">
        <f t="shared" si="73"/>
        <v>38940</v>
      </c>
      <c r="F1103" s="353">
        <f t="shared" si="74"/>
        <v>-1.3409296185645903</v>
      </c>
      <c r="G1103" s="354">
        <f t="shared" si="75"/>
        <v>-0.38445526081792858</v>
      </c>
      <c r="I1103" s="351">
        <f t="shared" si="76"/>
        <v>38940</v>
      </c>
      <c r="J1103" s="353">
        <f t="array" ref="J1103">(PRODUCT(1+$F$2:F1103/100)-1)*100</f>
        <v>137.37880307589472</v>
      </c>
      <c r="K1103" s="354">
        <f t="array" ref="K1103">(PRODUCT(1+$G$2:G1103/100)-1)*100</f>
        <v>24.572894036585158</v>
      </c>
      <c r="M1103" s="361">
        <f t="shared" si="72"/>
        <v>3.966469248495692</v>
      </c>
    </row>
    <row r="1104" spans="1:13">
      <c r="A1104" s="350">
        <v>38943</v>
      </c>
      <c r="B1104" s="346">
        <v>2.8443000000000001</v>
      </c>
      <c r="C1104" s="346">
        <v>1940.5</v>
      </c>
      <c r="D1104" s="346"/>
      <c r="E1104" s="351">
        <f t="shared" si="73"/>
        <v>38943</v>
      </c>
      <c r="F1104" s="353">
        <f t="shared" si="74"/>
        <v>0.15140845070422682</v>
      </c>
      <c r="G1104" s="354">
        <f t="shared" si="75"/>
        <v>0.12228281900594773</v>
      </c>
      <c r="I1104" s="351">
        <f t="shared" si="76"/>
        <v>38943</v>
      </c>
      <c r="J1104" s="353">
        <f t="array" ref="J1104">(PRODUCT(1+$F$2:F1104/100)-1)*100</f>
        <v>137.7382146439322</v>
      </c>
      <c r="K1104" s="354">
        <f t="array" ref="K1104">(PRODUCT(1+$G$2:G1104/100)-1)*100</f>
        <v>24.725225283130392</v>
      </c>
      <c r="M1104" s="361">
        <f t="shared" si="72"/>
        <v>3.9652434556209992</v>
      </c>
    </row>
    <row r="1105" spans="1:13">
      <c r="A1105" s="350">
        <v>38944</v>
      </c>
      <c r="B1105" s="346">
        <v>2.85</v>
      </c>
      <c r="C1105" s="346">
        <v>1967.26</v>
      </c>
      <c r="D1105" s="346"/>
      <c r="E1105" s="351">
        <f t="shared" si="73"/>
        <v>38944</v>
      </c>
      <c r="F1105" s="353">
        <f t="shared" si="74"/>
        <v>0.20040080160321772</v>
      </c>
      <c r="G1105" s="354">
        <f t="shared" si="75"/>
        <v>1.3790260242205532</v>
      </c>
      <c r="I1105" s="351">
        <f t="shared" si="76"/>
        <v>38944</v>
      </c>
      <c r="J1105" s="353">
        <f t="array" ref="J1105">(PRODUCT(1+$F$2:F1105/100)-1)*100</f>
        <v>138.21464393179582</v>
      </c>
      <c r="K1105" s="354">
        <f t="array" ref="K1105">(PRODUCT(1+$G$2:G1105/100)-1)*100</f>
        <v>26.445218598552465</v>
      </c>
      <c r="M1105" s="361">
        <f t="shared" si="72"/>
        <v>3.9639561965267878</v>
      </c>
    </row>
    <row r="1106" spans="1:13">
      <c r="A1106" s="350">
        <v>38945</v>
      </c>
      <c r="B1106" s="346">
        <v>2.8243</v>
      </c>
      <c r="C1106" s="346">
        <v>1982.81</v>
      </c>
      <c r="D1106" s="346"/>
      <c r="E1106" s="351">
        <f t="shared" si="73"/>
        <v>38945</v>
      </c>
      <c r="F1106" s="353">
        <f t="shared" si="74"/>
        <v>-0.90175438596491464</v>
      </c>
      <c r="G1106" s="354">
        <f t="shared" si="75"/>
        <v>0.79043949452537454</v>
      </c>
      <c r="I1106" s="351">
        <f t="shared" si="76"/>
        <v>38945</v>
      </c>
      <c r="J1106" s="353">
        <f t="array" ref="J1106">(PRODUCT(1+$F$2:F1106/100)-1)*100</f>
        <v>136.06653293213014</v>
      </c>
      <c r="K1106" s="354">
        <f t="array" ref="K1106">(PRODUCT(1+$G$2:G1106/100)-1)*100</f>
        <v>27.444691545294365</v>
      </c>
      <c r="M1106" s="361">
        <f t="shared" ref="M1106:M1169" si="77">_xlfn.STDEV.S(F324:F1106)</f>
        <v>3.9641316461198408</v>
      </c>
    </row>
    <row r="1107" spans="1:13">
      <c r="A1107" s="350">
        <v>38946</v>
      </c>
      <c r="B1107" s="346">
        <v>2.8614000000000002</v>
      </c>
      <c r="C1107" s="346">
        <v>1986.04</v>
      </c>
      <c r="D1107" s="346"/>
      <c r="E1107" s="351">
        <f t="shared" si="73"/>
        <v>38946</v>
      </c>
      <c r="F1107" s="353">
        <f t="shared" si="74"/>
        <v>1.3135998300463969</v>
      </c>
      <c r="G1107" s="354">
        <f t="shared" si="75"/>
        <v>0.162900126588017</v>
      </c>
      <c r="I1107" s="351">
        <f t="shared" si="76"/>
        <v>38946</v>
      </c>
      <c r="J1107" s="353">
        <f t="array" ref="J1107">(PRODUCT(1+$F$2:F1107/100)-1)*100</f>
        <v>139.16750250752301</v>
      </c>
      <c r="K1107" s="354">
        <f t="array" ref="K1107">(PRODUCT(1+$G$2:G1107/100)-1)*100</f>
        <v>27.652299109151347</v>
      </c>
      <c r="M1107" s="361">
        <f t="shared" si="77"/>
        <v>3.9642726785031308</v>
      </c>
    </row>
    <row r="1108" spans="1:13">
      <c r="A1108" s="350">
        <v>38947</v>
      </c>
      <c r="B1108" s="346">
        <v>2.8357000000000001</v>
      </c>
      <c r="C1108" s="346">
        <v>1993.43</v>
      </c>
      <c r="D1108" s="346"/>
      <c r="E1108" s="351">
        <f t="shared" si="73"/>
        <v>38947</v>
      </c>
      <c r="F1108" s="353">
        <f t="shared" si="74"/>
        <v>-0.89816173900887364</v>
      </c>
      <c r="G1108" s="354">
        <f t="shared" si="75"/>
        <v>0.37209723872630995</v>
      </c>
      <c r="I1108" s="351">
        <f t="shared" si="76"/>
        <v>38947</v>
      </c>
      <c r="J1108" s="353">
        <f t="array" ref="J1108">(PRODUCT(1+$F$2:F1108/100)-1)*100</f>
        <v>137.01939150785734</v>
      </c>
      <c r="K1108" s="354">
        <f t="array" ref="K1108">(PRODUCT(1+$G$2:G1108/100)-1)*100</f>
        <v>28.127289789307142</v>
      </c>
      <c r="M1108" s="361">
        <f t="shared" si="77"/>
        <v>3.9620660595635848</v>
      </c>
    </row>
    <row r="1109" spans="1:13">
      <c r="A1109" s="350">
        <v>38950</v>
      </c>
      <c r="B1109" s="346">
        <v>2.7886000000000002</v>
      </c>
      <c r="C1109" s="346">
        <v>1986.11</v>
      </c>
      <c r="D1109" s="346"/>
      <c r="E1109" s="351">
        <f t="shared" si="73"/>
        <v>38950</v>
      </c>
      <c r="F1109" s="353">
        <f t="shared" si="74"/>
        <v>-1.6609655464259188</v>
      </c>
      <c r="G1109" s="354">
        <f t="shared" si="75"/>
        <v>-0.36720627260551364</v>
      </c>
      <c r="I1109" s="351">
        <f t="shared" si="76"/>
        <v>38950</v>
      </c>
      <c r="J1109" s="353">
        <f t="array" ref="J1109">(PRODUCT(1+$F$2:F1109/100)-1)*100</f>
        <v>133.08258107656346</v>
      </c>
      <c r="K1109" s="354">
        <f t="array" ref="K1109">(PRODUCT(1+$G$2:G1109/100)-1)*100</f>
        <v>27.656798344281363</v>
      </c>
      <c r="M1109" s="361">
        <f t="shared" si="77"/>
        <v>3.9543420987386351</v>
      </c>
    </row>
    <row r="1110" spans="1:13">
      <c r="A1110" s="350">
        <v>38951</v>
      </c>
      <c r="B1110" s="346">
        <v>2.6770999999999998</v>
      </c>
      <c r="C1110" s="346">
        <v>1988.1</v>
      </c>
      <c r="D1110" s="346"/>
      <c r="E1110" s="351">
        <f t="shared" si="73"/>
        <v>38951</v>
      </c>
      <c r="F1110" s="353">
        <f t="shared" si="74"/>
        <v>-3.9984221473140735</v>
      </c>
      <c r="G1110" s="354">
        <f t="shared" si="75"/>
        <v>0.10019586024943017</v>
      </c>
      <c r="I1110" s="351">
        <f t="shared" si="76"/>
        <v>38951</v>
      </c>
      <c r="J1110" s="353">
        <f t="array" ref="J1110">(PRODUCT(1+$F$2:F1110/100)-1)*100</f>
        <v>123.76295553326683</v>
      </c>
      <c r="K1110" s="354">
        <f t="array" ref="K1110">(PRODUCT(1+$G$2:G1110/100)-1)*100</f>
        <v>27.784705171549295</v>
      </c>
      <c r="M1110" s="361">
        <f t="shared" si="77"/>
        <v>3.9546487646472097</v>
      </c>
    </row>
    <row r="1111" spans="1:13">
      <c r="A1111" s="350">
        <v>38952</v>
      </c>
      <c r="B1111" s="346">
        <v>2.6686000000000001</v>
      </c>
      <c r="C1111" s="346">
        <v>1979.35</v>
      </c>
      <c r="D1111" s="346"/>
      <c r="E1111" s="351">
        <f t="shared" si="73"/>
        <v>38952</v>
      </c>
      <c r="F1111" s="353">
        <f t="shared" si="74"/>
        <v>-0.31750775092449501</v>
      </c>
      <c r="G1111" s="354">
        <f t="shared" si="75"/>
        <v>-0.44011870630249472</v>
      </c>
      <c r="I1111" s="351">
        <f t="shared" si="76"/>
        <v>38952</v>
      </c>
      <c r="J1111" s="353">
        <f t="array" ref="J1111">(PRODUCT(1+$F$2:F1111/100)-1)*100</f>
        <v>123.05249080575101</v>
      </c>
      <c r="K1111" s="354">
        <f t="array" ref="K1111">(PRODUCT(1+$G$2:G1111/100)-1)*100</f>
        <v>27.222300780295818</v>
      </c>
      <c r="M1111" s="361">
        <f t="shared" si="77"/>
        <v>3.95467115891628</v>
      </c>
    </row>
    <row r="1112" spans="1:13">
      <c r="A1112" s="350">
        <v>38953</v>
      </c>
      <c r="B1112" s="346">
        <v>2.6528999999999998</v>
      </c>
      <c r="C1112" s="346">
        <v>1984.09</v>
      </c>
      <c r="D1112" s="346"/>
      <c r="E1112" s="351">
        <f t="shared" si="73"/>
        <v>38953</v>
      </c>
      <c r="F1112" s="353">
        <f t="shared" si="74"/>
        <v>-0.58832346548752801</v>
      </c>
      <c r="G1112" s="354">
        <f t="shared" si="75"/>
        <v>0.23947255412131163</v>
      </c>
      <c r="I1112" s="351">
        <f t="shared" si="76"/>
        <v>38953</v>
      </c>
      <c r="J1112" s="353">
        <f t="array" ref="J1112">(PRODUCT(1+$F$2:F1112/100)-1)*100</f>
        <v>121.74022066198637</v>
      </c>
      <c r="K1112" s="354">
        <f t="array" ref="K1112">(PRODUCT(1+$G$2:G1112/100)-1)*100</f>
        <v>27.526963273386286</v>
      </c>
      <c r="M1112" s="361">
        <f t="shared" si="77"/>
        <v>3.9536159063654166</v>
      </c>
    </row>
    <row r="1113" spans="1:13">
      <c r="A1113" s="350">
        <v>38954</v>
      </c>
      <c r="B1113" s="346">
        <v>2.6743000000000001</v>
      </c>
      <c r="C1113" s="346">
        <v>1982.81</v>
      </c>
      <c r="D1113" s="346"/>
      <c r="E1113" s="351">
        <f t="shared" si="73"/>
        <v>38954</v>
      </c>
      <c r="F1113" s="353">
        <f t="shared" si="74"/>
        <v>0.80666440499077563</v>
      </c>
      <c r="G1113" s="354">
        <f t="shared" si="75"/>
        <v>-6.451320252609527E-2</v>
      </c>
      <c r="I1113" s="351">
        <f t="shared" si="76"/>
        <v>38954</v>
      </c>
      <c r="J1113" s="353">
        <f t="array" ref="J1113">(PRODUCT(1+$F$2:F1113/100)-1)*100</f>
        <v>123.52892009361463</v>
      </c>
      <c r="K1113" s="354">
        <f t="array" ref="K1113">(PRODUCT(1+$G$2:G1113/100)-1)*100</f>
        <v>27.44469154529434</v>
      </c>
      <c r="M1113" s="361">
        <f t="shared" si="77"/>
        <v>3.9478394278200146</v>
      </c>
    </row>
    <row r="1114" spans="1:13">
      <c r="A1114" s="350">
        <v>38957</v>
      </c>
      <c r="B1114" s="346">
        <v>2.75</v>
      </c>
      <c r="C1114" s="346">
        <v>1993.06</v>
      </c>
      <c r="D1114" s="346"/>
      <c r="E1114" s="351">
        <f t="shared" si="73"/>
        <v>38957</v>
      </c>
      <c r="F1114" s="353">
        <f t="shared" si="74"/>
        <v>2.830647272183362</v>
      </c>
      <c r="G1114" s="354">
        <f t="shared" si="75"/>
        <v>0.5169431261694335</v>
      </c>
      <c r="I1114" s="351">
        <f t="shared" si="76"/>
        <v>38957</v>
      </c>
      <c r="J1114" s="353">
        <f t="array" ref="J1114">(PRODUCT(1+$F$2:F1114/100)-1)*100</f>
        <v>129.85623537278545</v>
      </c>
      <c r="K1114" s="354">
        <f t="array" ref="K1114">(PRODUCT(1+$G$2:G1114/100)-1)*100</f>
        <v>28.103508117905584</v>
      </c>
      <c r="M1114" s="361">
        <f t="shared" si="77"/>
        <v>3.9371911691890449</v>
      </c>
    </row>
    <row r="1115" spans="1:13">
      <c r="A1115" s="350">
        <v>38958</v>
      </c>
      <c r="B1115" s="346">
        <v>2.7656999999999998</v>
      </c>
      <c r="C1115" s="346">
        <v>1997.2</v>
      </c>
      <c r="D1115" s="346"/>
      <c r="E1115" s="351">
        <f t="shared" si="73"/>
        <v>38958</v>
      </c>
      <c r="F1115" s="353">
        <f t="shared" si="74"/>
        <v>0.57090909090908859</v>
      </c>
      <c r="G1115" s="354">
        <f t="shared" si="75"/>
        <v>0.20772079114528275</v>
      </c>
      <c r="I1115" s="351">
        <f t="shared" si="76"/>
        <v>38958</v>
      </c>
      <c r="J1115" s="353">
        <f t="array" ref="J1115">(PRODUCT(1+$F$2:F1115/100)-1)*100</f>
        <v>131.16850551655008</v>
      </c>
      <c r="K1115" s="354">
        <f t="array" ref="K1115">(PRODUCT(1+$G$2:G1115/100)-1)*100</f>
        <v>28.369605738452954</v>
      </c>
      <c r="M1115" s="361">
        <f t="shared" si="77"/>
        <v>3.9363217441015492</v>
      </c>
    </row>
    <row r="1116" spans="1:13">
      <c r="A1116" s="350">
        <v>38959</v>
      </c>
      <c r="B1116" s="346">
        <v>2.87</v>
      </c>
      <c r="C1116" s="346">
        <v>1998.08</v>
      </c>
      <c r="D1116" s="346"/>
      <c r="E1116" s="351">
        <f t="shared" si="73"/>
        <v>38959</v>
      </c>
      <c r="F1116" s="353">
        <f t="shared" si="74"/>
        <v>3.7711971652746312</v>
      </c>
      <c r="G1116" s="354">
        <f t="shared" si="75"/>
        <v>4.4061686360907792E-2</v>
      </c>
      <c r="I1116" s="351">
        <f t="shared" si="76"/>
        <v>38959</v>
      </c>
      <c r="J1116" s="353">
        <f t="array" ref="J1116">(PRODUCT(1+$F$2:F1116/100)-1)*100</f>
        <v>139.88632564359796</v>
      </c>
      <c r="K1116" s="354">
        <f t="array" ref="K1116">(PRODUCT(1+$G$2:G1116/100)-1)*100</f>
        <v>28.426167551516169</v>
      </c>
      <c r="M1116" s="361">
        <f t="shared" si="77"/>
        <v>3.9340528035556948</v>
      </c>
    </row>
    <row r="1117" spans="1:13">
      <c r="A1117" s="350">
        <v>38960</v>
      </c>
      <c r="B1117" s="346">
        <v>2.86</v>
      </c>
      <c r="C1117" s="346">
        <v>1997.42</v>
      </c>
      <c r="D1117" s="346"/>
      <c r="E1117" s="351">
        <f t="shared" si="73"/>
        <v>38960</v>
      </c>
      <c r="F1117" s="353">
        <f t="shared" si="74"/>
        <v>-0.34843205574913716</v>
      </c>
      <c r="G1117" s="354">
        <f t="shared" si="75"/>
        <v>-3.3031710442021911E-2</v>
      </c>
      <c r="I1117" s="351">
        <f t="shared" si="76"/>
        <v>38960</v>
      </c>
      <c r="J1117" s="353">
        <f t="array" ref="J1117">(PRODUCT(1+$F$2:F1117/100)-1)*100</f>
        <v>139.05048478769692</v>
      </c>
      <c r="K1117" s="354">
        <f t="array" ref="K1117">(PRODUCT(1+$G$2:G1117/100)-1)*100</f>
        <v>28.383746191718771</v>
      </c>
      <c r="M1117" s="361">
        <f t="shared" si="77"/>
        <v>3.9340845459514004</v>
      </c>
    </row>
    <row r="1118" spans="1:13">
      <c r="A1118" s="350">
        <v>38961</v>
      </c>
      <c r="B1118" s="346">
        <v>2.86</v>
      </c>
      <c r="C1118" s="346">
        <v>2008.47</v>
      </c>
      <c r="D1118" s="346"/>
      <c r="E1118" s="351">
        <f t="shared" si="73"/>
        <v>38961</v>
      </c>
      <c r="F1118" s="353">
        <f t="shared" si="74"/>
        <v>0</v>
      </c>
      <c r="G1118" s="354">
        <f t="shared" si="75"/>
        <v>0.5532136456028347</v>
      </c>
      <c r="I1118" s="351">
        <f t="shared" si="76"/>
        <v>38961</v>
      </c>
      <c r="J1118" s="353">
        <f t="array" ref="J1118">(PRODUCT(1+$F$2:F1118/100)-1)*100</f>
        <v>139.05048478769692</v>
      </c>
      <c r="K1118" s="354">
        <f t="array" ref="K1118">(PRODUCT(1+$G$2:G1118/100)-1)*100</f>
        <v>29.093982594387469</v>
      </c>
      <c r="M1118" s="361">
        <f t="shared" si="77"/>
        <v>3.9339670638310471</v>
      </c>
    </row>
    <row r="1119" spans="1:13">
      <c r="A1119" s="350">
        <v>38964</v>
      </c>
      <c r="B1119" s="346">
        <v>2.86</v>
      </c>
      <c r="C1119" s="346">
        <v>2008.47</v>
      </c>
      <c r="D1119" s="346"/>
      <c r="E1119" s="351">
        <f t="shared" si="73"/>
        <v>38964</v>
      </c>
      <c r="F1119" s="353">
        <f t="shared" si="74"/>
        <v>0</v>
      </c>
      <c r="G1119" s="354">
        <f t="shared" si="75"/>
        <v>0</v>
      </c>
      <c r="I1119" s="351">
        <f t="shared" si="76"/>
        <v>38964</v>
      </c>
      <c r="J1119" s="353">
        <f t="array" ref="J1119">(PRODUCT(1+$F$2:F1119/100)-1)*100</f>
        <v>139.05048478769692</v>
      </c>
      <c r="K1119" s="354">
        <f t="array" ref="K1119">(PRODUCT(1+$G$2:G1119/100)-1)*100</f>
        <v>29.093982594387469</v>
      </c>
      <c r="M1119" s="361">
        <f t="shared" si="77"/>
        <v>3.9337556410455523</v>
      </c>
    </row>
    <row r="1120" spans="1:13">
      <c r="A1120" s="350">
        <v>38965</v>
      </c>
      <c r="B1120" s="346">
        <v>2.89</v>
      </c>
      <c r="C1120" s="346">
        <v>2012</v>
      </c>
      <c r="D1120" s="346"/>
      <c r="E1120" s="351">
        <f t="shared" si="73"/>
        <v>38965</v>
      </c>
      <c r="F1120" s="353">
        <f t="shared" si="74"/>
        <v>1.0489510489510634</v>
      </c>
      <c r="G1120" s="354">
        <f t="shared" si="75"/>
        <v>0.17575567471757036</v>
      </c>
      <c r="I1120" s="351">
        <f t="shared" si="76"/>
        <v>38965</v>
      </c>
      <c r="J1120" s="353">
        <f t="array" ref="J1120">(PRODUCT(1+$F$2:F1120/100)-1)*100</f>
        <v>141.55800735540004</v>
      </c>
      <c r="K1120" s="354">
        <f t="array" ref="K1120">(PRODUCT(1+$G$2:G1120/100)-1)*100</f>
        <v>29.320872594516011</v>
      </c>
      <c r="M1120" s="361">
        <f t="shared" si="77"/>
        <v>3.9338654979565018</v>
      </c>
    </row>
    <row r="1121" spans="1:13">
      <c r="A1121" s="350">
        <v>38966</v>
      </c>
      <c r="B1121" s="346">
        <v>3.0028999999999999</v>
      </c>
      <c r="C1121" s="346">
        <v>1992.42</v>
      </c>
      <c r="D1121" s="346"/>
      <c r="E1121" s="351">
        <f t="shared" si="73"/>
        <v>38966</v>
      </c>
      <c r="F1121" s="353">
        <f t="shared" si="74"/>
        <v>3.9065743944636688</v>
      </c>
      <c r="G1121" s="354">
        <f t="shared" si="75"/>
        <v>-0.97316103379720964</v>
      </c>
      <c r="I1121" s="351">
        <f t="shared" si="76"/>
        <v>38966</v>
      </c>
      <c r="J1121" s="353">
        <f t="array" ref="J1121">(PRODUCT(1+$F$2:F1121/100)-1)*100</f>
        <v>150.99465061852277</v>
      </c>
      <c r="K1121" s="354">
        <f t="array" ref="K1121">(PRODUCT(1+$G$2:G1121/100)-1)*100</f>
        <v>28.062372253859657</v>
      </c>
      <c r="M1121" s="361">
        <f t="shared" si="77"/>
        <v>3.9346882147236344</v>
      </c>
    </row>
    <row r="1122" spans="1:13">
      <c r="A1122" s="350">
        <v>38967</v>
      </c>
      <c r="B1122" s="346">
        <v>2.9028999999999998</v>
      </c>
      <c r="C1122" s="346">
        <v>1982.93</v>
      </c>
      <c r="D1122" s="346"/>
      <c r="E1122" s="351">
        <f t="shared" si="73"/>
        <v>38967</v>
      </c>
      <c r="F1122" s="353">
        <f t="shared" si="74"/>
        <v>-3.330114222917846</v>
      </c>
      <c r="G1122" s="354">
        <f t="shared" si="75"/>
        <v>-0.47630519669548121</v>
      </c>
      <c r="I1122" s="351">
        <f t="shared" si="76"/>
        <v>38967</v>
      </c>
      <c r="J1122" s="353">
        <f t="array" ref="J1122">(PRODUCT(1+$F$2:F1122/100)-1)*100</f>
        <v>142.63624205951237</v>
      </c>
      <c r="K1122" s="354">
        <f t="array" ref="K1122">(PRODUCT(1+$G$2:G1122/100)-1)*100</f>
        <v>27.452404519803018</v>
      </c>
      <c r="M1122" s="361">
        <f t="shared" si="77"/>
        <v>3.9365811910769106</v>
      </c>
    </row>
    <row r="1123" spans="1:13">
      <c r="A1123" s="350">
        <v>38968</v>
      </c>
      <c r="B1123" s="346">
        <v>2.8914</v>
      </c>
      <c r="C1123" s="346">
        <v>1990.44</v>
      </c>
      <c r="D1123" s="346"/>
      <c r="E1123" s="351">
        <f t="shared" si="73"/>
        <v>38968</v>
      </c>
      <c r="F1123" s="353">
        <f t="shared" si="74"/>
        <v>-0.3961555685693563</v>
      </c>
      <c r="G1123" s="354">
        <f t="shared" si="75"/>
        <v>0.37873248173156959</v>
      </c>
      <c r="I1123" s="351">
        <f t="shared" si="76"/>
        <v>38968</v>
      </c>
      <c r="J1123" s="353">
        <f t="array" ref="J1123">(PRODUCT(1+$F$2:F1123/100)-1)*100</f>
        <v>141.67502507522619</v>
      </c>
      <c r="K1123" s="354">
        <f t="array" ref="K1123">(PRODUCT(1+$G$2:G1123/100)-1)*100</f>
        <v>27.935108174467427</v>
      </c>
      <c r="M1123" s="361">
        <f t="shared" si="77"/>
        <v>3.9358541015511781</v>
      </c>
    </row>
    <row r="1124" spans="1:13">
      <c r="A1124" s="350">
        <v>38971</v>
      </c>
      <c r="B1124" s="346">
        <v>2.9457</v>
      </c>
      <c r="C1124" s="346">
        <v>1991.49</v>
      </c>
      <c r="D1124" s="346"/>
      <c r="E1124" s="351">
        <f t="shared" si="73"/>
        <v>38971</v>
      </c>
      <c r="F1124" s="353">
        <f t="shared" si="74"/>
        <v>1.8779829840215756</v>
      </c>
      <c r="G1124" s="354">
        <f t="shared" si="75"/>
        <v>5.2752155302338011E-2</v>
      </c>
      <c r="I1124" s="351">
        <f t="shared" si="76"/>
        <v>38971</v>
      </c>
      <c r="J1124" s="353">
        <f t="array" ref="J1124">(PRODUCT(1+$F$2:F1124/100)-1)*100</f>
        <v>146.21364092276883</v>
      </c>
      <c r="K1124" s="354">
        <f t="array" ref="K1124">(PRODUCT(1+$G$2:G1124/100)-1)*100</f>
        <v>28.002596701417826</v>
      </c>
      <c r="M1124" s="361">
        <f t="shared" si="77"/>
        <v>3.9329127319320967</v>
      </c>
    </row>
    <row r="1125" spans="1:13">
      <c r="A1125" s="350">
        <v>38972</v>
      </c>
      <c r="B1125" s="346">
        <v>3.1071</v>
      </c>
      <c r="C1125" s="346">
        <v>2012.32</v>
      </c>
      <c r="D1125" s="346"/>
      <c r="E1125" s="351">
        <f t="shared" si="73"/>
        <v>38972</v>
      </c>
      <c r="F1125" s="353">
        <f t="shared" si="74"/>
        <v>5.4791730318769716</v>
      </c>
      <c r="G1125" s="354">
        <f t="shared" si="75"/>
        <v>1.0459505194603036</v>
      </c>
      <c r="I1125" s="351">
        <f t="shared" si="76"/>
        <v>38972</v>
      </c>
      <c r="J1125" s="353">
        <f t="array" ref="J1125">(PRODUCT(1+$F$2:F1125/100)-1)*100</f>
        <v>159.70411233701159</v>
      </c>
      <c r="K1125" s="354">
        <f t="array" ref="K1125">(PRODUCT(1+$G$2:G1125/100)-1)*100</f>
        <v>29.341440526538975</v>
      </c>
      <c r="M1125" s="361">
        <f t="shared" si="77"/>
        <v>3.9359531854444469</v>
      </c>
    </row>
    <row r="1126" spans="1:13">
      <c r="A1126" s="350">
        <v>38973</v>
      </c>
      <c r="B1126" s="346">
        <v>3.18</v>
      </c>
      <c r="C1126" s="346">
        <v>2020.49</v>
      </c>
      <c r="D1126" s="346"/>
      <c r="E1126" s="351">
        <f t="shared" si="73"/>
        <v>38973</v>
      </c>
      <c r="F1126" s="353">
        <f t="shared" si="74"/>
        <v>2.3462392584725267</v>
      </c>
      <c r="G1126" s="354">
        <f t="shared" si="75"/>
        <v>0.40599904587739211</v>
      </c>
      <c r="I1126" s="351">
        <f t="shared" si="76"/>
        <v>38973</v>
      </c>
      <c r="J1126" s="353">
        <f t="array" ref="J1126">(PRODUCT(1+$F$2:F1126/100)-1)*100</f>
        <v>165.79739217653017</v>
      </c>
      <c r="K1126" s="354">
        <f t="array" ref="K1126">(PRODUCT(1+$G$2:G1126/100)-1)*100</f>
        <v>29.866565541000799</v>
      </c>
      <c r="M1126" s="361">
        <f t="shared" si="77"/>
        <v>3.9326098573943855</v>
      </c>
    </row>
    <row r="1127" spans="1:13">
      <c r="A1127" s="350">
        <v>38974</v>
      </c>
      <c r="B1127" s="346">
        <v>3.2113999999999998</v>
      </c>
      <c r="C1127" s="346">
        <v>2017.86</v>
      </c>
      <c r="D1127" s="346"/>
      <c r="E1127" s="351">
        <f t="shared" si="73"/>
        <v>38974</v>
      </c>
      <c r="F1127" s="353">
        <f t="shared" si="74"/>
        <v>0.98742138364777965</v>
      </c>
      <c r="G1127" s="354">
        <f t="shared" si="75"/>
        <v>-0.1301664447733053</v>
      </c>
      <c r="I1127" s="351">
        <f t="shared" si="76"/>
        <v>38974</v>
      </c>
      <c r="J1127" s="353">
        <f t="array" ref="J1127">(PRODUCT(1+$F$2:F1127/100)-1)*100</f>
        <v>168.42193246405935</v>
      </c>
      <c r="K1127" s="354">
        <f t="array" ref="K1127">(PRODUCT(1+$G$2:G1127/100)-1)*100</f>
        <v>29.697522849686877</v>
      </c>
      <c r="M1127" s="361">
        <f t="shared" si="77"/>
        <v>3.9316315819018048</v>
      </c>
    </row>
    <row r="1128" spans="1:13">
      <c r="A1128" s="350">
        <v>38975</v>
      </c>
      <c r="B1128" s="346">
        <v>3.2456999999999998</v>
      </c>
      <c r="C1128" s="346">
        <v>2023.35</v>
      </c>
      <c r="D1128" s="346"/>
      <c r="E1128" s="351">
        <f t="shared" si="73"/>
        <v>38975</v>
      </c>
      <c r="F1128" s="353">
        <f t="shared" si="74"/>
        <v>1.0680700006227895</v>
      </c>
      <c r="G1128" s="354">
        <f t="shared" si="75"/>
        <v>0.27207041122774278</v>
      </c>
      <c r="I1128" s="351">
        <f t="shared" si="76"/>
        <v>38975</v>
      </c>
      <c r="J1128" s="353">
        <f t="array" ref="J1128">(PRODUCT(1+$F$2:F1128/100)-1)*100</f>
        <v>171.28886659979995</v>
      </c>
      <c r="K1128" s="354">
        <f t="array" ref="K1128">(PRODUCT(1+$G$2:G1128/100)-1)*100</f>
        <v>30.050391433456202</v>
      </c>
      <c r="M1128" s="361">
        <f t="shared" si="77"/>
        <v>3.9316214964527902</v>
      </c>
    </row>
    <row r="1129" spans="1:13">
      <c r="A1129" s="350">
        <v>38978</v>
      </c>
      <c r="B1129" s="346">
        <v>3.19</v>
      </c>
      <c r="C1129" s="346">
        <v>2025.39</v>
      </c>
      <c r="D1129" s="346"/>
      <c r="E1129" s="351">
        <f t="shared" si="73"/>
        <v>38978</v>
      </c>
      <c r="F1129" s="353">
        <f t="shared" si="74"/>
        <v>-1.7161167082601514</v>
      </c>
      <c r="G1129" s="354">
        <f t="shared" si="75"/>
        <v>0.10082289272741463</v>
      </c>
      <c r="I1129" s="351">
        <f t="shared" si="76"/>
        <v>38978</v>
      </c>
      <c r="J1129" s="353">
        <f t="array" ref="J1129">(PRODUCT(1+$F$2:F1129/100)-1)*100</f>
        <v>166.63323303243115</v>
      </c>
      <c r="K1129" s="354">
        <f t="array" ref="K1129">(PRODUCT(1+$G$2:G1129/100)-1)*100</f>
        <v>30.181512000102728</v>
      </c>
      <c r="M1129" s="361">
        <f t="shared" si="77"/>
        <v>3.9321192282418771</v>
      </c>
    </row>
    <row r="1130" spans="1:13">
      <c r="A1130" s="350">
        <v>38979</v>
      </c>
      <c r="B1130" s="346">
        <v>3.1356999999999999</v>
      </c>
      <c r="C1130" s="346">
        <v>2021</v>
      </c>
      <c r="D1130" s="346"/>
      <c r="E1130" s="351">
        <f t="shared" si="73"/>
        <v>38979</v>
      </c>
      <c r="F1130" s="353">
        <f t="shared" si="74"/>
        <v>-1.7021943573667708</v>
      </c>
      <c r="G1130" s="354">
        <f t="shared" si="75"/>
        <v>-0.21674837932448288</v>
      </c>
      <c r="I1130" s="351">
        <f t="shared" si="76"/>
        <v>38979</v>
      </c>
      <c r="J1130" s="353">
        <f t="array" ref="J1130">(PRODUCT(1+$F$2:F1130/100)-1)*100</f>
        <v>162.09461718488853</v>
      </c>
      <c r="K1130" s="354">
        <f t="array" ref="K1130">(PRODUCT(1+$G$2:G1130/100)-1)*100</f>
        <v>29.899345682662393</v>
      </c>
      <c r="M1130" s="361">
        <f t="shared" si="77"/>
        <v>3.931934829623597</v>
      </c>
    </row>
    <row r="1131" spans="1:13">
      <c r="A1131" s="350">
        <v>38980</v>
      </c>
      <c r="B1131" s="346">
        <v>3.21</v>
      </c>
      <c r="C1131" s="346">
        <v>2031.59</v>
      </c>
      <c r="D1131" s="346"/>
      <c r="E1131" s="351">
        <f t="shared" si="73"/>
        <v>38980</v>
      </c>
      <c r="F1131" s="353">
        <f t="shared" si="74"/>
        <v>2.369486876933391</v>
      </c>
      <c r="G1131" s="354">
        <f t="shared" si="75"/>
        <v>0.52399802078177959</v>
      </c>
      <c r="I1131" s="351">
        <f t="shared" si="76"/>
        <v>38980</v>
      </c>
      <c r="J1131" s="353">
        <f t="array" ref="J1131">(PRODUCT(1+$F$2:F1131/100)-1)*100</f>
        <v>168.30491474423326</v>
      </c>
      <c r="K1131" s="354">
        <f t="array" ref="K1131">(PRODUCT(1+$G$2:G1131/100)-1)*100</f>
        <v>30.580015683048025</v>
      </c>
      <c r="M1131" s="361">
        <f t="shared" si="77"/>
        <v>3.932550990582437</v>
      </c>
    </row>
    <row r="1132" spans="1:13">
      <c r="A1132" s="350">
        <v>38981</v>
      </c>
      <c r="B1132" s="346">
        <v>3.2757000000000001</v>
      </c>
      <c r="C1132" s="346">
        <v>2021.08</v>
      </c>
      <c r="D1132" s="346"/>
      <c r="E1132" s="351">
        <f t="shared" si="73"/>
        <v>38981</v>
      </c>
      <c r="F1132" s="353">
        <f t="shared" si="74"/>
        <v>2.0467289719626303</v>
      </c>
      <c r="G1132" s="354">
        <f t="shared" si="75"/>
        <v>-0.51732879173455038</v>
      </c>
      <c r="I1132" s="351">
        <f t="shared" si="76"/>
        <v>38981</v>
      </c>
      <c r="J1132" s="353">
        <f t="array" ref="J1132">(PRODUCT(1+$F$2:F1132/100)-1)*100</f>
        <v>173.79638916750312</v>
      </c>
      <c r="K1132" s="354">
        <f t="array" ref="K1132">(PRODUCT(1+$G$2:G1132/100)-1)*100</f>
        <v>29.904487665668135</v>
      </c>
      <c r="M1132" s="361">
        <f t="shared" si="77"/>
        <v>3.9295246945843481</v>
      </c>
    </row>
    <row r="1133" spans="1:13">
      <c r="A1133" s="350">
        <v>38982</v>
      </c>
      <c r="B1133" s="346">
        <v>3.2871000000000001</v>
      </c>
      <c r="C1133" s="346">
        <v>2016.09</v>
      </c>
      <c r="D1133" s="346"/>
      <c r="E1133" s="351">
        <f t="shared" si="73"/>
        <v>38982</v>
      </c>
      <c r="F1133" s="353">
        <f t="shared" si="74"/>
        <v>0.34801721769393001</v>
      </c>
      <c r="G1133" s="354">
        <f t="shared" si="75"/>
        <v>-0.24689769826033992</v>
      </c>
      <c r="I1133" s="351">
        <f t="shared" si="76"/>
        <v>38982</v>
      </c>
      <c r="J1133" s="353">
        <f t="array" ref="J1133">(PRODUCT(1+$F$2:F1133/100)-1)*100</f>
        <v>174.74924774323034</v>
      </c>
      <c r="K1133" s="354">
        <f t="array" ref="K1133">(PRODUCT(1+$G$2:G1133/100)-1)*100</f>
        <v>29.583756475684719</v>
      </c>
      <c r="M1133" s="361">
        <f t="shared" si="77"/>
        <v>3.9294370209916867</v>
      </c>
    </row>
    <row r="1134" spans="1:13">
      <c r="A1134" s="350">
        <v>38985</v>
      </c>
      <c r="B1134" s="346">
        <v>3.3</v>
      </c>
      <c r="C1134" s="346">
        <v>2033.87</v>
      </c>
      <c r="D1134" s="346"/>
      <c r="E1134" s="351">
        <f t="shared" si="73"/>
        <v>38985</v>
      </c>
      <c r="F1134" s="353">
        <f t="shared" si="74"/>
        <v>0.3924431870037326</v>
      </c>
      <c r="G1134" s="354">
        <f t="shared" si="75"/>
        <v>0.88190507368222093</v>
      </c>
      <c r="I1134" s="351">
        <f t="shared" si="76"/>
        <v>38985</v>
      </c>
      <c r="J1134" s="353">
        <f t="array" ref="J1134">(PRODUCT(1+$F$2:F1134/100)-1)*100</f>
        <v>175.82748244734265</v>
      </c>
      <c r="K1134" s="354">
        <f t="array" ref="K1134">(PRODUCT(1+$G$2:G1134/100)-1)*100</f>
        <v>30.726562198711793</v>
      </c>
      <c r="M1134" s="361">
        <f t="shared" si="77"/>
        <v>3.9279932335931602</v>
      </c>
    </row>
    <row r="1135" spans="1:13">
      <c r="A1135" s="350">
        <v>38986</v>
      </c>
      <c r="B1135" s="346">
        <v>3.2829000000000002</v>
      </c>
      <c r="C1135" s="346">
        <v>2049.1999999999998</v>
      </c>
      <c r="D1135" s="346"/>
      <c r="E1135" s="351">
        <f t="shared" si="73"/>
        <v>38986</v>
      </c>
      <c r="F1135" s="353">
        <f t="shared" si="74"/>
        <v>-0.51818181818180653</v>
      </c>
      <c r="G1135" s="354">
        <f t="shared" si="75"/>
        <v>0.75373548948556301</v>
      </c>
      <c r="I1135" s="351">
        <f t="shared" si="76"/>
        <v>38986</v>
      </c>
      <c r="J1135" s="353">
        <f t="array" ref="J1135">(PRODUCT(1+$F$2:F1135/100)-1)*100</f>
        <v>174.39819458375192</v>
      </c>
      <c r="K1135" s="354">
        <f t="array" ref="K1135">(PRODUCT(1+$G$2:G1135/100)-1)*100</f>
        <v>31.71189469218789</v>
      </c>
      <c r="M1135" s="361">
        <f t="shared" si="77"/>
        <v>3.9162564428892948</v>
      </c>
    </row>
    <row r="1136" spans="1:13">
      <c r="A1136" s="350">
        <v>38987</v>
      </c>
      <c r="B1136" s="346">
        <v>3.3129</v>
      </c>
      <c r="C1136" s="346">
        <v>2049.9699999999998</v>
      </c>
      <c r="D1136" s="346"/>
      <c r="E1136" s="351">
        <f t="shared" si="73"/>
        <v>38987</v>
      </c>
      <c r="F1136" s="353">
        <f t="shared" si="74"/>
        <v>0.91382619025861533</v>
      </c>
      <c r="G1136" s="354">
        <f t="shared" si="75"/>
        <v>3.7575639273867978E-2</v>
      </c>
      <c r="I1136" s="351">
        <f t="shared" si="76"/>
        <v>38987</v>
      </c>
      <c r="J1136" s="353">
        <f t="array" ref="J1136">(PRODUCT(1+$F$2:F1136/100)-1)*100</f>
        <v>176.90571715145501</v>
      </c>
      <c r="K1136" s="354">
        <f t="array" ref="K1136">(PRODUCT(1+$G$2:G1136/100)-1)*100</f>
        <v>31.761386278618197</v>
      </c>
      <c r="M1136" s="361">
        <f t="shared" si="77"/>
        <v>3.9138589442514391</v>
      </c>
    </row>
    <row r="1137" spans="1:13">
      <c r="A1137" s="350">
        <v>38988</v>
      </c>
      <c r="B1137" s="346">
        <v>3.3014000000000001</v>
      </c>
      <c r="C1137" s="346">
        <v>2053.9299999999998</v>
      </c>
      <c r="D1137" s="346"/>
      <c r="E1137" s="351">
        <f t="shared" si="73"/>
        <v>38988</v>
      </c>
      <c r="F1137" s="353">
        <f t="shared" si="74"/>
        <v>-0.3471278939901512</v>
      </c>
      <c r="G1137" s="354">
        <f t="shared" si="75"/>
        <v>0.19317355863743835</v>
      </c>
      <c r="I1137" s="351">
        <f t="shared" si="76"/>
        <v>38988</v>
      </c>
      <c r="J1137" s="353">
        <f t="array" ref="J1137">(PRODUCT(1+$F$2:F1137/100)-1)*100</f>
        <v>175.94450016716885</v>
      </c>
      <c r="K1137" s="354">
        <f t="array" ref="K1137">(PRODUCT(1+$G$2:G1137/100)-1)*100</f>
        <v>32.015914437402614</v>
      </c>
      <c r="M1137" s="361">
        <f t="shared" si="77"/>
        <v>3.9138912619740416</v>
      </c>
    </row>
    <row r="1138" spans="1:13">
      <c r="A1138" s="350">
        <v>38989</v>
      </c>
      <c r="B1138" s="346">
        <v>3.2543000000000002</v>
      </c>
      <c r="C1138" s="346">
        <v>2048.89</v>
      </c>
      <c r="D1138" s="346"/>
      <c r="E1138" s="351">
        <f t="shared" si="73"/>
        <v>38989</v>
      </c>
      <c r="F1138" s="353">
        <f t="shared" si="74"/>
        <v>-1.4266674744047969</v>
      </c>
      <c r="G1138" s="354">
        <f t="shared" si="75"/>
        <v>-0.24538324090889185</v>
      </c>
      <c r="I1138" s="351">
        <f t="shared" si="76"/>
        <v>38989</v>
      </c>
      <c r="J1138" s="353">
        <f t="array" ref="J1138">(PRODUCT(1+$F$2:F1138/100)-1)*100</f>
        <v>172.00768973587498</v>
      </c>
      <c r="K1138" s="354">
        <f t="array" ref="K1138">(PRODUCT(1+$G$2:G1138/100)-1)*100</f>
        <v>31.691969508040607</v>
      </c>
      <c r="M1138" s="361">
        <f t="shared" si="77"/>
        <v>3.9142806835940891</v>
      </c>
    </row>
    <row r="1139" spans="1:13">
      <c r="A1139" s="350">
        <v>38992</v>
      </c>
      <c r="B1139" s="346">
        <v>3.2585999999999999</v>
      </c>
      <c r="C1139" s="346">
        <v>2041.99</v>
      </c>
      <c r="D1139" s="346"/>
      <c r="E1139" s="351">
        <f t="shared" si="73"/>
        <v>38992</v>
      </c>
      <c r="F1139" s="353">
        <f t="shared" si="74"/>
        <v>0.13213287035613863</v>
      </c>
      <c r="G1139" s="354">
        <f t="shared" si="75"/>
        <v>-0.3367677132496083</v>
      </c>
      <c r="I1139" s="351">
        <f t="shared" si="76"/>
        <v>38992</v>
      </c>
      <c r="J1139" s="353">
        <f t="array" ref="J1139">(PRODUCT(1+$F$2:F1139/100)-1)*100</f>
        <v>172.36710130391239</v>
      </c>
      <c r="K1139" s="354">
        <f t="array" ref="K1139">(PRODUCT(1+$G$2:G1139/100)-1)*100</f>
        <v>31.248473473795002</v>
      </c>
      <c r="M1139" s="361">
        <f t="shared" si="77"/>
        <v>3.9130776489011123</v>
      </c>
    </row>
    <row r="1140" spans="1:13">
      <c r="A1140" s="350">
        <v>38993</v>
      </c>
      <c r="B1140" s="346">
        <v>3.2913999999999999</v>
      </c>
      <c r="C1140" s="346">
        <v>2046.28</v>
      </c>
      <c r="D1140" s="346"/>
      <c r="E1140" s="351">
        <f t="shared" si="73"/>
        <v>38993</v>
      </c>
      <c r="F1140" s="353">
        <f t="shared" si="74"/>
        <v>1.006567237463929</v>
      </c>
      <c r="G1140" s="354">
        <f t="shared" si="75"/>
        <v>0.21008917771390134</v>
      </c>
      <c r="I1140" s="351">
        <f t="shared" si="76"/>
        <v>38993</v>
      </c>
      <c r="J1140" s="353">
        <f t="array" ref="J1140">(PRODUCT(1+$F$2:F1140/100)-1)*100</f>
        <v>175.10865931126776</v>
      </c>
      <c r="K1140" s="354">
        <f t="array" ref="K1140">(PRODUCT(1+$G$2:G1140/100)-1)*100</f>
        <v>31.524212312478149</v>
      </c>
      <c r="M1140" s="361">
        <f t="shared" si="77"/>
        <v>3.8561939103323035</v>
      </c>
    </row>
    <row r="1141" spans="1:13">
      <c r="A1141" s="350">
        <v>38994</v>
      </c>
      <c r="B1141" s="346">
        <v>3.3142999999999998</v>
      </c>
      <c r="C1141" s="346">
        <v>2071.4499999999998</v>
      </c>
      <c r="D1141" s="346"/>
      <c r="E1141" s="351">
        <f t="shared" si="73"/>
        <v>38994</v>
      </c>
      <c r="F1141" s="353">
        <f t="shared" si="74"/>
        <v>0.69575256729659252</v>
      </c>
      <c r="G1141" s="354">
        <f t="shared" si="75"/>
        <v>1.2300369450906068</v>
      </c>
      <c r="I1141" s="351">
        <f t="shared" si="76"/>
        <v>38994</v>
      </c>
      <c r="J1141" s="353">
        <f t="array" ref="J1141">(PRODUCT(1+$F$2:F1141/100)-1)*100</f>
        <v>177.02273487128113</v>
      </c>
      <c r="K1141" s="354">
        <f t="array" ref="K1141">(PRODUCT(1+$G$2:G1141/100)-1)*100</f>
        <v>33.142008715661042</v>
      </c>
      <c r="M1141" s="361">
        <f t="shared" si="77"/>
        <v>3.8555254557578902</v>
      </c>
    </row>
    <row r="1142" spans="1:13">
      <c r="A1142" s="350">
        <v>38995</v>
      </c>
      <c r="B1142" s="346">
        <v>3.4070999999999998</v>
      </c>
      <c r="C1142" s="346">
        <v>2076.63</v>
      </c>
      <c r="D1142" s="346"/>
      <c r="E1142" s="351">
        <f t="shared" si="73"/>
        <v>38995</v>
      </c>
      <c r="F1142" s="353">
        <f t="shared" si="74"/>
        <v>2.7999879310865117</v>
      </c>
      <c r="G1142" s="354">
        <f t="shared" si="75"/>
        <v>0.2500663786236812</v>
      </c>
      <c r="I1142" s="351">
        <f t="shared" si="76"/>
        <v>38995</v>
      </c>
      <c r="J1142" s="353">
        <f t="array" ref="J1142">(PRODUCT(1+$F$2:F1142/100)-1)*100</f>
        <v>184.77933801404279</v>
      </c>
      <c r="K1142" s="354">
        <f t="array" ref="K1142">(PRODUCT(1+$G$2:G1142/100)-1)*100</f>
        <v>33.474952115283131</v>
      </c>
      <c r="M1142" s="361">
        <f t="shared" si="77"/>
        <v>3.8553273534497943</v>
      </c>
    </row>
    <row r="1143" spans="1:13">
      <c r="A1143" s="350">
        <v>38996</v>
      </c>
      <c r="B1143" s="346">
        <v>3.4443000000000001</v>
      </c>
      <c r="C1143" s="346">
        <v>2071.0500000000002</v>
      </c>
      <c r="D1143" s="346"/>
      <c r="E1143" s="351">
        <f t="shared" si="73"/>
        <v>38996</v>
      </c>
      <c r="F1143" s="353">
        <f t="shared" si="74"/>
        <v>1.0918376331777946</v>
      </c>
      <c r="G1143" s="354">
        <f t="shared" si="75"/>
        <v>-0.2687045838690505</v>
      </c>
      <c r="I1143" s="351">
        <f t="shared" si="76"/>
        <v>38996</v>
      </c>
      <c r="J1143" s="353">
        <f t="array" ref="J1143">(PRODUCT(1+$F$2:F1143/100)-1)*100</f>
        <v>187.88866599799471</v>
      </c>
      <c r="K1143" s="354">
        <f t="array" ref="K1143">(PRODUCT(1+$G$2:G1143/100)-1)*100</f>
        <v>33.116298800632336</v>
      </c>
      <c r="M1143" s="361">
        <f t="shared" si="77"/>
        <v>3.8486764665185573</v>
      </c>
    </row>
    <row r="1144" spans="1:13">
      <c r="A1144" s="350">
        <v>38999</v>
      </c>
      <c r="B1144" s="346">
        <v>3.4285999999999999</v>
      </c>
      <c r="C1144" s="346">
        <v>2072.71</v>
      </c>
      <c r="D1144" s="346"/>
      <c r="E1144" s="351">
        <f t="shared" si="73"/>
        <v>38999</v>
      </c>
      <c r="F1144" s="353">
        <f t="shared" si="74"/>
        <v>-0.45582556687862041</v>
      </c>
      <c r="G1144" s="354">
        <f t="shared" si="75"/>
        <v>8.0152579609360508E-2</v>
      </c>
      <c r="I1144" s="351">
        <f t="shared" si="76"/>
        <v>38999</v>
      </c>
      <c r="J1144" s="353">
        <f t="array" ref="J1144">(PRODUCT(1+$F$2:F1144/100)-1)*100</f>
        <v>186.57639585423004</v>
      </c>
      <c r="K1144" s="354">
        <f t="array" ref="K1144">(PRODUCT(1+$G$2:G1144/100)-1)*100</f>
        <v>33.222994948001542</v>
      </c>
      <c r="M1144" s="361">
        <f t="shared" si="77"/>
        <v>3.8477079378242758</v>
      </c>
    </row>
    <row r="1145" spans="1:13">
      <c r="A1145" s="350">
        <v>39000</v>
      </c>
      <c r="B1145" s="346">
        <v>3.3742999999999999</v>
      </c>
      <c r="C1145" s="346">
        <v>2077.0100000000002</v>
      </c>
      <c r="D1145" s="346"/>
      <c r="E1145" s="351">
        <f t="shared" si="73"/>
        <v>39000</v>
      </c>
      <c r="F1145" s="353">
        <f t="shared" si="74"/>
        <v>-1.583736802193314</v>
      </c>
      <c r="G1145" s="354">
        <f t="shared" si="75"/>
        <v>0.20745786916647191</v>
      </c>
      <c r="I1145" s="351">
        <f t="shared" si="76"/>
        <v>39000</v>
      </c>
      <c r="J1145" s="353">
        <f t="array" ref="J1145">(PRODUCT(1+$F$2:F1145/100)-1)*100</f>
        <v>182.03778000668743</v>
      </c>
      <c r="K1145" s="354">
        <f t="array" ref="K1145">(PRODUCT(1+$G$2:G1145/100)-1)*100</f>
        <v>33.499376534560412</v>
      </c>
      <c r="M1145" s="361">
        <f t="shared" si="77"/>
        <v>3.8481738191127572</v>
      </c>
    </row>
    <row r="1146" spans="1:13">
      <c r="A1146" s="350">
        <v>39001</v>
      </c>
      <c r="B1146" s="346">
        <v>3.34</v>
      </c>
      <c r="C1146" s="346">
        <v>2071.9</v>
      </c>
      <c r="D1146" s="346"/>
      <c r="E1146" s="351">
        <f t="shared" si="73"/>
        <v>39001</v>
      </c>
      <c r="F1146" s="353">
        <f t="shared" si="74"/>
        <v>-1.0165071274041981</v>
      </c>
      <c r="G1146" s="354">
        <f t="shared" si="75"/>
        <v>-0.2460267403623484</v>
      </c>
      <c r="I1146" s="351">
        <f t="shared" si="76"/>
        <v>39001</v>
      </c>
      <c r="J1146" s="353">
        <f t="array" ref="J1146">(PRODUCT(1+$F$2:F1146/100)-1)*100</f>
        <v>179.17084587094689</v>
      </c>
      <c r="K1146" s="354">
        <f t="array" ref="K1146">(PRODUCT(1+$G$2:G1146/100)-1)*100</f>
        <v>33.170932370068364</v>
      </c>
      <c r="M1146" s="361">
        <f t="shared" si="77"/>
        <v>3.8462444495424575</v>
      </c>
    </row>
    <row r="1147" spans="1:13">
      <c r="A1147" s="350">
        <v>39002</v>
      </c>
      <c r="B1147" s="346">
        <v>3.3443000000000001</v>
      </c>
      <c r="C1147" s="346">
        <v>2091.69</v>
      </c>
      <c r="D1147" s="346"/>
      <c r="E1147" s="351">
        <f t="shared" si="73"/>
        <v>39002</v>
      </c>
      <c r="F1147" s="353">
        <f t="shared" si="74"/>
        <v>0.1287425149700594</v>
      </c>
      <c r="G1147" s="354">
        <f t="shared" si="75"/>
        <v>0.95516192866451632</v>
      </c>
      <c r="I1147" s="351">
        <f t="shared" si="76"/>
        <v>39002</v>
      </c>
      <c r="J1147" s="353">
        <f t="array" ref="J1147">(PRODUCT(1+$F$2:F1147/100)-1)*100</f>
        <v>179.53025743898431</v>
      </c>
      <c r="K1147" s="354">
        <f t="array" ref="K1147">(PRODUCT(1+$G$2:G1147/100)-1)*100</f>
        <v>34.442930416114834</v>
      </c>
      <c r="M1147" s="361">
        <f t="shared" si="77"/>
        <v>3.8424129878517541</v>
      </c>
    </row>
    <row r="1148" spans="1:13">
      <c r="A1148" s="350">
        <v>39003</v>
      </c>
      <c r="B1148" s="346">
        <v>3.3142999999999998</v>
      </c>
      <c r="C1148" s="346">
        <v>2095.9699999999998</v>
      </c>
      <c r="D1148" s="346"/>
      <c r="E1148" s="351">
        <f t="shared" si="73"/>
        <v>39003</v>
      </c>
      <c r="F1148" s="353">
        <f t="shared" si="74"/>
        <v>-0.89704870974495199</v>
      </c>
      <c r="G1148" s="354">
        <f t="shared" si="75"/>
        <v>0.20461923133923143</v>
      </c>
      <c r="I1148" s="351">
        <f t="shared" si="76"/>
        <v>39003</v>
      </c>
      <c r="J1148" s="353">
        <f t="array" ref="J1148">(PRODUCT(1+$F$2:F1148/100)-1)*100</f>
        <v>177.02273487128116</v>
      </c>
      <c r="K1148" s="354">
        <f t="array" ref="K1148">(PRODUCT(1+$G$2:G1148/100)-1)*100</f>
        <v>34.718026506922243</v>
      </c>
      <c r="M1148" s="361">
        <f t="shared" si="77"/>
        <v>3.8424760161792206</v>
      </c>
    </row>
    <row r="1149" spans="1:13">
      <c r="A1149" s="350">
        <v>39006</v>
      </c>
      <c r="B1149" s="346">
        <v>3.3170999999999999</v>
      </c>
      <c r="C1149" s="346">
        <v>2101.2600000000002</v>
      </c>
      <c r="D1149" s="346"/>
      <c r="E1149" s="351">
        <f t="shared" si="73"/>
        <v>39006</v>
      </c>
      <c r="F1149" s="353">
        <f t="shared" si="74"/>
        <v>8.4482394472451539E-2</v>
      </c>
      <c r="G1149" s="354">
        <f t="shared" si="75"/>
        <v>0.25238910862275254</v>
      </c>
      <c r="I1149" s="351">
        <f t="shared" si="76"/>
        <v>39006</v>
      </c>
      <c r="J1149" s="353">
        <f t="array" ref="J1149">(PRODUCT(1+$F$2:F1149/100)-1)*100</f>
        <v>177.25677031093352</v>
      </c>
      <c r="K1149" s="354">
        <f t="array" ref="K1149">(PRODUCT(1+$G$2:G1149/100)-1)*100</f>
        <v>35.058040133177215</v>
      </c>
      <c r="M1149" s="361">
        <f t="shared" si="77"/>
        <v>3.8375902351820832</v>
      </c>
    </row>
    <row r="1150" spans="1:13">
      <c r="A1150" s="350">
        <v>39007</v>
      </c>
      <c r="B1150" s="346">
        <v>3.2471000000000001</v>
      </c>
      <c r="C1150" s="346">
        <v>2093.58</v>
      </c>
      <c r="D1150" s="346"/>
      <c r="E1150" s="351">
        <f t="shared" si="73"/>
        <v>39007</v>
      </c>
      <c r="F1150" s="353">
        <f t="shared" si="74"/>
        <v>-2.1102770492297473</v>
      </c>
      <c r="G1150" s="354">
        <f t="shared" si="75"/>
        <v>-0.36549498872107122</v>
      </c>
      <c r="I1150" s="351">
        <f t="shared" si="76"/>
        <v>39007</v>
      </c>
      <c r="J1150" s="353">
        <f t="array" ref="J1150">(PRODUCT(1+$F$2:F1150/100)-1)*100</f>
        <v>171.40588431962627</v>
      </c>
      <c r="K1150" s="354">
        <f t="array" ref="K1150">(PRODUCT(1+$G$2:G1150/100)-1)*100</f>
        <v>34.564409764625559</v>
      </c>
      <c r="M1150" s="361">
        <f t="shared" si="77"/>
        <v>3.7959162171623122</v>
      </c>
    </row>
    <row r="1151" spans="1:13">
      <c r="A1151" s="350">
        <v>39008</v>
      </c>
      <c r="B1151" s="346">
        <v>3.1985999999999999</v>
      </c>
      <c r="C1151" s="346">
        <v>2096.71</v>
      </c>
      <c r="D1151" s="346"/>
      <c r="E1151" s="351">
        <f t="shared" si="73"/>
        <v>39008</v>
      </c>
      <c r="F1151" s="353">
        <f t="shared" si="74"/>
        <v>-1.4936404791968227</v>
      </c>
      <c r="G1151" s="354">
        <f t="shared" si="75"/>
        <v>0.14950467620058472</v>
      </c>
      <c r="I1151" s="351">
        <f t="shared" si="76"/>
        <v>39008</v>
      </c>
      <c r="J1151" s="353">
        <f t="array" ref="J1151">(PRODUCT(1+$F$2:F1151/100)-1)*100</f>
        <v>167.35205616850624</v>
      </c>
      <c r="K1151" s="354">
        <f t="array" ref="K1151">(PRODUCT(1+$G$2:G1151/100)-1)*100</f>
        <v>34.765589849725401</v>
      </c>
      <c r="M1151" s="361">
        <f t="shared" si="77"/>
        <v>3.7962834995058183</v>
      </c>
    </row>
    <row r="1152" spans="1:13">
      <c r="A1152" s="350">
        <v>39009</v>
      </c>
      <c r="B1152" s="346">
        <v>3.1629</v>
      </c>
      <c r="C1152" s="346">
        <v>2098.3200000000002</v>
      </c>
      <c r="D1152" s="346"/>
      <c r="E1152" s="351">
        <f t="shared" si="73"/>
        <v>39009</v>
      </c>
      <c r="F1152" s="353">
        <f t="shared" si="74"/>
        <v>-1.1161132995685552</v>
      </c>
      <c r="G1152" s="354">
        <f t="shared" si="75"/>
        <v>7.6786966247133215E-2</v>
      </c>
      <c r="I1152" s="351">
        <f t="shared" si="76"/>
        <v>39009</v>
      </c>
      <c r="J1152" s="353">
        <f t="array" ref="J1152">(PRODUCT(1+$F$2:F1152/100)-1)*100</f>
        <v>164.36810431293955</v>
      </c>
      <c r="K1152" s="354">
        <f t="array" ref="K1152">(PRODUCT(1+$G$2:G1152/100)-1)*100</f>
        <v>34.869072257716049</v>
      </c>
      <c r="M1152" s="361">
        <f t="shared" si="77"/>
        <v>3.7923778267964883</v>
      </c>
    </row>
    <row r="1153" spans="1:13">
      <c r="A1153" s="350">
        <v>39010</v>
      </c>
      <c r="B1153" s="346">
        <v>3.1770999999999998</v>
      </c>
      <c r="C1153" s="346">
        <v>2100.86</v>
      </c>
      <c r="D1153" s="346"/>
      <c r="E1153" s="351">
        <f t="shared" si="73"/>
        <v>39010</v>
      </c>
      <c r="F1153" s="353">
        <f t="shared" si="74"/>
        <v>0.44895507287614489</v>
      </c>
      <c r="G1153" s="354">
        <f t="shared" si="75"/>
        <v>0.12104922032865062</v>
      </c>
      <c r="I1153" s="351">
        <f t="shared" si="76"/>
        <v>39010</v>
      </c>
      <c r="J1153" s="353">
        <f t="array" ref="J1153">(PRODUCT(1+$F$2:F1153/100)-1)*100</f>
        <v>165.55499832831902</v>
      </c>
      <c r="K1153" s="354">
        <f t="array" ref="K1153">(PRODUCT(1+$G$2:G1153/100)-1)*100</f>
        <v>35.032330218148488</v>
      </c>
      <c r="M1153" s="361">
        <f t="shared" si="77"/>
        <v>3.7923639722091806</v>
      </c>
    </row>
    <row r="1154" spans="1:13">
      <c r="A1154" s="350">
        <v>39013</v>
      </c>
      <c r="B1154" s="346">
        <v>3.2970999999999999</v>
      </c>
      <c r="C1154" s="346">
        <v>2113.8200000000002</v>
      </c>
      <c r="D1154" s="346"/>
      <c r="E1154" s="351">
        <f t="shared" si="73"/>
        <v>39013</v>
      </c>
      <c r="F1154" s="353">
        <f t="shared" si="74"/>
        <v>3.7770293664033172</v>
      </c>
      <c r="G1154" s="354">
        <f t="shared" si="75"/>
        <v>0.61689022590749598</v>
      </c>
      <c r="I1154" s="351">
        <f t="shared" si="76"/>
        <v>39013</v>
      </c>
      <c r="J1154" s="353">
        <f t="array" ref="J1154">(PRODUCT(1+$F$2:F1154/100)-1)*100</f>
        <v>175.58508859913147</v>
      </c>
      <c r="K1154" s="354">
        <f t="array" ref="K1154">(PRODUCT(1+$G$2:G1154/100)-1)*100</f>
        <v>35.865331465079379</v>
      </c>
      <c r="M1154" s="361">
        <f t="shared" si="77"/>
        <v>3.7922387263196042</v>
      </c>
    </row>
    <row r="1155" spans="1:13">
      <c r="A1155" s="350">
        <v>39014</v>
      </c>
      <c r="B1155" s="346">
        <v>3.91</v>
      </c>
      <c r="C1155" s="346">
        <v>2114.36</v>
      </c>
      <c r="D1155" s="346"/>
      <c r="E1155" s="351">
        <f t="shared" ref="E1155:E1218" si="78">A1155</f>
        <v>39014</v>
      </c>
      <c r="F1155" s="353">
        <f t="shared" ref="F1155:F1218" si="79">((B1155/B1154)-1)*100</f>
        <v>18.589063116071713</v>
      </c>
      <c r="G1155" s="354">
        <f t="shared" ref="G1155:G1218" si="80">((C1155/C1154)-1)*100</f>
        <v>2.5546167601775416E-2</v>
      </c>
      <c r="I1155" s="351">
        <f t="shared" ref="I1155:I1218" si="81">E1155</f>
        <v>39014</v>
      </c>
      <c r="J1155" s="353">
        <f t="array" ref="J1155">(PRODUCT(1+$F$2:F1155/100)-1)*100</f>
        <v>226.8137746573062</v>
      </c>
      <c r="K1155" s="354">
        <f t="array" ref="K1155">(PRODUCT(1+$G$2:G1155/100)-1)*100</f>
        <v>35.900039850368159</v>
      </c>
      <c r="M1155" s="361">
        <f t="shared" si="77"/>
        <v>3.8495311450654683</v>
      </c>
    </row>
    <row r="1156" spans="1:13">
      <c r="A1156" s="350">
        <v>39015</v>
      </c>
      <c r="B1156" s="346">
        <v>3.9628999999999999</v>
      </c>
      <c r="C1156" s="346">
        <v>2121.83</v>
      </c>
      <c r="D1156" s="346"/>
      <c r="E1156" s="351">
        <f t="shared" si="78"/>
        <v>39015</v>
      </c>
      <c r="F1156" s="353">
        <f t="shared" si="79"/>
        <v>1.352941176470579</v>
      </c>
      <c r="G1156" s="354">
        <f t="shared" si="80"/>
        <v>0.35329839762385795</v>
      </c>
      <c r="I1156" s="351">
        <f t="shared" si="81"/>
        <v>39015</v>
      </c>
      <c r="J1156" s="353">
        <f t="array" ref="J1156">(PRODUCT(1+$F$2:F1156/100)-1)*100</f>
        <v>231.23537278502266</v>
      </c>
      <c r="K1156" s="354">
        <f t="array" ref="K1156">(PRODUCT(1+$G$2:G1156/100)-1)*100</f>
        <v>36.380172513529693</v>
      </c>
      <c r="M1156" s="361">
        <f t="shared" si="77"/>
        <v>3.8497765868663492</v>
      </c>
    </row>
    <row r="1157" spans="1:13">
      <c r="A1157" s="350">
        <v>39016</v>
      </c>
      <c r="B1157" s="346">
        <v>3.9643000000000002</v>
      </c>
      <c r="C1157" s="346">
        <v>2132.39</v>
      </c>
      <c r="D1157" s="346"/>
      <c r="E1157" s="351">
        <f t="shared" si="78"/>
        <v>39016</v>
      </c>
      <c r="F1157" s="353">
        <f t="shared" si="79"/>
        <v>3.5327664084383592E-2</v>
      </c>
      <c r="G1157" s="354">
        <f t="shared" si="80"/>
        <v>0.4976836033046883</v>
      </c>
      <c r="I1157" s="351">
        <f t="shared" si="81"/>
        <v>39016</v>
      </c>
      <c r="J1157" s="353">
        <f t="array" ref="J1157">(PRODUCT(1+$F$2:F1157/100)-1)*100</f>
        <v>231.35239050484881</v>
      </c>
      <c r="K1157" s="354">
        <f t="array" ref="K1157">(PRODUCT(1+$G$2:G1157/100)-1)*100</f>
        <v>37.058914270288177</v>
      </c>
      <c r="M1157" s="361">
        <f t="shared" si="77"/>
        <v>3.8479714830862135</v>
      </c>
    </row>
    <row r="1158" spans="1:13">
      <c r="A1158" s="350">
        <v>39017</v>
      </c>
      <c r="B1158" s="346">
        <v>3.9413999999999998</v>
      </c>
      <c r="C1158" s="346">
        <v>2114.65</v>
      </c>
      <c r="D1158" s="346"/>
      <c r="E1158" s="351">
        <f t="shared" si="78"/>
        <v>39017</v>
      </c>
      <c r="F1158" s="353">
        <f t="shared" si="79"/>
        <v>-0.5776555760159563</v>
      </c>
      <c r="G1158" s="354">
        <f t="shared" si="80"/>
        <v>-0.83193036921012098</v>
      </c>
      <c r="I1158" s="351">
        <f t="shared" si="81"/>
        <v>39017</v>
      </c>
      <c r="J1158" s="353">
        <f t="array" ref="J1158">(PRODUCT(1+$F$2:F1158/100)-1)*100</f>
        <v>229.43831494483538</v>
      </c>
      <c r="K1158" s="354">
        <f t="array" ref="K1158">(PRODUCT(1+$G$2:G1158/100)-1)*100</f>
        <v>35.918679538763996</v>
      </c>
      <c r="M1158" s="361">
        <f t="shared" si="77"/>
        <v>3.8438835179258706</v>
      </c>
    </row>
    <row r="1159" spans="1:13">
      <c r="A1159" s="350">
        <v>39020</v>
      </c>
      <c r="B1159" s="346">
        <v>3.9870999999999999</v>
      </c>
      <c r="C1159" s="346">
        <v>2115.63</v>
      </c>
      <c r="D1159" s="346"/>
      <c r="E1159" s="351">
        <f t="shared" si="78"/>
        <v>39020</v>
      </c>
      <c r="F1159" s="353">
        <f t="shared" si="79"/>
        <v>1.1594864768863955</v>
      </c>
      <c r="G1159" s="354">
        <f t="shared" si="80"/>
        <v>4.6343366514545181E-2</v>
      </c>
      <c r="I1159" s="351">
        <f t="shared" si="81"/>
        <v>39020</v>
      </c>
      <c r="J1159" s="353">
        <f t="array" ref="J1159">(PRODUCT(1+$F$2:F1159/100)-1)*100</f>
        <v>233.25810765630317</v>
      </c>
      <c r="K1159" s="354">
        <f t="array" ref="K1159">(PRODUCT(1+$G$2:G1159/100)-1)*100</f>
        <v>35.981668830584383</v>
      </c>
      <c r="M1159" s="361">
        <f t="shared" si="77"/>
        <v>3.8407181897886784</v>
      </c>
    </row>
    <row r="1160" spans="1:13">
      <c r="A1160" s="350">
        <v>39021</v>
      </c>
      <c r="B1160" s="346">
        <v>3.9514</v>
      </c>
      <c r="C1160" s="346">
        <v>2115.65</v>
      </c>
      <c r="D1160" s="346"/>
      <c r="E1160" s="351">
        <f t="shared" si="78"/>
        <v>39021</v>
      </c>
      <c r="F1160" s="353">
        <f t="shared" si="79"/>
        <v>-0.89538762509091541</v>
      </c>
      <c r="G1160" s="354">
        <f t="shared" si="80"/>
        <v>9.4534488543907003E-4</v>
      </c>
      <c r="I1160" s="351">
        <f t="shared" si="81"/>
        <v>39021</v>
      </c>
      <c r="J1160" s="353">
        <f t="array" ref="J1160">(PRODUCT(1+$F$2:F1160/100)-1)*100</f>
        <v>230.27415580073648</v>
      </c>
      <c r="K1160" s="354">
        <f t="array" ref="K1160">(PRODUCT(1+$G$2:G1160/100)-1)*100</f>
        <v>35.9829543263358</v>
      </c>
      <c r="M1160" s="361">
        <f t="shared" si="77"/>
        <v>3.8405739215128905</v>
      </c>
    </row>
    <row r="1161" spans="1:13">
      <c r="A1161" s="350">
        <v>39022</v>
      </c>
      <c r="B1161" s="346">
        <v>3.9357000000000002</v>
      </c>
      <c r="C1161" s="346">
        <v>2100.36</v>
      </c>
      <c r="D1161" s="346"/>
      <c r="E1161" s="351">
        <f t="shared" si="78"/>
        <v>39022</v>
      </c>
      <c r="F1161" s="353">
        <f t="shared" si="79"/>
        <v>-0.3973275294832157</v>
      </c>
      <c r="G1161" s="354">
        <f t="shared" si="80"/>
        <v>-0.72270933282915228</v>
      </c>
      <c r="I1161" s="351">
        <f t="shared" si="81"/>
        <v>39022</v>
      </c>
      <c r="J1161" s="353">
        <f t="array" ref="J1161">(PRODUCT(1+$F$2:F1161/100)-1)*100</f>
        <v>228.96188565697187</v>
      </c>
      <c r="K1161" s="354">
        <f t="array" ref="K1161">(PRODUCT(1+$G$2:G1161/100)-1)*100</f>
        <v>35.000192824362571</v>
      </c>
      <c r="M1161" s="361">
        <f t="shared" si="77"/>
        <v>3.8400688486933761</v>
      </c>
    </row>
    <row r="1162" spans="1:13">
      <c r="A1162" s="350">
        <v>39023</v>
      </c>
      <c r="B1162" s="346">
        <v>3.8142999999999998</v>
      </c>
      <c r="C1162" s="346">
        <v>2100.21</v>
      </c>
      <c r="D1162" s="346"/>
      <c r="E1162" s="351">
        <f t="shared" si="78"/>
        <v>39023</v>
      </c>
      <c r="F1162" s="353">
        <f t="shared" si="79"/>
        <v>-3.0845846990370296</v>
      </c>
      <c r="G1162" s="354">
        <f t="shared" si="80"/>
        <v>-7.1416328629392289E-3</v>
      </c>
      <c r="I1162" s="351">
        <f t="shared" si="81"/>
        <v>39023</v>
      </c>
      <c r="J1162" s="353">
        <f t="array" ref="J1162">(PRODUCT(1+$F$2:F1162/100)-1)*100</f>
        <v>218.81477766633321</v>
      </c>
      <c r="K1162" s="354">
        <f t="array" ref="K1162">(PRODUCT(1+$G$2:G1162/100)-1)*100</f>
        <v>34.990551606226795</v>
      </c>
      <c r="M1162" s="361">
        <f t="shared" si="77"/>
        <v>3.8411026965623907</v>
      </c>
    </row>
    <row r="1163" spans="1:13">
      <c r="A1163" s="350">
        <v>39024</v>
      </c>
      <c r="B1163" s="346">
        <v>3.8142999999999998</v>
      </c>
      <c r="C1163" s="346">
        <v>2095.6799999999998</v>
      </c>
      <c r="D1163" s="346"/>
      <c r="E1163" s="351">
        <f t="shared" si="78"/>
        <v>39024</v>
      </c>
      <c r="F1163" s="353">
        <f t="shared" si="79"/>
        <v>0</v>
      </c>
      <c r="G1163" s="354">
        <f t="shared" si="80"/>
        <v>-0.21569271644265031</v>
      </c>
      <c r="I1163" s="351">
        <f t="shared" si="81"/>
        <v>39024</v>
      </c>
      <c r="J1163" s="353">
        <f t="array" ref="J1163">(PRODUCT(1+$F$2:F1163/100)-1)*100</f>
        <v>218.81477766633321</v>
      </c>
      <c r="K1163" s="354">
        <f t="array" ref="K1163">(PRODUCT(1+$G$2:G1163/100)-1)*100</f>
        <v>34.699386818526399</v>
      </c>
      <c r="M1163" s="361">
        <f t="shared" si="77"/>
        <v>3.8405022385370278</v>
      </c>
    </row>
    <row r="1164" spans="1:13">
      <c r="A1164" s="350">
        <v>39027</v>
      </c>
      <c r="B1164" s="346">
        <v>3.8942999999999999</v>
      </c>
      <c r="C1164" s="346">
        <v>2119.5300000000002</v>
      </c>
      <c r="D1164" s="346"/>
      <c r="E1164" s="351">
        <f t="shared" si="78"/>
        <v>39027</v>
      </c>
      <c r="F1164" s="353">
        <f t="shared" si="79"/>
        <v>2.097370421833622</v>
      </c>
      <c r="G1164" s="354">
        <f t="shared" si="80"/>
        <v>1.1380554283096922</v>
      </c>
      <c r="I1164" s="351">
        <f t="shared" si="81"/>
        <v>39027</v>
      </c>
      <c r="J1164" s="353">
        <f t="array" ref="J1164">(PRODUCT(1+$F$2:F1164/100)-1)*100</f>
        <v>225.50150451354151</v>
      </c>
      <c r="K1164" s="354">
        <f t="array" ref="K1164">(PRODUCT(1+$G$2:G1164/100)-1)*100</f>
        <v>36.232340502114504</v>
      </c>
      <c r="M1164" s="361">
        <f t="shared" si="77"/>
        <v>3.8407924210955198</v>
      </c>
    </row>
    <row r="1165" spans="1:13">
      <c r="A1165" s="350">
        <v>39028</v>
      </c>
      <c r="B1165" s="346">
        <v>3.9485999999999999</v>
      </c>
      <c r="C1165" s="346">
        <v>2124.2800000000002</v>
      </c>
      <c r="D1165" s="346"/>
      <c r="E1165" s="351">
        <f t="shared" si="78"/>
        <v>39028</v>
      </c>
      <c r="F1165" s="353">
        <f t="shared" si="79"/>
        <v>1.3943455820044637</v>
      </c>
      <c r="G1165" s="354">
        <f t="shared" si="80"/>
        <v>0.22410628771472041</v>
      </c>
      <c r="I1165" s="351">
        <f t="shared" si="81"/>
        <v>39028</v>
      </c>
      <c r="J1165" s="353">
        <f t="array" ref="J1165">(PRODUCT(1+$F$2:F1165/100)-1)*100</f>
        <v>230.04012036108415</v>
      </c>
      <c r="K1165" s="354">
        <f t="array" ref="K1165">(PRODUCT(1+$G$2:G1165/100)-1)*100</f>
        <v>36.537645743080674</v>
      </c>
      <c r="M1165" s="361">
        <f t="shared" si="77"/>
        <v>3.8105490458246378</v>
      </c>
    </row>
    <row r="1166" spans="1:13">
      <c r="A1166" s="350">
        <v>39029</v>
      </c>
      <c r="B1166" s="346">
        <v>4.1257000000000001</v>
      </c>
      <c r="C1166" s="346">
        <v>2129.2199999999998</v>
      </c>
      <c r="D1166" s="346"/>
      <c r="E1166" s="351">
        <f t="shared" si="78"/>
        <v>39029</v>
      </c>
      <c r="F1166" s="353">
        <f t="shared" si="79"/>
        <v>4.4851339715342275</v>
      </c>
      <c r="G1166" s="354">
        <f t="shared" si="80"/>
        <v>0.23254938143746351</v>
      </c>
      <c r="I1166" s="351">
        <f t="shared" si="81"/>
        <v>39029</v>
      </c>
      <c r="J1166" s="353">
        <f t="array" ref="J1166">(PRODUCT(1+$F$2:F1166/100)-1)*100</f>
        <v>244.84286191909158</v>
      </c>
      <c r="K1166" s="354">
        <f t="array" ref="K1166">(PRODUCT(1+$G$2:G1166/100)-1)*100</f>
        <v>36.85516319368547</v>
      </c>
      <c r="M1166" s="361">
        <f t="shared" si="77"/>
        <v>3.8033923309819206</v>
      </c>
    </row>
    <row r="1167" spans="1:13">
      <c r="A1167" s="350">
        <v>39030</v>
      </c>
      <c r="B1167" s="346">
        <v>4.1314000000000002</v>
      </c>
      <c r="C1167" s="346">
        <v>2118.3200000000002</v>
      </c>
      <c r="D1167" s="346"/>
      <c r="E1167" s="351">
        <f t="shared" si="78"/>
        <v>39030</v>
      </c>
      <c r="F1167" s="353">
        <f t="shared" si="79"/>
        <v>0.13815837312456392</v>
      </c>
      <c r="G1167" s="354">
        <f t="shared" si="80"/>
        <v>-0.51192455453168417</v>
      </c>
      <c r="I1167" s="351">
        <f t="shared" si="81"/>
        <v>39030</v>
      </c>
      <c r="J1167" s="353">
        <f t="array" ref="J1167">(PRODUCT(1+$F$2:F1167/100)-1)*100</f>
        <v>245.3192912069552</v>
      </c>
      <c r="K1167" s="354">
        <f t="array" ref="K1167">(PRODUCT(1+$G$2:G1167/100)-1)*100</f>
        <v>36.154568009152577</v>
      </c>
      <c r="M1167" s="361">
        <f t="shared" si="77"/>
        <v>3.8033097344210298</v>
      </c>
    </row>
    <row r="1168" spans="1:13">
      <c r="A1168" s="350">
        <v>39031</v>
      </c>
      <c r="B1168" s="346">
        <v>4.1970999999999998</v>
      </c>
      <c r="C1168" s="346">
        <v>2122.2600000000002</v>
      </c>
      <c r="D1168" s="346"/>
      <c r="E1168" s="351">
        <f t="shared" si="78"/>
        <v>39031</v>
      </c>
      <c r="F1168" s="353">
        <f t="shared" si="79"/>
        <v>1.5902599603039969</v>
      </c>
      <c r="G1168" s="354">
        <f t="shared" si="80"/>
        <v>0.18599645001700083</v>
      </c>
      <c r="I1168" s="351">
        <f t="shared" si="81"/>
        <v>39031</v>
      </c>
      <c r="J1168" s="353">
        <f t="array" ref="J1168">(PRODUCT(1+$F$2:F1168/100)-1)*100</f>
        <v>250.81076563022498</v>
      </c>
      <c r="K1168" s="354">
        <f t="array" ref="K1168">(PRODUCT(1+$G$2:G1168/100)-1)*100</f>
        <v>36.40781067218559</v>
      </c>
      <c r="M1168" s="361">
        <f t="shared" si="77"/>
        <v>3.803568197982953</v>
      </c>
    </row>
    <row r="1169" spans="1:13">
      <c r="A1169" s="350">
        <v>39034</v>
      </c>
      <c r="B1169" s="346">
        <v>4.2129000000000003</v>
      </c>
      <c r="C1169" s="346">
        <v>2128.17</v>
      </c>
      <c r="D1169" s="346"/>
      <c r="E1169" s="351">
        <f t="shared" si="78"/>
        <v>39034</v>
      </c>
      <c r="F1169" s="353">
        <f t="shared" si="79"/>
        <v>0.37645040623288661</v>
      </c>
      <c r="G1169" s="354">
        <f t="shared" si="80"/>
        <v>0.27847671821548126</v>
      </c>
      <c r="I1169" s="351">
        <f t="shared" si="81"/>
        <v>39034</v>
      </c>
      <c r="J1169" s="353">
        <f t="array" ref="J1169">(PRODUCT(1+$F$2:F1169/100)-1)*100</f>
        <v>252.13139418254866</v>
      </c>
      <c r="K1169" s="354">
        <f t="array" ref="K1169">(PRODUCT(1+$G$2:G1169/100)-1)*100</f>
        <v>36.787674666735072</v>
      </c>
      <c r="M1169" s="361">
        <f t="shared" si="77"/>
        <v>3.795979500461105</v>
      </c>
    </row>
    <row r="1170" spans="1:13">
      <c r="A1170" s="350">
        <v>39035</v>
      </c>
      <c r="B1170" s="346">
        <v>4.1557000000000004</v>
      </c>
      <c r="C1170" s="346">
        <v>2141.9499999999998</v>
      </c>
      <c r="D1170" s="346"/>
      <c r="E1170" s="351">
        <f t="shared" si="78"/>
        <v>39035</v>
      </c>
      <c r="F1170" s="353">
        <f t="shared" si="79"/>
        <v>-1.3577345771321414</v>
      </c>
      <c r="G1170" s="354">
        <f t="shared" si="80"/>
        <v>0.64750466363119319</v>
      </c>
      <c r="I1170" s="351">
        <f t="shared" si="81"/>
        <v>39035</v>
      </c>
      <c r="J1170" s="353">
        <f t="array" ref="J1170">(PRODUCT(1+$F$2:F1170/100)-1)*100</f>
        <v>247.35038448679472</v>
      </c>
      <c r="K1170" s="354">
        <f t="array" ref="K1170">(PRODUCT(1+$G$2:G1170/100)-1)*100</f>
        <v>37.673381239474836</v>
      </c>
      <c r="M1170" s="361">
        <f t="shared" ref="M1170:M1233" si="82">_xlfn.STDEV.S(F388:F1170)</f>
        <v>3.7942017991091195</v>
      </c>
    </row>
    <row r="1171" spans="1:13">
      <c r="A1171" s="350">
        <v>39036</v>
      </c>
      <c r="B1171" s="346">
        <v>4.25</v>
      </c>
      <c r="C1171" s="346">
        <v>2147.6</v>
      </c>
      <c r="D1171" s="346"/>
      <c r="E1171" s="351">
        <f t="shared" si="78"/>
        <v>39036</v>
      </c>
      <c r="F1171" s="353">
        <f t="shared" si="79"/>
        <v>2.2691724619197551</v>
      </c>
      <c r="G1171" s="354">
        <f t="shared" si="80"/>
        <v>0.2637783328275578</v>
      </c>
      <c r="I1171" s="351">
        <f t="shared" si="81"/>
        <v>39036</v>
      </c>
      <c r="J1171" s="353">
        <f t="array" ref="J1171">(PRODUCT(1+$F$2:F1171/100)-1)*100</f>
        <v>255.23236375794144</v>
      </c>
      <c r="K1171" s="354">
        <f t="array" ref="K1171">(PRODUCT(1+$G$2:G1171/100)-1)*100</f>
        <v>38.036533789255643</v>
      </c>
      <c r="M1171" s="361">
        <f t="shared" si="82"/>
        <v>3.7927195447810154</v>
      </c>
    </row>
    <row r="1172" spans="1:13">
      <c r="A1172" s="350">
        <v>39037</v>
      </c>
      <c r="B1172" s="346">
        <v>4.1814</v>
      </c>
      <c r="C1172" s="346">
        <v>2152.5700000000002</v>
      </c>
      <c r="D1172" s="346"/>
      <c r="E1172" s="351">
        <f t="shared" si="78"/>
        <v>39037</v>
      </c>
      <c r="F1172" s="353">
        <f t="shared" si="79"/>
        <v>-1.6141176470588214</v>
      </c>
      <c r="G1172" s="354">
        <f t="shared" si="80"/>
        <v>0.23142112125165148</v>
      </c>
      <c r="I1172" s="351">
        <f t="shared" si="81"/>
        <v>39037</v>
      </c>
      <c r="J1172" s="353">
        <f t="array" ref="J1172">(PRODUCT(1+$F$2:F1172/100)-1)*100</f>
        <v>249.49849548646034</v>
      </c>
      <c r="K1172" s="354">
        <f t="array" ref="K1172">(PRODUCT(1+$G$2:G1172/100)-1)*100</f>
        <v>38.355979483487658</v>
      </c>
      <c r="M1172" s="361">
        <f t="shared" si="82"/>
        <v>3.7896199282065917</v>
      </c>
    </row>
    <row r="1173" spans="1:13">
      <c r="A1173" s="350">
        <v>39038</v>
      </c>
      <c r="B1173" s="346">
        <v>4.1314000000000002</v>
      </c>
      <c r="C1173" s="346">
        <v>2154.8000000000002</v>
      </c>
      <c r="D1173" s="346"/>
      <c r="E1173" s="351">
        <f t="shared" si="78"/>
        <v>39038</v>
      </c>
      <c r="F1173" s="353">
        <f t="shared" si="79"/>
        <v>-1.1957717510881483</v>
      </c>
      <c r="G1173" s="354">
        <f t="shared" si="80"/>
        <v>0.10359709556484464</v>
      </c>
      <c r="I1173" s="351">
        <f t="shared" si="81"/>
        <v>39038</v>
      </c>
      <c r="J1173" s="353">
        <f t="array" ref="J1173">(PRODUCT(1+$F$2:F1173/100)-1)*100</f>
        <v>245.31929120695514</v>
      </c>
      <c r="K1173" s="354">
        <f t="array" ref="K1173">(PRODUCT(1+$G$2:G1173/100)-1)*100</f>
        <v>38.499312259772836</v>
      </c>
      <c r="M1173" s="361">
        <f t="shared" si="82"/>
        <v>3.7869748025750027</v>
      </c>
    </row>
    <row r="1174" spans="1:13">
      <c r="A1174" s="350">
        <v>39041</v>
      </c>
      <c r="B1174" s="346">
        <v>4.1543000000000001</v>
      </c>
      <c r="C1174" s="346">
        <v>2153.7600000000002</v>
      </c>
      <c r="D1174" s="346"/>
      <c r="E1174" s="351">
        <f t="shared" si="78"/>
        <v>39041</v>
      </c>
      <c r="F1174" s="353">
        <f t="shared" si="79"/>
        <v>0.55429152345451982</v>
      </c>
      <c r="G1174" s="354">
        <f t="shared" si="80"/>
        <v>-4.8264340077963652E-2</v>
      </c>
      <c r="I1174" s="351">
        <f t="shared" si="81"/>
        <v>39041</v>
      </c>
      <c r="J1174" s="353">
        <f t="array" ref="J1174">(PRODUCT(1+$F$2:F1174/100)-1)*100</f>
        <v>247.23336676696852</v>
      </c>
      <c r="K1174" s="354">
        <f t="array" ref="K1174">(PRODUCT(1+$G$2:G1174/100)-1)*100</f>
        <v>38.432466480698139</v>
      </c>
      <c r="M1174" s="361">
        <f t="shared" si="82"/>
        <v>3.7869839239395264</v>
      </c>
    </row>
    <row r="1175" spans="1:13">
      <c r="A1175" s="350">
        <v>39042</v>
      </c>
      <c r="B1175" s="346">
        <v>4.1814</v>
      </c>
      <c r="C1175" s="346">
        <v>2157.42</v>
      </c>
      <c r="D1175" s="346"/>
      <c r="E1175" s="351">
        <f t="shared" si="78"/>
        <v>39042</v>
      </c>
      <c r="F1175" s="353">
        <f t="shared" si="79"/>
        <v>0.65233613364465981</v>
      </c>
      <c r="G1175" s="354">
        <f t="shared" si="80"/>
        <v>0.16993536884331029</v>
      </c>
      <c r="I1175" s="351">
        <f t="shared" si="81"/>
        <v>39042</v>
      </c>
      <c r="J1175" s="353">
        <f t="array" ref="J1175">(PRODUCT(1+$F$2:F1175/100)-1)*100</f>
        <v>249.49849548646034</v>
      </c>
      <c r="K1175" s="354">
        <f t="array" ref="K1175">(PRODUCT(1+$G$2:G1175/100)-1)*100</f>
        <v>38.667712203210989</v>
      </c>
      <c r="M1175" s="361">
        <f t="shared" si="82"/>
        <v>3.7863584806851467</v>
      </c>
    </row>
    <row r="1176" spans="1:13">
      <c r="A1176" s="350">
        <v>39043</v>
      </c>
      <c r="B1176" s="346">
        <v>4.2271000000000001</v>
      </c>
      <c r="C1176" s="346">
        <v>2162.65</v>
      </c>
      <c r="D1176" s="346"/>
      <c r="E1176" s="351">
        <f t="shared" si="78"/>
        <v>39043</v>
      </c>
      <c r="F1176" s="353">
        <f t="shared" si="79"/>
        <v>1.0929353804945752</v>
      </c>
      <c r="G1176" s="354">
        <f t="shared" si="80"/>
        <v>0.24241918587943889</v>
      </c>
      <c r="I1176" s="351">
        <f t="shared" si="81"/>
        <v>39043</v>
      </c>
      <c r="J1176" s="353">
        <f t="array" ref="J1176">(PRODUCT(1+$F$2:F1176/100)-1)*100</f>
        <v>253.31828819792813</v>
      </c>
      <c r="K1176" s="354">
        <f t="array" ref="K1176">(PRODUCT(1+$G$2:G1176/100)-1)*100</f>
        <v>39.003869342211651</v>
      </c>
      <c r="M1176" s="361">
        <f t="shared" si="82"/>
        <v>3.7865205672801272</v>
      </c>
    </row>
    <row r="1177" spans="1:13">
      <c r="A1177" s="350">
        <v>39044</v>
      </c>
      <c r="B1177" s="346">
        <v>4.2271000000000001</v>
      </c>
      <c r="C1177" s="346">
        <v>2162.65</v>
      </c>
      <c r="D1177" s="346"/>
      <c r="E1177" s="351">
        <f t="shared" si="78"/>
        <v>39044</v>
      </c>
      <c r="F1177" s="353">
        <f t="shared" si="79"/>
        <v>0</v>
      </c>
      <c r="G1177" s="354">
        <f t="shared" si="80"/>
        <v>0</v>
      </c>
      <c r="I1177" s="351">
        <f t="shared" si="81"/>
        <v>39044</v>
      </c>
      <c r="J1177" s="353">
        <f t="array" ref="J1177">(PRODUCT(1+$F$2:F1177/100)-1)*100</f>
        <v>253.31828819792813</v>
      </c>
      <c r="K1177" s="354">
        <f t="array" ref="K1177">(PRODUCT(1+$G$2:G1177/100)-1)*100</f>
        <v>39.003869342211651</v>
      </c>
      <c r="M1177" s="361">
        <f t="shared" si="82"/>
        <v>3.7855395138117123</v>
      </c>
    </row>
    <row r="1178" spans="1:13">
      <c r="A1178" s="350">
        <v>39045</v>
      </c>
      <c r="B1178" s="346">
        <v>4.1943000000000001</v>
      </c>
      <c r="C1178" s="346">
        <v>2154.96</v>
      </c>
      <c r="D1178" s="346"/>
      <c r="E1178" s="351">
        <f t="shared" si="78"/>
        <v>39045</v>
      </c>
      <c r="F1178" s="353">
        <f t="shared" si="79"/>
        <v>-0.77594568380213724</v>
      </c>
      <c r="G1178" s="354">
        <f t="shared" si="80"/>
        <v>-0.3555822717499435</v>
      </c>
      <c r="I1178" s="351">
        <f t="shared" si="81"/>
        <v>39045</v>
      </c>
      <c r="J1178" s="353">
        <f t="array" ref="J1178">(PRODUCT(1+$F$2:F1178/100)-1)*100</f>
        <v>250.5767301905727</v>
      </c>
      <c r="K1178" s="354">
        <f t="array" ref="K1178">(PRODUCT(1+$G$2:G1178/100)-1)*100</f>
        <v>38.509596225784293</v>
      </c>
      <c r="M1178" s="361">
        <f t="shared" si="82"/>
        <v>3.7846314772483827</v>
      </c>
    </row>
    <row r="1179" spans="1:13">
      <c r="A1179" s="350">
        <v>39048</v>
      </c>
      <c r="B1179" s="346">
        <v>4.1386000000000003</v>
      </c>
      <c r="C1179" s="346">
        <v>2125.67</v>
      </c>
      <c r="D1179" s="346"/>
      <c r="E1179" s="351">
        <f t="shared" si="78"/>
        <v>39048</v>
      </c>
      <c r="F1179" s="353">
        <f t="shared" si="79"/>
        <v>-1.3279927520682744</v>
      </c>
      <c r="G1179" s="354">
        <f t="shared" si="80"/>
        <v>-1.3591899617626302</v>
      </c>
      <c r="I1179" s="351">
        <f t="shared" si="81"/>
        <v>39048</v>
      </c>
      <c r="J1179" s="353">
        <f t="array" ref="J1179">(PRODUCT(1+$F$2:F1179/100)-1)*100</f>
        <v>245.92109662320394</v>
      </c>
      <c r="K1179" s="354">
        <f t="array" ref="K1179">(PRODUCT(1+$G$2:G1179/100)-1)*100</f>
        <v>36.626987697805482</v>
      </c>
      <c r="M1179" s="361">
        <f t="shared" si="82"/>
        <v>3.7849303200783204</v>
      </c>
    </row>
    <row r="1180" spans="1:13">
      <c r="A1180" s="350">
        <v>39049</v>
      </c>
      <c r="B1180" s="346">
        <v>4.12</v>
      </c>
      <c r="C1180" s="346">
        <v>2133.52</v>
      </c>
      <c r="D1180" s="346"/>
      <c r="E1180" s="351">
        <f t="shared" si="78"/>
        <v>39049</v>
      </c>
      <c r="F1180" s="353">
        <f t="shared" si="79"/>
        <v>-0.44942734257962247</v>
      </c>
      <c r="G1180" s="354">
        <f t="shared" si="80"/>
        <v>0.36929532806126986</v>
      </c>
      <c r="I1180" s="351">
        <f t="shared" si="81"/>
        <v>39049</v>
      </c>
      <c r="J1180" s="353">
        <f t="array" ref="J1180">(PRODUCT(1+$F$2:F1180/100)-1)*100</f>
        <v>244.36643263122798</v>
      </c>
      <c r="K1180" s="354">
        <f t="array" ref="K1180">(PRODUCT(1+$G$2:G1180/100)-1)*100</f>
        <v>37.131544780244319</v>
      </c>
      <c r="M1180" s="361">
        <f t="shared" si="82"/>
        <v>3.7849795642399062</v>
      </c>
    </row>
    <row r="1181" spans="1:13">
      <c r="A1181" s="350">
        <v>39050</v>
      </c>
      <c r="B1181" s="346">
        <v>4.17</v>
      </c>
      <c r="C1181" s="346">
        <v>2154.09</v>
      </c>
      <c r="D1181" s="346"/>
      <c r="E1181" s="351">
        <f t="shared" si="78"/>
        <v>39050</v>
      </c>
      <c r="F1181" s="353">
        <f t="shared" si="79"/>
        <v>1.2135922330096971</v>
      </c>
      <c r="G1181" s="354">
        <f t="shared" si="80"/>
        <v>0.96413438824103359</v>
      </c>
      <c r="I1181" s="351">
        <f t="shared" si="81"/>
        <v>39050</v>
      </c>
      <c r="J1181" s="353">
        <f t="array" ref="J1181">(PRODUCT(1+$F$2:F1181/100)-1)*100</f>
        <v>248.54563691073315</v>
      </c>
      <c r="K1181" s="354">
        <f t="array" ref="K1181">(PRODUCT(1+$G$2:G1181/100)-1)*100</f>
        <v>38.453677160596797</v>
      </c>
      <c r="M1181" s="361">
        <f t="shared" si="82"/>
        <v>3.7848907581660551</v>
      </c>
    </row>
    <row r="1182" spans="1:13">
      <c r="A1182" s="350">
        <v>39051</v>
      </c>
      <c r="B1182" s="346">
        <v>4.1829000000000001</v>
      </c>
      <c r="C1182" s="346">
        <v>2155.89</v>
      </c>
      <c r="D1182" s="346"/>
      <c r="E1182" s="351">
        <f t="shared" si="78"/>
        <v>39051</v>
      </c>
      <c r="F1182" s="353">
        <f t="shared" si="79"/>
        <v>0.30935251798560603</v>
      </c>
      <c r="G1182" s="354">
        <f t="shared" si="80"/>
        <v>8.3561968162881861E-2</v>
      </c>
      <c r="I1182" s="351">
        <f t="shared" si="81"/>
        <v>39051</v>
      </c>
      <c r="J1182" s="353">
        <f t="array" ref="J1182">(PRODUCT(1+$F$2:F1182/100)-1)*100</f>
        <v>249.62387161484548</v>
      </c>
      <c r="K1182" s="354">
        <f t="array" ref="K1182">(PRODUCT(1+$G$2:G1182/100)-1)*100</f>
        <v>38.569371778226078</v>
      </c>
      <c r="M1182" s="361">
        <f t="shared" si="82"/>
        <v>3.7829775881120944</v>
      </c>
    </row>
    <row r="1183" spans="1:13">
      <c r="A1183" s="350">
        <v>39052</v>
      </c>
      <c r="B1183" s="346">
        <v>4.2085999999999997</v>
      </c>
      <c r="C1183" s="346">
        <v>2149.85</v>
      </c>
      <c r="D1183" s="346"/>
      <c r="E1183" s="351">
        <f t="shared" si="78"/>
        <v>39052</v>
      </c>
      <c r="F1183" s="353">
        <f t="shared" si="79"/>
        <v>0.61440627315976215</v>
      </c>
      <c r="G1183" s="354">
        <f t="shared" si="80"/>
        <v>-0.2801627170217369</v>
      </c>
      <c r="I1183" s="351">
        <f t="shared" si="81"/>
        <v>39052</v>
      </c>
      <c r="J1183" s="353">
        <f t="array" ref="J1183">(PRODUCT(1+$F$2:F1183/100)-1)*100</f>
        <v>251.7719826145111</v>
      </c>
      <c r="K1183" s="354">
        <f t="array" ref="K1183">(PRODUCT(1+$G$2:G1183/100)-1)*100</f>
        <v>38.181152061292245</v>
      </c>
      <c r="M1183" s="361">
        <f t="shared" si="82"/>
        <v>3.7830079764471543</v>
      </c>
    </row>
    <row r="1184" spans="1:13">
      <c r="A1184" s="350">
        <v>39055</v>
      </c>
      <c r="B1184" s="346">
        <v>4.1329000000000002</v>
      </c>
      <c r="C1184" s="346">
        <v>2169</v>
      </c>
      <c r="D1184" s="346"/>
      <c r="E1184" s="351">
        <f t="shared" si="78"/>
        <v>39055</v>
      </c>
      <c r="F1184" s="353">
        <f t="shared" si="79"/>
        <v>-1.7986979042912021</v>
      </c>
      <c r="G1184" s="354">
        <f t="shared" si="80"/>
        <v>0.89075982045259128</v>
      </c>
      <c r="I1184" s="351">
        <f t="shared" si="81"/>
        <v>39055</v>
      </c>
      <c r="J1184" s="353">
        <f t="array" ref="J1184">(PRODUCT(1+$F$2:F1184/100)-1)*100</f>
        <v>245.44466733534028</v>
      </c>
      <c r="K1184" s="354">
        <f t="array" ref="K1184">(PRODUCT(1+$G$2:G1184/100)-1)*100</f>
        <v>39.412014243292724</v>
      </c>
      <c r="M1184" s="361">
        <f t="shared" si="82"/>
        <v>3.7827084694698332</v>
      </c>
    </row>
    <row r="1185" spans="1:13">
      <c r="A1185" s="350">
        <v>39056</v>
      </c>
      <c r="B1185" s="346">
        <v>4.1414</v>
      </c>
      <c r="C1185" s="346">
        <v>2177.75</v>
      </c>
      <c r="D1185" s="346"/>
      <c r="E1185" s="351">
        <f t="shared" si="78"/>
        <v>39056</v>
      </c>
      <c r="F1185" s="353">
        <f t="shared" si="79"/>
        <v>0.2056667231241871</v>
      </c>
      <c r="G1185" s="354">
        <f t="shared" si="80"/>
        <v>0.40341171046565094</v>
      </c>
      <c r="I1185" s="351">
        <f t="shared" si="81"/>
        <v>39056</v>
      </c>
      <c r="J1185" s="353">
        <f t="array" ref="J1185">(PRODUCT(1+$F$2:F1185/100)-1)*100</f>
        <v>246.1551320628561</v>
      </c>
      <c r="K1185" s="354">
        <f t="array" ref="K1185">(PRODUCT(1+$G$2:G1185/100)-1)*100</f>
        <v>39.974418634546204</v>
      </c>
      <c r="M1185" s="361">
        <f t="shared" si="82"/>
        <v>3.7805495575349539</v>
      </c>
    </row>
    <row r="1186" spans="1:13">
      <c r="A1186" s="350">
        <v>39057</v>
      </c>
      <c r="B1186" s="346">
        <v>4.0686</v>
      </c>
      <c r="C1186" s="346">
        <v>2175.4499999999998</v>
      </c>
      <c r="D1186" s="346"/>
      <c r="E1186" s="351">
        <f t="shared" si="78"/>
        <v>39057</v>
      </c>
      <c r="F1186" s="353">
        <f t="shared" si="79"/>
        <v>-1.7578596609842068</v>
      </c>
      <c r="G1186" s="354">
        <f t="shared" si="80"/>
        <v>-0.105613592010112</v>
      </c>
      <c r="I1186" s="351">
        <f t="shared" si="81"/>
        <v>39057</v>
      </c>
      <c r="J1186" s="353">
        <f t="array" ref="J1186">(PRODUCT(1+$F$2:F1186/100)-1)*100</f>
        <v>240.07021063189654</v>
      </c>
      <c r="K1186" s="354">
        <f t="array" ref="K1186">(PRODUCT(1+$G$2:G1186/100)-1)*100</f>
        <v>39.826586623130986</v>
      </c>
      <c r="M1186" s="361">
        <f t="shared" si="82"/>
        <v>3.7808535913370944</v>
      </c>
    </row>
    <row r="1187" spans="1:13">
      <c r="A1187" s="350">
        <v>39058</v>
      </c>
      <c r="B1187" s="346">
        <v>3.9613999999999998</v>
      </c>
      <c r="C1187" s="346">
        <v>2166.87</v>
      </c>
      <c r="D1187" s="346"/>
      <c r="E1187" s="351">
        <f t="shared" si="78"/>
        <v>39058</v>
      </c>
      <c r="F1187" s="353">
        <f t="shared" si="79"/>
        <v>-2.6348129577741797</v>
      </c>
      <c r="G1187" s="354">
        <f t="shared" si="80"/>
        <v>-0.39440115838101919</v>
      </c>
      <c r="I1187" s="351">
        <f t="shared" si="81"/>
        <v>39058</v>
      </c>
      <c r="J1187" s="353">
        <f t="array" ref="J1187">(PRODUCT(1+$F$2:F1187/100)-1)*100</f>
        <v>231.10999665663741</v>
      </c>
      <c r="K1187" s="354">
        <f t="array" ref="K1187">(PRODUCT(1+$G$2:G1187/100)-1)*100</f>
        <v>39.275108945764714</v>
      </c>
      <c r="M1187" s="361">
        <f t="shared" si="82"/>
        <v>3.7820460033158989</v>
      </c>
    </row>
    <row r="1188" spans="1:13">
      <c r="A1188" s="350">
        <v>39059</v>
      </c>
      <c r="B1188" s="346">
        <v>3.95</v>
      </c>
      <c r="C1188" s="346">
        <v>2170.84</v>
      </c>
      <c r="D1188" s="346"/>
      <c r="E1188" s="351">
        <f t="shared" si="78"/>
        <v>39059</v>
      </c>
      <c r="F1188" s="353">
        <f t="shared" si="79"/>
        <v>-0.28777704851818964</v>
      </c>
      <c r="G1188" s="354">
        <f t="shared" si="80"/>
        <v>0.18321357534141214</v>
      </c>
      <c r="I1188" s="351">
        <f t="shared" si="81"/>
        <v>39059</v>
      </c>
      <c r="J1188" s="353">
        <f t="array" ref="J1188">(PRODUCT(1+$F$2:F1188/100)-1)*100</f>
        <v>230.15713808091024</v>
      </c>
      <c r="K1188" s="354">
        <f t="array" ref="K1188">(PRODUCT(1+$G$2:G1188/100)-1)*100</f>
        <v>39.530279852424897</v>
      </c>
      <c r="M1188" s="361">
        <f t="shared" si="82"/>
        <v>3.7795675956665482</v>
      </c>
    </row>
    <row r="1189" spans="1:13">
      <c r="A1189" s="350">
        <v>39062</v>
      </c>
      <c r="B1189" s="346">
        <v>4.0670999999999999</v>
      </c>
      <c r="C1189" s="346">
        <v>2175.8000000000002</v>
      </c>
      <c r="D1189" s="346"/>
      <c r="E1189" s="351">
        <f t="shared" si="78"/>
        <v>39062</v>
      </c>
      <c r="F1189" s="353">
        <f t="shared" si="79"/>
        <v>2.9645569620253109</v>
      </c>
      <c r="G1189" s="354">
        <f t="shared" si="80"/>
        <v>0.22848298354554153</v>
      </c>
      <c r="I1189" s="351">
        <f t="shared" si="81"/>
        <v>39062</v>
      </c>
      <c r="J1189" s="353">
        <f t="array" ref="J1189">(PRODUCT(1+$F$2:F1189/100)-1)*100</f>
        <v>239.94483450351137</v>
      </c>
      <c r="K1189" s="354">
        <f t="array" ref="K1189">(PRODUCT(1+$G$2:G1189/100)-1)*100</f>
        <v>39.849082798781168</v>
      </c>
      <c r="M1189" s="361">
        <f t="shared" si="82"/>
        <v>3.7807956123839452</v>
      </c>
    </row>
    <row r="1190" spans="1:13">
      <c r="A1190" s="350">
        <v>39063</v>
      </c>
      <c r="B1190" s="346">
        <v>4.0529000000000002</v>
      </c>
      <c r="C1190" s="346">
        <v>2173.58</v>
      </c>
      <c r="D1190" s="346"/>
      <c r="E1190" s="351">
        <f t="shared" si="78"/>
        <v>39063</v>
      </c>
      <c r="F1190" s="353">
        <f t="shared" si="79"/>
        <v>-0.34914312409333181</v>
      </c>
      <c r="G1190" s="354">
        <f t="shared" si="80"/>
        <v>-0.10203143671294601</v>
      </c>
      <c r="I1190" s="351">
        <f t="shared" si="81"/>
        <v>39063</v>
      </c>
      <c r="J1190" s="353">
        <f t="array" ref="J1190">(PRODUCT(1+$F$2:F1190/100)-1)*100</f>
        <v>238.75794048813194</v>
      </c>
      <c r="K1190" s="354">
        <f t="array" ref="K1190">(PRODUCT(1+$G$2:G1190/100)-1)*100</f>
        <v>39.706392770371693</v>
      </c>
      <c r="M1190" s="361">
        <f t="shared" si="82"/>
        <v>3.7762512633409449</v>
      </c>
    </row>
    <row r="1191" spans="1:13">
      <c r="A1191" s="350">
        <v>39064</v>
      </c>
      <c r="B1191" s="346">
        <v>4.0571000000000002</v>
      </c>
      <c r="C1191" s="346">
        <v>2176.52</v>
      </c>
      <c r="D1191" s="346"/>
      <c r="E1191" s="351">
        <f t="shared" si="78"/>
        <v>39064</v>
      </c>
      <c r="F1191" s="353">
        <f t="shared" si="79"/>
        <v>0.10362949986428838</v>
      </c>
      <c r="G1191" s="354">
        <f t="shared" si="80"/>
        <v>0.13526072194260941</v>
      </c>
      <c r="I1191" s="351">
        <f t="shared" si="81"/>
        <v>39064</v>
      </c>
      <c r="J1191" s="353">
        <f t="array" ref="J1191">(PRODUCT(1+$F$2:F1191/100)-1)*100</f>
        <v>239.10899364761033</v>
      </c>
      <c r="K1191" s="354">
        <f t="array" ref="K1191">(PRODUCT(1+$G$2:G1191/100)-1)*100</f>
        <v>39.895360645832881</v>
      </c>
      <c r="M1191" s="361">
        <f t="shared" si="82"/>
        <v>3.7759059297574051</v>
      </c>
    </row>
    <row r="1192" spans="1:13">
      <c r="A1192" s="350">
        <v>39065</v>
      </c>
      <c r="B1192" s="346">
        <v>3.9657</v>
      </c>
      <c r="C1192" s="346">
        <v>2195.59</v>
      </c>
      <c r="D1192" s="346"/>
      <c r="E1192" s="351">
        <f t="shared" si="78"/>
        <v>39065</v>
      </c>
      <c r="F1192" s="353">
        <f t="shared" si="79"/>
        <v>-2.2528406990214744</v>
      </c>
      <c r="G1192" s="354">
        <f t="shared" si="80"/>
        <v>0.87616929777811769</v>
      </c>
      <c r="I1192" s="351">
        <f t="shared" si="81"/>
        <v>39065</v>
      </c>
      <c r="J1192" s="353">
        <f t="array" ref="J1192">(PRODUCT(1+$F$2:F1192/100)-1)*100</f>
        <v>231.46940822467482</v>
      </c>
      <c r="K1192" s="354">
        <f t="array" ref="K1192">(PRODUCT(1+$G$2:G1192/100)-1)*100</f>
        <v>41.121080844827638</v>
      </c>
      <c r="M1192" s="361">
        <f t="shared" si="82"/>
        <v>3.7750151910033041</v>
      </c>
    </row>
    <row r="1193" spans="1:13">
      <c r="A1193" s="350">
        <v>39066</v>
      </c>
      <c r="B1193" s="346">
        <v>3.9428999999999998</v>
      </c>
      <c r="C1193" s="346">
        <v>2198.0700000000002</v>
      </c>
      <c r="D1193" s="346"/>
      <c r="E1193" s="351">
        <f t="shared" si="78"/>
        <v>39066</v>
      </c>
      <c r="F1193" s="353">
        <f t="shared" si="79"/>
        <v>-0.57493002496407097</v>
      </c>
      <c r="G1193" s="354">
        <f t="shared" si="80"/>
        <v>0.11295369354022977</v>
      </c>
      <c r="I1193" s="351">
        <f t="shared" si="81"/>
        <v>39066</v>
      </c>
      <c r="J1193" s="353">
        <f t="array" ref="J1193">(PRODUCT(1+$F$2:F1193/100)-1)*100</f>
        <v>229.56369107322044</v>
      </c>
      <c r="K1193" s="354">
        <f t="array" ref="K1193">(PRODUCT(1+$G$2:G1193/100)-1)*100</f>
        <v>41.28048231800576</v>
      </c>
      <c r="M1193" s="361">
        <f t="shared" si="82"/>
        <v>3.7748288483075534</v>
      </c>
    </row>
    <row r="1194" spans="1:13">
      <c r="A1194" s="350">
        <v>39069</v>
      </c>
      <c r="B1194" s="346">
        <v>3.8056999999999999</v>
      </c>
      <c r="C1194" s="346">
        <v>2190.9699999999998</v>
      </c>
      <c r="D1194" s="346"/>
      <c r="E1194" s="351">
        <f t="shared" si="78"/>
        <v>39069</v>
      </c>
      <c r="F1194" s="353">
        <f t="shared" si="79"/>
        <v>-3.4796723224022941</v>
      </c>
      <c r="G1194" s="354">
        <f t="shared" si="80"/>
        <v>-0.32301064115338729</v>
      </c>
      <c r="I1194" s="351">
        <f t="shared" si="81"/>
        <v>39069</v>
      </c>
      <c r="J1194" s="353">
        <f t="array" ref="J1194">(PRODUCT(1+$F$2:F1194/100)-1)*100</f>
        <v>218.09595453025818</v>
      </c>
      <c r="K1194" s="354">
        <f t="array" ref="K1194">(PRODUCT(1+$G$2:G1194/100)-1)*100</f>
        <v>40.824131326245784</v>
      </c>
      <c r="M1194" s="361">
        <f t="shared" si="82"/>
        <v>3.7499861275408324</v>
      </c>
    </row>
    <row r="1195" spans="1:13">
      <c r="A1195" s="350">
        <v>39070</v>
      </c>
      <c r="B1195" s="346">
        <v>3.8656999999999999</v>
      </c>
      <c r="C1195" s="346">
        <v>2195.8000000000002</v>
      </c>
      <c r="D1195" s="346"/>
      <c r="E1195" s="351">
        <f t="shared" si="78"/>
        <v>39070</v>
      </c>
      <c r="F1195" s="353">
        <f t="shared" si="79"/>
        <v>1.5765824946790463</v>
      </c>
      <c r="G1195" s="354">
        <f t="shared" si="80"/>
        <v>0.22045030283392997</v>
      </c>
      <c r="I1195" s="351">
        <f t="shared" si="81"/>
        <v>39070</v>
      </c>
      <c r="J1195" s="353">
        <f t="array" ref="J1195">(PRODUCT(1+$F$2:F1195/100)-1)*100</f>
        <v>223.11099966566442</v>
      </c>
      <c r="K1195" s="354">
        <f t="array" ref="K1195">(PRODUCT(1+$G$2:G1195/100)-1)*100</f>
        <v>41.134578550217739</v>
      </c>
      <c r="M1195" s="361">
        <f t="shared" si="82"/>
        <v>3.7500950487471658</v>
      </c>
    </row>
    <row r="1196" spans="1:13">
      <c r="A1196" s="350">
        <v>39071</v>
      </c>
      <c r="B1196" s="346">
        <v>3.9085999999999999</v>
      </c>
      <c r="C1196" s="346">
        <v>2192.7600000000002</v>
      </c>
      <c r="D1196" s="346"/>
      <c r="E1196" s="351">
        <f t="shared" si="78"/>
        <v>39071</v>
      </c>
      <c r="F1196" s="353">
        <f t="shared" si="79"/>
        <v>1.1097601986703509</v>
      </c>
      <c r="G1196" s="354">
        <f t="shared" si="80"/>
        <v>-0.13844612441934467</v>
      </c>
      <c r="I1196" s="351">
        <f t="shared" si="81"/>
        <v>39071</v>
      </c>
      <c r="J1196" s="353">
        <f t="array" ref="J1196">(PRODUCT(1+$F$2:F1196/100)-1)*100</f>
        <v>226.69675693747985</v>
      </c>
      <c r="K1196" s="354">
        <f t="array" ref="K1196">(PRODUCT(1+$G$2:G1196/100)-1)*100</f>
        <v>40.939183195999384</v>
      </c>
      <c r="M1196" s="361">
        <f t="shared" si="82"/>
        <v>3.7502617557835416</v>
      </c>
    </row>
    <row r="1197" spans="1:13">
      <c r="A1197" s="350">
        <v>39072</v>
      </c>
      <c r="B1197" s="346">
        <v>3.8271000000000002</v>
      </c>
      <c r="C1197" s="346">
        <v>2185.21</v>
      </c>
      <c r="D1197" s="346"/>
      <c r="E1197" s="351">
        <f t="shared" si="78"/>
        <v>39072</v>
      </c>
      <c r="F1197" s="353">
        <f t="shared" si="79"/>
        <v>-2.0851455764212212</v>
      </c>
      <c r="G1197" s="354">
        <f t="shared" si="80"/>
        <v>-0.34431492730623292</v>
      </c>
      <c r="I1197" s="351">
        <f t="shared" si="81"/>
        <v>39072</v>
      </c>
      <c r="J1197" s="353">
        <f t="array" ref="J1197">(PRODUCT(1+$F$2:F1197/100)-1)*100</f>
        <v>219.88465396188639</v>
      </c>
      <c r="K1197" s="354">
        <f t="array" ref="K1197">(PRODUCT(1+$G$2:G1197/100)-1)*100</f>
        <v>40.453908549832086</v>
      </c>
      <c r="M1197" s="361">
        <f t="shared" si="82"/>
        <v>3.7505821859992672</v>
      </c>
    </row>
    <row r="1198" spans="1:13">
      <c r="A1198" s="350">
        <v>39073</v>
      </c>
      <c r="B1198" s="346">
        <v>3.7429000000000001</v>
      </c>
      <c r="C1198" s="346">
        <v>2173.9</v>
      </c>
      <c r="D1198" s="346"/>
      <c r="E1198" s="351">
        <f t="shared" si="78"/>
        <v>39073</v>
      </c>
      <c r="F1198" s="353">
        <f t="shared" si="79"/>
        <v>-2.2000992918920326</v>
      </c>
      <c r="G1198" s="354">
        <f t="shared" si="80"/>
        <v>-0.51757039369213498</v>
      </c>
      <c r="I1198" s="351">
        <f t="shared" si="81"/>
        <v>39073</v>
      </c>
      <c r="J1198" s="353">
        <f t="array" ref="J1198">(PRODUCT(1+$F$2:F1198/100)-1)*100</f>
        <v>212.84687395519964</v>
      </c>
      <c r="K1198" s="354">
        <f t="array" ref="K1198">(PRODUCT(1+$G$2:G1198/100)-1)*100</f>
        <v>39.72696070239472</v>
      </c>
      <c r="M1198" s="361">
        <f t="shared" si="82"/>
        <v>3.7462908854344681</v>
      </c>
    </row>
    <row r="1199" spans="1:13">
      <c r="A1199" s="350">
        <v>39076</v>
      </c>
      <c r="B1199" s="346">
        <v>3.7429000000000001</v>
      </c>
      <c r="C1199" s="346">
        <v>2173.9</v>
      </c>
      <c r="D1199" s="346"/>
      <c r="E1199" s="351">
        <f t="shared" si="78"/>
        <v>39076</v>
      </c>
      <c r="F1199" s="353">
        <f t="shared" si="79"/>
        <v>0</v>
      </c>
      <c r="G1199" s="354">
        <f t="shared" si="80"/>
        <v>0</v>
      </c>
      <c r="I1199" s="351">
        <f t="shared" si="81"/>
        <v>39076</v>
      </c>
      <c r="J1199" s="353">
        <f t="array" ref="J1199">(PRODUCT(1+$F$2:F1199/100)-1)*100</f>
        <v>212.84687395519964</v>
      </c>
      <c r="K1199" s="354">
        <f t="array" ref="K1199">(PRODUCT(1+$G$2:G1199/100)-1)*100</f>
        <v>39.72696070239472</v>
      </c>
      <c r="M1199" s="361">
        <f t="shared" si="82"/>
        <v>3.7438546446333345</v>
      </c>
    </row>
    <row r="1200" spans="1:13">
      <c r="A1200" s="350">
        <v>39077</v>
      </c>
      <c r="B1200" s="346">
        <v>3.8342999999999998</v>
      </c>
      <c r="C1200" s="346">
        <v>2183.38</v>
      </c>
      <c r="D1200" s="346"/>
      <c r="E1200" s="351">
        <f t="shared" si="78"/>
        <v>39077</v>
      </c>
      <c r="F1200" s="353">
        <f t="shared" si="79"/>
        <v>2.4419567714873525</v>
      </c>
      <c r="G1200" s="354">
        <f t="shared" si="80"/>
        <v>0.43608261649570323</v>
      </c>
      <c r="I1200" s="351">
        <f t="shared" si="81"/>
        <v>39077</v>
      </c>
      <c r="J1200" s="353">
        <f t="array" ref="J1200">(PRODUCT(1+$F$2:F1200/100)-1)*100</f>
        <v>220.48645937813512</v>
      </c>
      <c r="K1200" s="354">
        <f t="array" ref="K1200">(PRODUCT(1+$G$2:G1200/100)-1)*100</f>
        <v>40.336285688575657</v>
      </c>
      <c r="M1200" s="361">
        <f t="shared" si="82"/>
        <v>3.7448178340827027</v>
      </c>
    </row>
    <row r="1201" spans="1:13">
      <c r="A1201" s="350">
        <v>39078</v>
      </c>
      <c r="B1201" s="346">
        <v>3.7843</v>
      </c>
      <c r="C1201" s="346">
        <v>2199.15</v>
      </c>
      <c r="D1201" s="346"/>
      <c r="E1201" s="351">
        <f t="shared" si="78"/>
        <v>39078</v>
      </c>
      <c r="F1201" s="353">
        <f t="shared" si="79"/>
        <v>-1.304018986516442</v>
      </c>
      <c r="G1201" s="354">
        <f t="shared" si="80"/>
        <v>0.7222746384046852</v>
      </c>
      <c r="I1201" s="351">
        <f t="shared" si="81"/>
        <v>39078</v>
      </c>
      <c r="J1201" s="353">
        <f t="array" ref="J1201">(PRODUCT(1+$F$2:F1201/100)-1)*100</f>
        <v>216.30725509862992</v>
      </c>
      <c r="K1201" s="354">
        <f t="array" ref="K1201">(PRODUCT(1+$G$2:G1201/100)-1)*100</f>
        <v>41.349899088583378</v>
      </c>
      <c r="M1201" s="361">
        <f t="shared" si="82"/>
        <v>3.7444031210134359</v>
      </c>
    </row>
    <row r="1202" spans="1:13">
      <c r="A1202" s="350">
        <v>39079</v>
      </c>
      <c r="B1202" s="346">
        <v>3.7286000000000001</v>
      </c>
      <c r="C1202" s="346">
        <v>2196</v>
      </c>
      <c r="D1202" s="346"/>
      <c r="E1202" s="351">
        <f t="shared" si="78"/>
        <v>39079</v>
      </c>
      <c r="F1202" s="353">
        <f t="shared" si="79"/>
        <v>-1.471870623364957</v>
      </c>
      <c r="G1202" s="354">
        <f t="shared" si="80"/>
        <v>-0.14323715981174878</v>
      </c>
      <c r="I1202" s="351">
        <f t="shared" si="81"/>
        <v>39079</v>
      </c>
      <c r="J1202" s="353">
        <f t="array" ref="J1202">(PRODUCT(1+$F$2:F1202/100)-1)*100</f>
        <v>211.65162153126116</v>
      </c>
      <c r="K1202" s="354">
        <f t="array" ref="K1202">(PRODUCT(1+$G$2:G1202/100)-1)*100</f>
        <v>41.14743350773211</v>
      </c>
      <c r="M1202" s="361">
        <f t="shared" si="82"/>
        <v>3.7448021369867881</v>
      </c>
    </row>
    <row r="1203" spans="1:13">
      <c r="A1203" s="350">
        <v>39080</v>
      </c>
      <c r="B1203" s="346">
        <v>3.6943000000000001</v>
      </c>
      <c r="C1203" s="346">
        <v>2186.13</v>
      </c>
      <c r="D1203" s="346"/>
      <c r="E1203" s="351">
        <f t="shared" si="78"/>
        <v>39080</v>
      </c>
      <c r="F1203" s="353">
        <f t="shared" si="79"/>
        <v>-0.91991632248028532</v>
      </c>
      <c r="G1203" s="354">
        <f t="shared" si="80"/>
        <v>-0.44945355191255976</v>
      </c>
      <c r="I1203" s="351">
        <f t="shared" si="81"/>
        <v>39080</v>
      </c>
      <c r="J1203" s="353">
        <f t="array" ref="J1203">(PRODUCT(1+$F$2:F1203/100)-1)*100</f>
        <v>208.78468739552059</v>
      </c>
      <c r="K1203" s="354">
        <f t="array" ref="K1203">(PRODUCT(1+$G$2:G1203/100)-1)*100</f>
        <v>40.513041354398197</v>
      </c>
      <c r="M1203" s="361">
        <f t="shared" si="82"/>
        <v>3.7437498361917387</v>
      </c>
    </row>
    <row r="1204" spans="1:13">
      <c r="A1204" s="350">
        <v>39083</v>
      </c>
      <c r="B1204" s="346">
        <v>3.6943000000000001</v>
      </c>
      <c r="C1204" s="346">
        <v>2186.13</v>
      </c>
      <c r="D1204" s="346"/>
      <c r="E1204" s="351">
        <f t="shared" si="78"/>
        <v>39083</v>
      </c>
      <c r="F1204" s="353">
        <f t="shared" si="79"/>
        <v>0</v>
      </c>
      <c r="G1204" s="354">
        <f t="shared" si="80"/>
        <v>0</v>
      </c>
      <c r="I1204" s="351">
        <f t="shared" si="81"/>
        <v>39083</v>
      </c>
      <c r="J1204" s="353">
        <f t="array" ref="J1204">(PRODUCT(1+$F$2:F1204/100)-1)*100</f>
        <v>208.78468739552059</v>
      </c>
      <c r="K1204" s="354">
        <f t="array" ref="K1204">(PRODUCT(1+$G$2:G1204/100)-1)*100</f>
        <v>40.513041354398197</v>
      </c>
      <c r="M1204" s="361">
        <f t="shared" si="82"/>
        <v>3.7413308111085657</v>
      </c>
    </row>
    <row r="1205" spans="1:13">
      <c r="A1205" s="350">
        <v>39084</v>
      </c>
      <c r="B1205" s="346">
        <v>3.6943000000000001</v>
      </c>
      <c r="C1205" s="346">
        <v>2186.13</v>
      </c>
      <c r="D1205" s="346"/>
      <c r="E1205" s="351">
        <f t="shared" si="78"/>
        <v>39084</v>
      </c>
      <c r="F1205" s="353">
        <f t="shared" si="79"/>
        <v>0</v>
      </c>
      <c r="G1205" s="354">
        <f t="shared" si="80"/>
        <v>0</v>
      </c>
      <c r="I1205" s="351">
        <f t="shared" si="81"/>
        <v>39084</v>
      </c>
      <c r="J1205" s="353">
        <f t="array" ref="J1205">(PRODUCT(1+$F$2:F1205/100)-1)*100</f>
        <v>208.78468739552059</v>
      </c>
      <c r="K1205" s="354">
        <f t="array" ref="K1205">(PRODUCT(1+$G$2:G1205/100)-1)*100</f>
        <v>40.513041354398197</v>
      </c>
      <c r="M1205" s="361">
        <f t="shared" si="82"/>
        <v>3.7413308111085657</v>
      </c>
    </row>
    <row r="1206" spans="1:13">
      <c r="A1206" s="350">
        <v>39085</v>
      </c>
      <c r="B1206" s="346">
        <v>3.8014000000000001</v>
      </c>
      <c r="C1206" s="346">
        <v>2183.92</v>
      </c>
      <c r="D1206" s="346"/>
      <c r="E1206" s="351">
        <f t="shared" si="78"/>
        <v>39085</v>
      </c>
      <c r="F1206" s="353">
        <f t="shared" si="79"/>
        <v>2.8990607151557768</v>
      </c>
      <c r="G1206" s="354">
        <f t="shared" si="80"/>
        <v>-0.10109188383125023</v>
      </c>
      <c r="I1206" s="351">
        <f t="shared" si="81"/>
        <v>39085</v>
      </c>
      <c r="J1206" s="353">
        <f t="array" ref="J1206">(PRODUCT(1+$F$2:F1206/100)-1)*100</f>
        <v>217.73654296222071</v>
      </c>
      <c r="K1206" s="354">
        <f t="array" ref="K1206">(PRODUCT(1+$G$2:G1206/100)-1)*100</f>
        <v>40.370994073864438</v>
      </c>
      <c r="M1206" s="361">
        <f t="shared" si="82"/>
        <v>3.7426927618072026</v>
      </c>
    </row>
    <row r="1207" spans="1:13">
      <c r="A1207" s="350">
        <v>39086</v>
      </c>
      <c r="B1207" s="346">
        <v>3.6214</v>
      </c>
      <c r="C1207" s="346">
        <v>2186.6</v>
      </c>
      <c r="D1207" s="346"/>
      <c r="E1207" s="351">
        <f t="shared" si="78"/>
        <v>39086</v>
      </c>
      <c r="F1207" s="353">
        <f t="shared" si="79"/>
        <v>-4.7350975956226726</v>
      </c>
      <c r="G1207" s="354">
        <f t="shared" si="80"/>
        <v>0.1227151177698671</v>
      </c>
      <c r="I1207" s="351">
        <f t="shared" si="81"/>
        <v>39086</v>
      </c>
      <c r="J1207" s="353">
        <f t="array" ref="J1207">(PRODUCT(1+$F$2:F1207/100)-1)*100</f>
        <v>202.69140755600202</v>
      </c>
      <c r="K1207" s="354">
        <f t="array" ref="K1207">(PRODUCT(1+$G$2:G1207/100)-1)*100</f>
        <v>40.543250504556916</v>
      </c>
      <c r="M1207" s="361">
        <f t="shared" si="82"/>
        <v>3.7460230678565249</v>
      </c>
    </row>
    <row r="1208" spans="1:13">
      <c r="A1208" s="350">
        <v>39087</v>
      </c>
      <c r="B1208" s="346">
        <v>3.5442999999999998</v>
      </c>
      <c r="C1208" s="346">
        <v>2173.29</v>
      </c>
      <c r="D1208" s="346"/>
      <c r="E1208" s="351">
        <f t="shared" si="78"/>
        <v>39087</v>
      </c>
      <c r="F1208" s="353">
        <f t="shared" si="79"/>
        <v>-2.1290108797702545</v>
      </c>
      <c r="G1208" s="354">
        <f t="shared" si="80"/>
        <v>-0.6087075825482513</v>
      </c>
      <c r="I1208" s="351">
        <f t="shared" si="81"/>
        <v>39087</v>
      </c>
      <c r="J1208" s="353">
        <f t="array" ref="J1208">(PRODUCT(1+$F$2:F1208/100)-1)*100</f>
        <v>196.24707455700499</v>
      </c>
      <c r="K1208" s="354">
        <f t="array" ref="K1208">(PRODUCT(1+$G$2:G1208/100)-1)*100</f>
        <v>39.687753081975899</v>
      </c>
      <c r="M1208" s="361">
        <f t="shared" si="82"/>
        <v>3.7394440221346339</v>
      </c>
    </row>
    <row r="1209" spans="1:13">
      <c r="A1209" s="350">
        <v>39090</v>
      </c>
      <c r="B1209" s="346">
        <v>3.4043000000000001</v>
      </c>
      <c r="C1209" s="346">
        <v>2178.8000000000002</v>
      </c>
      <c r="D1209" s="346"/>
      <c r="E1209" s="351">
        <f t="shared" si="78"/>
        <v>39090</v>
      </c>
      <c r="F1209" s="353">
        <f t="shared" si="79"/>
        <v>-3.9500042321473861</v>
      </c>
      <c r="G1209" s="354">
        <f t="shared" si="80"/>
        <v>0.25353266246106454</v>
      </c>
      <c r="I1209" s="351">
        <f t="shared" si="81"/>
        <v>39090</v>
      </c>
      <c r="J1209" s="353">
        <f t="array" ref="J1209">(PRODUCT(1+$F$2:F1209/100)-1)*100</f>
        <v>184.54530257439049</v>
      </c>
      <c r="K1209" s="354">
        <f t="array" ref="K1209">(PRODUCT(1+$G$2:G1209/100)-1)*100</f>
        <v>40.041907161496667</v>
      </c>
      <c r="M1209" s="361">
        <f t="shared" si="82"/>
        <v>3.7389177860571889</v>
      </c>
    </row>
    <row r="1210" spans="1:13">
      <c r="A1210" s="350">
        <v>39091</v>
      </c>
      <c r="B1210" s="346">
        <v>3.4270999999999998</v>
      </c>
      <c r="C1210" s="346">
        <v>2177.6799999999998</v>
      </c>
      <c r="D1210" s="346"/>
      <c r="E1210" s="351">
        <f t="shared" si="78"/>
        <v>39091</v>
      </c>
      <c r="F1210" s="353">
        <f t="shared" si="79"/>
        <v>0.66974120964662376</v>
      </c>
      <c r="G1210" s="354">
        <f t="shared" si="80"/>
        <v>-5.1404442812574835E-2</v>
      </c>
      <c r="I1210" s="351">
        <f t="shared" si="81"/>
        <v>39091</v>
      </c>
      <c r="J1210" s="353">
        <f t="array" ref="J1210">(PRODUCT(1+$F$2:F1210/100)-1)*100</f>
        <v>186.45101972584484</v>
      </c>
      <c r="K1210" s="354">
        <f t="array" ref="K1210">(PRODUCT(1+$G$2:G1210/100)-1)*100</f>
        <v>39.969919399416213</v>
      </c>
      <c r="M1210" s="361">
        <f t="shared" si="82"/>
        <v>3.7389667109175733</v>
      </c>
    </row>
    <row r="1211" spans="1:13">
      <c r="A1211" s="350">
        <v>39092</v>
      </c>
      <c r="B1211" s="346">
        <v>3.4386000000000001</v>
      </c>
      <c r="C1211" s="346">
        <v>2182.16</v>
      </c>
      <c r="D1211" s="346"/>
      <c r="E1211" s="351">
        <f t="shared" si="78"/>
        <v>39092</v>
      </c>
      <c r="F1211" s="353">
        <f t="shared" si="79"/>
        <v>0.33556067812436918</v>
      </c>
      <c r="G1211" s="354">
        <f t="shared" si="80"/>
        <v>0.20572352228058755</v>
      </c>
      <c r="I1211" s="351">
        <f t="shared" si="81"/>
        <v>39092</v>
      </c>
      <c r="J1211" s="353">
        <f t="array" ref="J1211">(PRODUCT(1+$F$2:F1211/100)-1)*100</f>
        <v>187.41223671013105</v>
      </c>
      <c r="K1211" s="354">
        <f t="array" ref="K1211">(PRODUCT(1+$G$2:G1211/100)-1)*100</f>
        <v>40.257870447737986</v>
      </c>
      <c r="M1211" s="361">
        <f t="shared" si="82"/>
        <v>3.7389780808010982</v>
      </c>
    </row>
    <row r="1212" spans="1:13">
      <c r="A1212" s="350">
        <v>39093</v>
      </c>
      <c r="B1212" s="346">
        <v>3.4628999999999999</v>
      </c>
      <c r="C1212" s="346">
        <v>2196.02</v>
      </c>
      <c r="D1212" s="346"/>
      <c r="E1212" s="351">
        <f t="shared" si="78"/>
        <v>39093</v>
      </c>
      <c r="F1212" s="353">
        <f t="shared" si="79"/>
        <v>0.70668295236433476</v>
      </c>
      <c r="G1212" s="354">
        <f t="shared" si="80"/>
        <v>0.63515049308942029</v>
      </c>
      <c r="I1212" s="351">
        <f t="shared" si="81"/>
        <v>39093</v>
      </c>
      <c r="J1212" s="353">
        <f t="array" ref="J1212">(PRODUCT(1+$F$2:F1212/100)-1)*100</f>
        <v>189.44332998997058</v>
      </c>
      <c r="K1212" s="354">
        <f t="array" ref="K1212">(PRODUCT(1+$G$2:G1212/100)-1)*100</f>
        <v>41.148719003483514</v>
      </c>
      <c r="M1212" s="361">
        <f t="shared" si="82"/>
        <v>3.7372307699411498</v>
      </c>
    </row>
    <row r="1213" spans="1:13">
      <c r="A1213" s="350">
        <v>39094</v>
      </c>
      <c r="B1213" s="346">
        <v>3.2443</v>
      </c>
      <c r="C1213" s="346">
        <v>2206.6799999999998</v>
      </c>
      <c r="D1213" s="346"/>
      <c r="E1213" s="351">
        <f t="shared" si="78"/>
        <v>39094</v>
      </c>
      <c r="F1213" s="353">
        <f t="shared" si="79"/>
        <v>-6.3126281440411214</v>
      </c>
      <c r="G1213" s="354">
        <f t="shared" si="80"/>
        <v>0.48542363002157529</v>
      </c>
      <c r="I1213" s="351">
        <f t="shared" si="81"/>
        <v>39094</v>
      </c>
      <c r="J1213" s="353">
        <f t="array" ref="J1213">(PRODUCT(1+$F$2:F1213/100)-1)*100</f>
        <v>171.17184887997388</v>
      </c>
      <c r="K1213" s="354">
        <f t="array" ref="K1213">(PRODUCT(1+$G$2:G1213/100)-1)*100</f>
        <v>41.833888238999187</v>
      </c>
      <c r="M1213" s="361">
        <f t="shared" si="82"/>
        <v>3.7434776906221345</v>
      </c>
    </row>
    <row r="1214" spans="1:13">
      <c r="A1214" s="350">
        <v>39097</v>
      </c>
      <c r="B1214" s="346">
        <v>3.2443</v>
      </c>
      <c r="C1214" s="346">
        <v>2206.6799999999998</v>
      </c>
      <c r="D1214" s="346"/>
      <c r="E1214" s="351">
        <f t="shared" si="78"/>
        <v>39097</v>
      </c>
      <c r="F1214" s="353">
        <f t="shared" si="79"/>
        <v>0</v>
      </c>
      <c r="G1214" s="354">
        <f t="shared" si="80"/>
        <v>0</v>
      </c>
      <c r="I1214" s="351">
        <f t="shared" si="81"/>
        <v>39097</v>
      </c>
      <c r="J1214" s="353">
        <f t="array" ref="J1214">(PRODUCT(1+$F$2:F1214/100)-1)*100</f>
        <v>171.17184887997388</v>
      </c>
      <c r="K1214" s="354">
        <f t="array" ref="K1214">(PRODUCT(1+$G$2:G1214/100)-1)*100</f>
        <v>41.833888238999187</v>
      </c>
      <c r="M1214" s="361">
        <f t="shared" si="82"/>
        <v>3.7434568447452676</v>
      </c>
    </row>
    <row r="1215" spans="1:13">
      <c r="A1215" s="350">
        <v>39098</v>
      </c>
      <c r="B1215" s="346">
        <v>3.2486000000000002</v>
      </c>
      <c r="C1215" s="346">
        <v>2208.48</v>
      </c>
      <c r="D1215" s="346"/>
      <c r="E1215" s="351">
        <f t="shared" si="78"/>
        <v>39098</v>
      </c>
      <c r="F1215" s="353">
        <f t="shared" si="79"/>
        <v>0.13254014733532493</v>
      </c>
      <c r="G1215" s="354">
        <f t="shared" si="80"/>
        <v>8.1570504105732411E-2</v>
      </c>
      <c r="I1215" s="351">
        <f t="shared" si="81"/>
        <v>39098</v>
      </c>
      <c r="J1215" s="353">
        <f t="array" ref="J1215">(PRODUCT(1+$F$2:F1215/100)-1)*100</f>
        <v>171.5312604480113</v>
      </c>
      <c r="K1215" s="354">
        <f t="array" ref="K1215">(PRODUCT(1+$G$2:G1215/100)-1)*100</f>
        <v>41.949582856628489</v>
      </c>
      <c r="M1215" s="361">
        <f t="shared" si="82"/>
        <v>3.7434151171829004</v>
      </c>
    </row>
    <row r="1216" spans="1:13">
      <c r="A1216" s="350">
        <v>39099</v>
      </c>
      <c r="B1216" s="346">
        <v>3.2614000000000001</v>
      </c>
      <c r="C1216" s="346">
        <v>2206.6999999999998</v>
      </c>
      <c r="D1216" s="346"/>
      <c r="E1216" s="351">
        <f t="shared" si="78"/>
        <v>39099</v>
      </c>
      <c r="F1216" s="353">
        <f t="shared" si="79"/>
        <v>0.39401588376530849</v>
      </c>
      <c r="G1216" s="354">
        <f t="shared" si="80"/>
        <v>-8.0598420633204437E-2</v>
      </c>
      <c r="I1216" s="351">
        <f t="shared" si="81"/>
        <v>39099</v>
      </c>
      <c r="J1216" s="353">
        <f t="array" ref="J1216">(PRODUCT(1+$F$2:F1216/100)-1)*100</f>
        <v>172.60113674356461</v>
      </c>
      <c r="K1216" s="354">
        <f t="array" ref="K1216">(PRODUCT(1+$G$2:G1216/100)-1)*100</f>
        <v>41.835173734750633</v>
      </c>
      <c r="M1216" s="361">
        <f t="shared" si="82"/>
        <v>3.743208388804864</v>
      </c>
    </row>
    <row r="1217" spans="1:13">
      <c r="A1217" s="350">
        <v>39100</v>
      </c>
      <c r="B1217" s="346">
        <v>3.1785999999999999</v>
      </c>
      <c r="C1217" s="346">
        <v>2200.1999999999998</v>
      </c>
      <c r="D1217" s="346"/>
      <c r="E1217" s="351">
        <f t="shared" si="78"/>
        <v>39100</v>
      </c>
      <c r="F1217" s="353">
        <f t="shared" si="79"/>
        <v>-2.5387870239774402</v>
      </c>
      <c r="G1217" s="354">
        <f t="shared" si="80"/>
        <v>-0.29455748402592574</v>
      </c>
      <c r="I1217" s="351">
        <f t="shared" si="81"/>
        <v>39100</v>
      </c>
      <c r="J1217" s="353">
        <f t="array" ref="J1217">(PRODUCT(1+$F$2:F1217/100)-1)*100</f>
        <v>165.68037445670402</v>
      </c>
      <c r="K1217" s="354">
        <f t="array" ref="K1217">(PRODUCT(1+$G$2:G1217/100)-1)*100</f>
        <v>41.417387615533755</v>
      </c>
      <c r="M1217" s="361">
        <f t="shared" si="82"/>
        <v>3.744332909189926</v>
      </c>
    </row>
    <row r="1218" spans="1:13">
      <c r="A1218" s="350">
        <v>39101</v>
      </c>
      <c r="B1218" s="346">
        <v>3.2229000000000001</v>
      </c>
      <c r="C1218" s="346">
        <v>2206.6</v>
      </c>
      <c r="D1218" s="346"/>
      <c r="E1218" s="351">
        <f t="shared" si="78"/>
        <v>39101</v>
      </c>
      <c r="F1218" s="353">
        <f t="shared" si="79"/>
        <v>1.3936953375700112</v>
      </c>
      <c r="G1218" s="354">
        <f t="shared" si="80"/>
        <v>0.29088264703209799</v>
      </c>
      <c r="I1218" s="351">
        <f t="shared" si="81"/>
        <v>39101</v>
      </c>
      <c r="J1218" s="353">
        <f t="array" ref="J1218">(PRODUCT(1+$F$2:F1218/100)-1)*100</f>
        <v>169.38314944834562</v>
      </c>
      <c r="K1218" s="354">
        <f t="array" ref="K1218">(PRODUCT(1+$G$2:G1218/100)-1)*100</f>
        <v>41.828746255993465</v>
      </c>
      <c r="M1218" s="361">
        <f t="shared" si="82"/>
        <v>3.7427758236870337</v>
      </c>
    </row>
    <row r="1219" spans="1:13">
      <c r="A1219" s="350">
        <v>39104</v>
      </c>
      <c r="B1219" s="346">
        <v>3.1286</v>
      </c>
      <c r="C1219" s="346">
        <v>2195</v>
      </c>
      <c r="D1219" s="346"/>
      <c r="E1219" s="351">
        <f t="shared" ref="E1219:E1282" si="83">A1219</f>
        <v>39104</v>
      </c>
      <c r="F1219" s="353">
        <f t="shared" ref="F1219:F1282" si="84">((B1219/B1218)-1)*100</f>
        <v>-2.9259362685779888</v>
      </c>
      <c r="G1219" s="354">
        <f t="shared" ref="G1219:G1282" si="85">((C1219/C1218)-1)*100</f>
        <v>-0.52569564035166438</v>
      </c>
      <c r="I1219" s="351">
        <f t="shared" ref="I1219:I1282" si="86">E1219</f>
        <v>39104</v>
      </c>
      <c r="J1219" s="353">
        <f t="array" ref="J1219">(PRODUCT(1+$F$2:F1219/100)-1)*100</f>
        <v>161.50117017719884</v>
      </c>
      <c r="K1219" s="354">
        <f t="array" ref="K1219">(PRODUCT(1+$G$2:G1219/100)-1)*100</f>
        <v>41.083158720160284</v>
      </c>
      <c r="M1219" s="361">
        <f t="shared" si="82"/>
        <v>3.7428232214381101</v>
      </c>
    </row>
    <row r="1220" spans="1:13">
      <c r="A1220" s="350">
        <v>39105</v>
      </c>
      <c r="B1220" s="346">
        <v>3.1086</v>
      </c>
      <c r="C1220" s="346">
        <v>2202.77</v>
      </c>
      <c r="D1220" s="346"/>
      <c r="E1220" s="351">
        <f t="shared" si="83"/>
        <v>39105</v>
      </c>
      <c r="F1220" s="353">
        <f t="shared" si="84"/>
        <v>-0.63926356836924159</v>
      </c>
      <c r="G1220" s="354">
        <f t="shared" si="85"/>
        <v>0.35398633257404111</v>
      </c>
      <c r="I1220" s="351">
        <f t="shared" si="86"/>
        <v>39105</v>
      </c>
      <c r="J1220" s="353">
        <f t="array" ref="J1220">(PRODUCT(1+$F$2:F1220/100)-1)*100</f>
        <v>159.82948846539676</v>
      </c>
      <c r="K1220" s="354">
        <f t="array" ref="K1220">(PRODUCT(1+$G$2:G1220/100)-1)*100</f>
        <v>41.582573819593385</v>
      </c>
      <c r="M1220" s="361">
        <f t="shared" si="82"/>
        <v>3.6870565480429329</v>
      </c>
    </row>
    <row r="1221" spans="1:13">
      <c r="A1221" s="350">
        <v>39106</v>
      </c>
      <c r="B1221" s="346">
        <v>3.25</v>
      </c>
      <c r="C1221" s="346">
        <v>2221.56</v>
      </c>
      <c r="D1221" s="346"/>
      <c r="E1221" s="351">
        <f t="shared" si="83"/>
        <v>39106</v>
      </c>
      <c r="F1221" s="353">
        <f t="shared" si="84"/>
        <v>4.5486714276523177</v>
      </c>
      <c r="G1221" s="354">
        <f t="shared" si="85"/>
        <v>0.8530168832878493</v>
      </c>
      <c r="I1221" s="351">
        <f t="shared" si="86"/>
        <v>39106</v>
      </c>
      <c r="J1221" s="353">
        <f t="array" ref="J1221">(PRODUCT(1+$F$2:F1221/100)-1)*100</f>
        <v>171.64827816783742</v>
      </c>
      <c r="K1221" s="354">
        <f t="array" ref="K1221">(PRODUCT(1+$G$2:G1221/100)-1)*100</f>
        <v>42.790297078068008</v>
      </c>
      <c r="M1221" s="361">
        <f t="shared" si="82"/>
        <v>3.6906315466365531</v>
      </c>
    </row>
    <row r="1222" spans="1:13">
      <c r="A1222" s="350">
        <v>39107</v>
      </c>
      <c r="B1222" s="346">
        <v>3.3214000000000001</v>
      </c>
      <c r="C1222" s="346">
        <v>2196.54</v>
      </c>
      <c r="D1222" s="346"/>
      <c r="E1222" s="351">
        <f t="shared" si="83"/>
        <v>39107</v>
      </c>
      <c r="F1222" s="353">
        <f t="shared" si="84"/>
        <v>2.1969230769230741</v>
      </c>
      <c r="G1222" s="354">
        <f t="shared" si="85"/>
        <v>-1.1262356182142219</v>
      </c>
      <c r="I1222" s="351">
        <f t="shared" si="86"/>
        <v>39107</v>
      </c>
      <c r="J1222" s="353">
        <f t="array" ref="J1222">(PRODUCT(1+$F$2:F1222/100)-1)*100</f>
        <v>177.61618187897082</v>
      </c>
      <c r="K1222" s="354">
        <f t="array" ref="K1222">(PRODUCT(1+$G$2:G1222/100)-1)*100</f>
        <v>41.182141893020898</v>
      </c>
      <c r="M1222" s="361">
        <f t="shared" si="82"/>
        <v>3.691013561337944</v>
      </c>
    </row>
    <row r="1223" spans="1:13">
      <c r="A1223" s="350">
        <v>39108</v>
      </c>
      <c r="B1223" s="346">
        <v>3.3071000000000002</v>
      </c>
      <c r="C1223" s="346">
        <v>2193.89</v>
      </c>
      <c r="D1223" s="346"/>
      <c r="E1223" s="351">
        <f t="shared" si="83"/>
        <v>39108</v>
      </c>
      <c r="F1223" s="353">
        <f t="shared" si="84"/>
        <v>-0.43054133798999805</v>
      </c>
      <c r="G1223" s="354">
        <f t="shared" si="85"/>
        <v>-0.12064428601346044</v>
      </c>
      <c r="I1223" s="351">
        <f t="shared" si="86"/>
        <v>39108</v>
      </c>
      <c r="J1223" s="353">
        <f t="array" ref="J1223">(PRODUCT(1+$F$2:F1223/100)-1)*100</f>
        <v>176.42092945503234</v>
      </c>
      <c r="K1223" s="354">
        <f t="array" ref="K1223">(PRODUCT(1+$G$2:G1223/100)-1)*100</f>
        <v>41.011813705955547</v>
      </c>
      <c r="M1223" s="361">
        <f t="shared" si="82"/>
        <v>3.6906985047619636</v>
      </c>
    </row>
    <row r="1224" spans="1:13">
      <c r="A1224" s="350">
        <v>39111</v>
      </c>
      <c r="B1224" s="346">
        <v>3.2214</v>
      </c>
      <c r="C1224" s="346">
        <v>2191.71</v>
      </c>
      <c r="D1224" s="346"/>
      <c r="E1224" s="351">
        <f t="shared" si="83"/>
        <v>39111</v>
      </c>
      <c r="F1224" s="353">
        <f t="shared" si="84"/>
        <v>-2.5913942729279493</v>
      </c>
      <c r="G1224" s="354">
        <f t="shared" si="85"/>
        <v>-9.9366878011197812E-2</v>
      </c>
      <c r="I1224" s="351">
        <f t="shared" si="86"/>
        <v>39111</v>
      </c>
      <c r="J1224" s="353">
        <f t="array" ref="J1224">(PRODUCT(1+$F$2:F1224/100)-1)*100</f>
        <v>169.25777331996042</v>
      </c>
      <c r="K1224" s="354">
        <f t="array" ref="K1224">(PRODUCT(1+$G$2:G1224/100)-1)*100</f>
        <v>40.871694669048964</v>
      </c>
      <c r="M1224" s="361">
        <f t="shared" si="82"/>
        <v>3.6885446740726531</v>
      </c>
    </row>
    <row r="1225" spans="1:13">
      <c r="A1225" s="350">
        <v>39112</v>
      </c>
      <c r="B1225" s="346">
        <v>3.2757000000000001</v>
      </c>
      <c r="C1225" s="346">
        <v>2204.4</v>
      </c>
      <c r="D1225" s="346"/>
      <c r="E1225" s="351">
        <f t="shared" si="83"/>
        <v>39112</v>
      </c>
      <c r="F1225" s="353">
        <f t="shared" si="84"/>
        <v>1.6856025330601598</v>
      </c>
      <c r="G1225" s="354">
        <f t="shared" si="85"/>
        <v>0.57899995893617717</v>
      </c>
      <c r="I1225" s="351">
        <f t="shared" si="86"/>
        <v>39112</v>
      </c>
      <c r="J1225" s="353">
        <f t="array" ref="J1225">(PRODUCT(1+$F$2:F1225/100)-1)*100</f>
        <v>173.79638916750304</v>
      </c>
      <c r="K1225" s="354">
        <f t="array" ref="K1225">(PRODUCT(1+$G$2:G1225/100)-1)*100</f>
        <v>41.687341723335457</v>
      </c>
      <c r="M1225" s="361">
        <f t="shared" si="82"/>
        <v>3.6885760975031063</v>
      </c>
    </row>
    <row r="1226" spans="1:13">
      <c r="A1226" s="350">
        <v>39113</v>
      </c>
      <c r="B1226" s="346">
        <v>3.2585999999999999</v>
      </c>
      <c r="C1226" s="346">
        <v>2219.19</v>
      </c>
      <c r="D1226" s="346"/>
      <c r="E1226" s="351">
        <f t="shared" si="83"/>
        <v>39113</v>
      </c>
      <c r="F1226" s="353">
        <f t="shared" si="84"/>
        <v>-0.52202582654089502</v>
      </c>
      <c r="G1226" s="354">
        <f t="shared" si="85"/>
        <v>0.67093086554164127</v>
      </c>
      <c r="I1226" s="351">
        <f t="shared" si="86"/>
        <v>39113</v>
      </c>
      <c r="J1226" s="353">
        <f t="array" ref="J1226">(PRODUCT(1+$F$2:F1226/100)-1)*100</f>
        <v>172.36710130391225</v>
      </c>
      <c r="K1226" s="354">
        <f t="array" ref="K1226">(PRODUCT(1+$G$2:G1226/100)-1)*100</f>
        <v>42.63796583152277</v>
      </c>
      <c r="M1226" s="361">
        <f t="shared" si="82"/>
        <v>3.6861949695132017</v>
      </c>
    </row>
    <row r="1227" spans="1:13">
      <c r="A1227" s="350">
        <v>39114</v>
      </c>
      <c r="B1227" s="346">
        <v>3.2471000000000001</v>
      </c>
      <c r="C1227" s="346">
        <v>2231.61</v>
      </c>
      <c r="D1227" s="346"/>
      <c r="E1227" s="351">
        <f t="shared" si="83"/>
        <v>39114</v>
      </c>
      <c r="F1227" s="353">
        <f t="shared" si="84"/>
        <v>-0.35291229362302001</v>
      </c>
      <c r="G1227" s="354">
        <f t="shared" si="85"/>
        <v>0.55966366106552368</v>
      </c>
      <c r="I1227" s="351">
        <f t="shared" si="86"/>
        <v>39114</v>
      </c>
      <c r="J1227" s="353">
        <f t="array" ref="J1227">(PRODUCT(1+$F$2:F1227/100)-1)*100</f>
        <v>171.4058843196261</v>
      </c>
      <c r="K1227" s="354">
        <f t="array" ref="K1227">(PRODUCT(1+$G$2:G1227/100)-1)*100</f>
        <v>43.436258693164852</v>
      </c>
      <c r="M1227" s="361">
        <f t="shared" si="82"/>
        <v>3.6860649996088815</v>
      </c>
    </row>
    <row r="1228" spans="1:13">
      <c r="A1228" s="350">
        <v>39115</v>
      </c>
      <c r="B1228" s="346">
        <v>3.2629000000000001</v>
      </c>
      <c r="C1228" s="346">
        <v>2235.39</v>
      </c>
      <c r="D1228" s="346"/>
      <c r="E1228" s="351">
        <f t="shared" si="83"/>
        <v>39115</v>
      </c>
      <c r="F1228" s="353">
        <f t="shared" si="84"/>
        <v>0.48658803239813864</v>
      </c>
      <c r="G1228" s="354">
        <f t="shared" si="85"/>
        <v>0.16938443545242432</v>
      </c>
      <c r="I1228" s="351">
        <f t="shared" si="86"/>
        <v>39115</v>
      </c>
      <c r="J1228" s="353">
        <f t="array" ref="J1228">(PRODUCT(1+$F$2:F1228/100)-1)*100</f>
        <v>172.72651287194972</v>
      </c>
      <c r="K1228" s="354">
        <f t="array" ref="K1228">(PRODUCT(1+$G$2:G1228/100)-1)*100</f>
        <v>43.679217390186345</v>
      </c>
      <c r="M1228" s="361">
        <f t="shared" si="82"/>
        <v>3.6858719733899692</v>
      </c>
    </row>
    <row r="1229" spans="1:13">
      <c r="A1229" s="350">
        <v>39118</v>
      </c>
      <c r="B1229" s="346">
        <v>3.2286000000000001</v>
      </c>
      <c r="C1229" s="346">
        <v>2233.44</v>
      </c>
      <c r="D1229" s="346"/>
      <c r="E1229" s="351">
        <f t="shared" si="83"/>
        <v>39118</v>
      </c>
      <c r="F1229" s="353">
        <f t="shared" si="84"/>
        <v>-1.0512121119249707</v>
      </c>
      <c r="G1229" s="354">
        <f t="shared" si="85"/>
        <v>-8.7233100264372254E-2</v>
      </c>
      <c r="I1229" s="351">
        <f t="shared" si="86"/>
        <v>39118</v>
      </c>
      <c r="J1229" s="353">
        <f t="array" ref="J1229">(PRODUCT(1+$F$2:F1229/100)-1)*100</f>
        <v>169.85957873620922</v>
      </c>
      <c r="K1229" s="354">
        <f t="array" ref="K1229">(PRODUCT(1+$G$2:G1229/100)-1)*100</f>
        <v>43.553881554421302</v>
      </c>
      <c r="M1229" s="361">
        <f t="shared" si="82"/>
        <v>3.6843528787858149</v>
      </c>
    </row>
    <row r="1230" spans="1:13">
      <c r="A1230" s="350">
        <v>39119</v>
      </c>
      <c r="B1230" s="346">
        <v>3.1886000000000001</v>
      </c>
      <c r="C1230" s="346">
        <v>2235.02</v>
      </c>
      <c r="D1230" s="346"/>
      <c r="E1230" s="351">
        <f t="shared" si="83"/>
        <v>39119</v>
      </c>
      <c r="F1230" s="353">
        <f t="shared" si="84"/>
        <v>-1.2389270891408066</v>
      </c>
      <c r="G1230" s="354">
        <f t="shared" si="85"/>
        <v>7.0742889891817207E-2</v>
      </c>
      <c r="I1230" s="351">
        <f t="shared" si="86"/>
        <v>39119</v>
      </c>
      <c r="J1230" s="353">
        <f t="array" ref="J1230">(PRODUCT(1+$F$2:F1230/100)-1)*100</f>
        <v>166.51621531260506</v>
      </c>
      <c r="K1230" s="354">
        <f t="array" ref="K1230">(PRODUCT(1+$G$2:G1230/100)-1)*100</f>
        <v>43.655435718784787</v>
      </c>
      <c r="M1230" s="361">
        <f t="shared" si="82"/>
        <v>3.6802406134117764</v>
      </c>
    </row>
    <row r="1231" spans="1:13">
      <c r="A1231" s="350">
        <v>39120</v>
      </c>
      <c r="B1231" s="346">
        <v>3.2713999999999999</v>
      </c>
      <c r="C1231" s="346">
        <v>2239.0500000000002</v>
      </c>
      <c r="D1231" s="346"/>
      <c r="E1231" s="351">
        <f t="shared" si="83"/>
        <v>39120</v>
      </c>
      <c r="F1231" s="353">
        <f t="shared" si="84"/>
        <v>2.5967509251709098</v>
      </c>
      <c r="G1231" s="354">
        <f t="shared" si="85"/>
        <v>0.1803115855786519</v>
      </c>
      <c r="I1231" s="351">
        <f t="shared" si="86"/>
        <v>39120</v>
      </c>
      <c r="J1231" s="353">
        <f t="array" ref="J1231">(PRODUCT(1+$F$2:F1231/100)-1)*100</f>
        <v>173.43697759946562</v>
      </c>
      <c r="K1231" s="354">
        <f t="array" ref="K1231">(PRODUCT(1+$G$2:G1231/100)-1)*100</f>
        <v>43.914463112699245</v>
      </c>
      <c r="M1231" s="361">
        <f t="shared" si="82"/>
        <v>3.6775077610543958</v>
      </c>
    </row>
    <row r="1232" spans="1:13">
      <c r="A1232" s="350">
        <v>39121</v>
      </c>
      <c r="B1232" s="346">
        <v>3.3929</v>
      </c>
      <c r="C1232" s="346">
        <v>2236.46</v>
      </c>
      <c r="D1232" s="346"/>
      <c r="E1232" s="351">
        <f t="shared" si="83"/>
        <v>39121</v>
      </c>
      <c r="F1232" s="353">
        <f t="shared" si="84"/>
        <v>3.7140062358623327</v>
      </c>
      <c r="G1232" s="354">
        <f t="shared" si="85"/>
        <v>-0.11567405819432608</v>
      </c>
      <c r="I1232" s="351">
        <f t="shared" si="86"/>
        <v>39121</v>
      </c>
      <c r="J1232" s="353">
        <f t="array" ref="J1232">(PRODUCT(1+$F$2:F1232/100)-1)*100</f>
        <v>183.59244399866324</v>
      </c>
      <c r="K1232" s="354">
        <f t="array" ref="K1232">(PRODUCT(1+$G$2:G1232/100)-1)*100</f>
        <v>43.747991412888211</v>
      </c>
      <c r="M1232" s="361">
        <f t="shared" si="82"/>
        <v>3.6798910074141875</v>
      </c>
    </row>
    <row r="1233" spans="1:13">
      <c r="A1233" s="350">
        <v>39122</v>
      </c>
      <c r="B1233" s="346">
        <v>3.3014000000000001</v>
      </c>
      <c r="C1233" s="346">
        <v>2220.7199999999998</v>
      </c>
      <c r="D1233" s="346"/>
      <c r="E1233" s="351">
        <f t="shared" si="83"/>
        <v>39122</v>
      </c>
      <c r="F1233" s="353">
        <f t="shared" si="84"/>
        <v>-2.6968080403194872</v>
      </c>
      <c r="G1233" s="354">
        <f t="shared" si="85"/>
        <v>-0.70379081226582541</v>
      </c>
      <c r="I1233" s="351">
        <f t="shared" si="86"/>
        <v>39122</v>
      </c>
      <c r="J1233" s="353">
        <f t="array" ref="J1233">(PRODUCT(1+$F$2:F1233/100)-1)*100</f>
        <v>175.94450016716877</v>
      </c>
      <c r="K1233" s="354">
        <f t="array" ref="K1233">(PRODUCT(1+$G$2:G1233/100)-1)*100</f>
        <v>42.736306256507639</v>
      </c>
      <c r="M1233" s="361">
        <f t="shared" si="82"/>
        <v>3.6769514146887095</v>
      </c>
    </row>
    <row r="1234" spans="1:13">
      <c r="A1234" s="350">
        <v>39125</v>
      </c>
      <c r="B1234" s="346">
        <v>3.3043</v>
      </c>
      <c r="C1234" s="346">
        <v>2213.58</v>
      </c>
      <c r="D1234" s="346"/>
      <c r="E1234" s="351">
        <f t="shared" si="83"/>
        <v>39125</v>
      </c>
      <c r="F1234" s="353">
        <f t="shared" si="84"/>
        <v>8.7841521778631027E-2</v>
      </c>
      <c r="G1234" s="354">
        <f t="shared" si="85"/>
        <v>-0.32151734572570811</v>
      </c>
      <c r="I1234" s="351">
        <f t="shared" si="86"/>
        <v>39125</v>
      </c>
      <c r="J1234" s="353">
        <f t="array" ref="J1234">(PRODUCT(1+$F$2:F1234/100)-1)*100</f>
        <v>176.18689401538003</v>
      </c>
      <c r="K1234" s="354">
        <f t="array" ref="K1234">(PRODUCT(1+$G$2:G1234/100)-1)*100</f>
        <v>42.277384273244792</v>
      </c>
      <c r="M1234" s="361">
        <f t="shared" ref="M1234:M1297" si="87">_xlfn.STDEV.S(F452:F1234)</f>
        <v>3.6767144530018796</v>
      </c>
    </row>
    <row r="1235" spans="1:13">
      <c r="A1235" s="350">
        <v>39126</v>
      </c>
      <c r="B1235" s="346">
        <v>3.2713999999999999</v>
      </c>
      <c r="C1235" s="346">
        <v>2230.8000000000002</v>
      </c>
      <c r="D1235" s="346"/>
      <c r="E1235" s="351">
        <f t="shared" si="83"/>
        <v>39126</v>
      </c>
      <c r="F1235" s="353">
        <f t="shared" si="84"/>
        <v>-0.9956723057833794</v>
      </c>
      <c r="G1235" s="354">
        <f t="shared" si="85"/>
        <v>0.77792535169274313</v>
      </c>
      <c r="I1235" s="351">
        <f t="shared" si="86"/>
        <v>39126</v>
      </c>
      <c r="J1235" s="353">
        <f t="array" ref="J1235">(PRODUCT(1+$F$2:F1235/100)-1)*100</f>
        <v>173.43697759946562</v>
      </c>
      <c r="K1235" s="354">
        <f t="array" ref="K1235">(PRODUCT(1+$G$2:G1235/100)-1)*100</f>
        <v>43.384196115231653</v>
      </c>
      <c r="M1235" s="361">
        <f t="shared" si="87"/>
        <v>3.6745668528290549</v>
      </c>
    </row>
    <row r="1236" spans="1:13">
      <c r="A1236" s="350">
        <v>39127</v>
      </c>
      <c r="B1236" s="346">
        <v>3.2286000000000001</v>
      </c>
      <c r="C1236" s="346">
        <v>2248.4</v>
      </c>
      <c r="D1236" s="346"/>
      <c r="E1236" s="351">
        <f t="shared" si="83"/>
        <v>39127</v>
      </c>
      <c r="F1236" s="353">
        <f t="shared" si="84"/>
        <v>-1.3083083695054065</v>
      </c>
      <c r="G1236" s="354">
        <f t="shared" si="85"/>
        <v>0.78895463510848529</v>
      </c>
      <c r="I1236" s="351">
        <f t="shared" si="86"/>
        <v>39127</v>
      </c>
      <c r="J1236" s="353">
        <f t="array" ref="J1236">(PRODUCT(1+$F$2:F1236/100)-1)*100</f>
        <v>169.85957873620916</v>
      </c>
      <c r="K1236" s="354">
        <f t="array" ref="K1236">(PRODUCT(1+$G$2:G1236/100)-1)*100</f>
        <v>44.515432376495824</v>
      </c>
      <c r="M1236" s="361">
        <f t="shared" si="87"/>
        <v>3.6709716158801373</v>
      </c>
    </row>
    <row r="1237" spans="1:13">
      <c r="A1237" s="350">
        <v>39128</v>
      </c>
      <c r="B1237" s="346">
        <v>3.2143000000000002</v>
      </c>
      <c r="C1237" s="346">
        <v>2250.9699999999998</v>
      </c>
      <c r="D1237" s="346"/>
      <c r="E1237" s="351">
        <f t="shared" si="83"/>
        <v>39128</v>
      </c>
      <c r="F1237" s="353">
        <f t="shared" si="84"/>
        <v>-0.4429164343678349</v>
      </c>
      <c r="G1237" s="354">
        <f t="shared" si="85"/>
        <v>0.1143035047144414</v>
      </c>
      <c r="I1237" s="351">
        <f t="shared" si="86"/>
        <v>39128</v>
      </c>
      <c r="J1237" s="353">
        <f t="array" ref="J1237">(PRODUCT(1+$F$2:F1237/100)-1)*100</f>
        <v>168.66432631227067</v>
      </c>
      <c r="K1237" s="354">
        <f t="array" ref="K1237">(PRODUCT(1+$G$2:G1237/100)-1)*100</f>
        <v>44.680618580555389</v>
      </c>
      <c r="M1237" s="361">
        <f t="shared" si="87"/>
        <v>3.6710080401114089</v>
      </c>
    </row>
    <row r="1238" spans="1:13">
      <c r="A1238" s="350">
        <v>39129</v>
      </c>
      <c r="B1238" s="346">
        <v>3.2671000000000001</v>
      </c>
      <c r="C1238" s="346">
        <v>2249.06</v>
      </c>
      <c r="D1238" s="346"/>
      <c r="E1238" s="351">
        <f t="shared" si="83"/>
        <v>39129</v>
      </c>
      <c r="F1238" s="353">
        <f t="shared" si="84"/>
        <v>1.6426593659583766</v>
      </c>
      <c r="G1238" s="354">
        <f t="shared" si="85"/>
        <v>-8.4852308116045716E-2</v>
      </c>
      <c r="I1238" s="351">
        <f t="shared" si="86"/>
        <v>39129</v>
      </c>
      <c r="J1238" s="353">
        <f t="array" ref="J1238">(PRODUCT(1+$F$2:F1238/100)-1)*100</f>
        <v>173.07756603142818</v>
      </c>
      <c r="K1238" s="354">
        <f t="array" ref="K1238">(PRODUCT(1+$G$2:G1238/100)-1)*100</f>
        <v>44.557853736293218</v>
      </c>
      <c r="M1238" s="361">
        <f t="shared" si="87"/>
        <v>3.6713718851639778</v>
      </c>
    </row>
    <row r="1239" spans="1:13">
      <c r="A1239" s="350">
        <v>39132</v>
      </c>
      <c r="B1239" s="346">
        <v>3.2671000000000001</v>
      </c>
      <c r="C1239" s="346">
        <v>2249.06</v>
      </c>
      <c r="D1239" s="346"/>
      <c r="E1239" s="351">
        <f t="shared" si="83"/>
        <v>39132</v>
      </c>
      <c r="F1239" s="353">
        <f t="shared" si="84"/>
        <v>0</v>
      </c>
      <c r="G1239" s="354">
        <f t="shared" si="85"/>
        <v>0</v>
      </c>
      <c r="I1239" s="351">
        <f t="shared" si="86"/>
        <v>39132</v>
      </c>
      <c r="J1239" s="353">
        <f t="array" ref="J1239">(PRODUCT(1+$F$2:F1239/100)-1)*100</f>
        <v>173.07756603142818</v>
      </c>
      <c r="K1239" s="354">
        <f t="array" ref="K1239">(PRODUCT(1+$G$2:G1239/100)-1)*100</f>
        <v>44.557853736293218</v>
      </c>
      <c r="M1239" s="361">
        <f t="shared" si="87"/>
        <v>3.6713689705575501</v>
      </c>
    </row>
    <row r="1240" spans="1:13">
      <c r="A1240" s="350">
        <v>39133</v>
      </c>
      <c r="B1240" s="346">
        <v>3.3586</v>
      </c>
      <c r="C1240" s="346">
        <v>2255.48</v>
      </c>
      <c r="D1240" s="346"/>
      <c r="E1240" s="351">
        <f t="shared" si="83"/>
        <v>39133</v>
      </c>
      <c r="F1240" s="353">
        <f t="shared" si="84"/>
        <v>2.8006488935141238</v>
      </c>
      <c r="G1240" s="354">
        <f t="shared" si="85"/>
        <v>0.28545258908165838</v>
      </c>
      <c r="I1240" s="351">
        <f t="shared" si="86"/>
        <v>39133</v>
      </c>
      <c r="J1240" s="353">
        <f t="array" ref="J1240">(PRODUCT(1+$F$2:F1240/100)-1)*100</f>
        <v>180.72550986292265</v>
      </c>
      <c r="K1240" s="354">
        <f t="array" ref="K1240">(PRODUCT(1+$G$2:G1240/100)-1)*100</f>
        <v>44.970497872504332</v>
      </c>
      <c r="M1240" s="361">
        <f t="shared" si="87"/>
        <v>3.6710254393500756</v>
      </c>
    </row>
    <row r="1241" spans="1:13">
      <c r="A1241" s="350">
        <v>39134</v>
      </c>
      <c r="B1241" s="346">
        <v>3.3414000000000001</v>
      </c>
      <c r="C1241" s="346">
        <v>2252.4299999999998</v>
      </c>
      <c r="D1241" s="346"/>
      <c r="E1241" s="351">
        <f t="shared" si="83"/>
        <v>39134</v>
      </c>
      <c r="F1241" s="353">
        <f t="shared" si="84"/>
        <v>-0.51211814446495696</v>
      </c>
      <c r="G1241" s="354">
        <f t="shared" si="85"/>
        <v>-0.13522620462164125</v>
      </c>
      <c r="I1241" s="351">
        <f t="shared" si="86"/>
        <v>39134</v>
      </c>
      <c r="J1241" s="353">
        <f t="array" ref="J1241">(PRODUCT(1+$F$2:F1241/100)-1)*100</f>
        <v>179.28786359077287</v>
      </c>
      <c r="K1241" s="354">
        <f t="array" ref="K1241">(PRODUCT(1+$G$2:G1241/100)-1)*100</f>
        <v>44.77445977041026</v>
      </c>
      <c r="M1241" s="361">
        <f t="shared" si="87"/>
        <v>3.6688435214613082</v>
      </c>
    </row>
    <row r="1242" spans="1:13">
      <c r="A1242" s="350">
        <v>39135</v>
      </c>
      <c r="B1242" s="346">
        <v>3.3929</v>
      </c>
      <c r="C1242" s="346">
        <v>2251.0300000000002</v>
      </c>
      <c r="D1242" s="346"/>
      <c r="E1242" s="351">
        <f t="shared" si="83"/>
        <v>39135</v>
      </c>
      <c r="F1242" s="353">
        <f t="shared" si="84"/>
        <v>1.5412701262943695</v>
      </c>
      <c r="G1242" s="354">
        <f t="shared" si="85"/>
        <v>-6.2155094719906767E-2</v>
      </c>
      <c r="I1242" s="351">
        <f t="shared" si="86"/>
        <v>39135</v>
      </c>
      <c r="J1242" s="353">
        <f t="array" ref="J1242">(PRODUCT(1+$F$2:F1242/100)-1)*100</f>
        <v>183.59244399866324</v>
      </c>
      <c r="K1242" s="354">
        <f t="array" ref="K1242">(PRODUCT(1+$G$2:G1242/100)-1)*100</f>
        <v>44.684475067809728</v>
      </c>
      <c r="M1242" s="361">
        <f t="shared" si="87"/>
        <v>3.6690581718455415</v>
      </c>
    </row>
    <row r="1243" spans="1:13">
      <c r="A1243" s="350">
        <v>39136</v>
      </c>
      <c r="B1243" s="346">
        <v>3.3614000000000002</v>
      </c>
      <c r="C1243" s="346">
        <v>2243.2600000000002</v>
      </c>
      <c r="D1243" s="346"/>
      <c r="E1243" s="351">
        <f t="shared" si="83"/>
        <v>39136</v>
      </c>
      <c r="F1243" s="353">
        <f t="shared" si="84"/>
        <v>-0.92840932535588339</v>
      </c>
      <c r="G1243" s="354">
        <f t="shared" si="85"/>
        <v>-0.34517531974251892</v>
      </c>
      <c r="I1243" s="351">
        <f t="shared" si="86"/>
        <v>39136</v>
      </c>
      <c r="J1243" s="353">
        <f t="array" ref="J1243">(PRODUCT(1+$F$2:F1243/100)-1)*100</f>
        <v>180.95954530257495</v>
      </c>
      <c r="K1243" s="354">
        <f t="array" ref="K1243">(PRODUCT(1+$G$2:G1243/100)-1)*100</f>
        <v>44.185059968376628</v>
      </c>
      <c r="M1243" s="361">
        <f t="shared" si="87"/>
        <v>3.6483062045478563</v>
      </c>
    </row>
    <row r="1244" spans="1:13">
      <c r="A1244" s="350">
        <v>39139</v>
      </c>
      <c r="B1244" s="346">
        <v>3.3043</v>
      </c>
      <c r="C1244" s="346">
        <v>2240.73</v>
      </c>
      <c r="D1244" s="346"/>
      <c r="E1244" s="351">
        <f t="shared" si="83"/>
        <v>39139</v>
      </c>
      <c r="F1244" s="353">
        <f t="shared" si="84"/>
        <v>-1.69869697149998</v>
      </c>
      <c r="G1244" s="354">
        <f t="shared" si="85"/>
        <v>-0.1127822900600095</v>
      </c>
      <c r="I1244" s="351">
        <f t="shared" si="86"/>
        <v>39139</v>
      </c>
      <c r="J1244" s="353">
        <f t="array" ref="J1244">(PRODUCT(1+$F$2:F1244/100)-1)*100</f>
        <v>176.18689401538001</v>
      </c>
      <c r="K1244" s="354">
        <f t="array" ref="K1244">(PRODUCT(1+$G$2:G1244/100)-1)*100</f>
        <v>44.02244475581989</v>
      </c>
      <c r="M1244" s="361">
        <f t="shared" si="87"/>
        <v>3.6488146949221627</v>
      </c>
    </row>
    <row r="1245" spans="1:13">
      <c r="A1245" s="350">
        <v>39140</v>
      </c>
      <c r="B1245" s="346">
        <v>3.1570999999999998</v>
      </c>
      <c r="C1245" s="346">
        <v>2163.11</v>
      </c>
      <c r="D1245" s="346"/>
      <c r="E1245" s="351">
        <f t="shared" si="83"/>
        <v>39140</v>
      </c>
      <c r="F1245" s="353">
        <f t="shared" si="84"/>
        <v>-4.4548013194927849</v>
      </c>
      <c r="G1245" s="354">
        <f t="shared" si="85"/>
        <v>-3.4640496623868033</v>
      </c>
      <c r="I1245" s="351">
        <f t="shared" si="86"/>
        <v>39140</v>
      </c>
      <c r="J1245" s="353">
        <f t="array" ref="J1245">(PRODUCT(1+$F$2:F1245/100)-1)*100</f>
        <v>163.88331661651671</v>
      </c>
      <c r="K1245" s="354">
        <f t="array" ref="K1245">(PRODUCT(1+$G$2:G1245/100)-1)*100</f>
        <v>39.033435744494696</v>
      </c>
      <c r="M1245" s="361">
        <f t="shared" si="87"/>
        <v>3.6411732725539205</v>
      </c>
    </row>
    <row r="1246" spans="1:13">
      <c r="A1246" s="350">
        <v>39141</v>
      </c>
      <c r="B1246" s="346">
        <v>3.2185999999999999</v>
      </c>
      <c r="C1246" s="346">
        <v>2175.7800000000002</v>
      </c>
      <c r="D1246" s="346"/>
      <c r="E1246" s="351">
        <f t="shared" si="83"/>
        <v>39141</v>
      </c>
      <c r="F1246" s="353">
        <f t="shared" si="84"/>
        <v>1.9479902442114616</v>
      </c>
      <c r="G1246" s="354">
        <f t="shared" si="85"/>
        <v>0.58573073029111189</v>
      </c>
      <c r="I1246" s="351">
        <f t="shared" si="86"/>
        <v>39141</v>
      </c>
      <c r="J1246" s="353">
        <f t="array" ref="J1246">(PRODUCT(1+$F$2:F1246/100)-1)*100</f>
        <v>169.02373788030806</v>
      </c>
      <c r="K1246" s="354">
        <f t="array" ref="K1246">(PRODUCT(1+$G$2:G1246/100)-1)*100</f>
        <v>39.847797303029743</v>
      </c>
      <c r="M1246" s="361">
        <f t="shared" si="87"/>
        <v>3.6408465997066255</v>
      </c>
    </row>
    <row r="1247" spans="1:13">
      <c r="A1247" s="350">
        <v>39142</v>
      </c>
      <c r="B1247" s="346">
        <v>3.2614000000000001</v>
      </c>
      <c r="C1247" s="346">
        <v>2170.17</v>
      </c>
      <c r="D1247" s="346"/>
      <c r="E1247" s="351">
        <f t="shared" si="83"/>
        <v>39142</v>
      </c>
      <c r="F1247" s="353">
        <f t="shared" si="84"/>
        <v>1.3297707077611465</v>
      </c>
      <c r="G1247" s="354">
        <f t="shared" si="85"/>
        <v>-0.25783856823760054</v>
      </c>
      <c r="I1247" s="351">
        <f t="shared" si="86"/>
        <v>39142</v>
      </c>
      <c r="J1247" s="353">
        <f t="array" ref="J1247">(PRODUCT(1+$F$2:F1247/100)-1)*100</f>
        <v>172.60113674356452</v>
      </c>
      <c r="K1247" s="354">
        <f t="array" ref="K1247">(PRODUCT(1+$G$2:G1247/100)-1)*100</f>
        <v>39.487215744751779</v>
      </c>
      <c r="M1247" s="361">
        <f t="shared" si="87"/>
        <v>3.6409733966122655</v>
      </c>
    </row>
    <row r="1248" spans="1:13">
      <c r="A1248" s="350">
        <v>39143</v>
      </c>
      <c r="B1248" s="346">
        <v>3.1842999999999999</v>
      </c>
      <c r="C1248" s="346">
        <v>2145.4299999999998</v>
      </c>
      <c r="D1248" s="346"/>
      <c r="E1248" s="351">
        <f t="shared" si="83"/>
        <v>39143</v>
      </c>
      <c r="F1248" s="353">
        <f t="shared" si="84"/>
        <v>-2.3640154534862345</v>
      </c>
      <c r="G1248" s="354">
        <f t="shared" si="85"/>
        <v>-1.1400028569190535</v>
      </c>
      <c r="I1248" s="351">
        <f t="shared" si="86"/>
        <v>39143</v>
      </c>
      <c r="J1248" s="353">
        <f t="array" ref="J1248">(PRODUCT(1+$F$2:F1248/100)-1)*100</f>
        <v>166.1568037445675</v>
      </c>
      <c r="K1248" s="354">
        <f t="array" ref="K1248">(PRODUCT(1+$G$2:G1248/100)-1)*100</f>
        <v>37.897057500224761</v>
      </c>
      <c r="M1248" s="361">
        <f t="shared" si="87"/>
        <v>3.6418416738431736</v>
      </c>
    </row>
    <row r="1249" spans="1:13">
      <c r="A1249" s="350">
        <v>39146</v>
      </c>
      <c r="B1249" s="346">
        <v>3.0085999999999999</v>
      </c>
      <c r="C1249" s="346">
        <v>2125.34</v>
      </c>
      <c r="D1249" s="346"/>
      <c r="E1249" s="351">
        <f t="shared" si="83"/>
        <v>39146</v>
      </c>
      <c r="F1249" s="353">
        <f t="shared" si="84"/>
        <v>-5.5176961969663711</v>
      </c>
      <c r="G1249" s="354">
        <f t="shared" si="85"/>
        <v>-0.93640901823874856</v>
      </c>
      <c r="I1249" s="351">
        <f t="shared" si="86"/>
        <v>39146</v>
      </c>
      <c r="J1249" s="353">
        <f t="array" ref="J1249">(PRODUCT(1+$F$2:F1249/100)-1)*100</f>
        <v>151.47107990638625</v>
      </c>
      <c r="K1249" s="354">
        <f t="array" ref="K1249">(PRODUCT(1+$G$2:G1249/100)-1)*100</f>
        <v>36.605777017906796</v>
      </c>
      <c r="M1249" s="361">
        <f t="shared" si="87"/>
        <v>3.6441249329499716</v>
      </c>
    </row>
    <row r="1250" spans="1:13">
      <c r="A1250" s="350">
        <v>39147</v>
      </c>
      <c r="B1250" s="346">
        <v>3.0629</v>
      </c>
      <c r="C1250" s="346">
        <v>2158.36</v>
      </c>
      <c r="D1250" s="346"/>
      <c r="E1250" s="351">
        <f t="shared" si="83"/>
        <v>39147</v>
      </c>
      <c r="F1250" s="353">
        <f t="shared" si="84"/>
        <v>1.8048261649936892</v>
      </c>
      <c r="G1250" s="354">
        <f t="shared" si="85"/>
        <v>1.5536337715377213</v>
      </c>
      <c r="I1250" s="351">
        <f t="shared" si="86"/>
        <v>39147</v>
      </c>
      <c r="J1250" s="353">
        <f t="array" ref="J1250">(PRODUCT(1+$F$2:F1250/100)-1)*100</f>
        <v>156.0096957539289</v>
      </c>
      <c r="K1250" s="354">
        <f t="array" ref="K1250">(PRODUCT(1+$G$2:G1250/100)-1)*100</f>
        <v>38.728130503528504</v>
      </c>
      <c r="M1250" s="361">
        <f t="shared" si="87"/>
        <v>3.6444949770489239</v>
      </c>
    </row>
    <row r="1251" spans="1:13">
      <c r="A1251" s="350">
        <v>39148</v>
      </c>
      <c r="B1251" s="346">
        <v>3.0257000000000001</v>
      </c>
      <c r="C1251" s="346">
        <v>2153.65</v>
      </c>
      <c r="D1251" s="346"/>
      <c r="E1251" s="351">
        <f t="shared" si="83"/>
        <v>39148</v>
      </c>
      <c r="F1251" s="353">
        <f t="shared" si="84"/>
        <v>-1.2145352443762469</v>
      </c>
      <c r="G1251" s="354">
        <f t="shared" si="85"/>
        <v>-0.21822124205415072</v>
      </c>
      <c r="I1251" s="351">
        <f t="shared" si="86"/>
        <v>39148</v>
      </c>
      <c r="J1251" s="353">
        <f t="array" ref="J1251">(PRODUCT(1+$F$2:F1251/100)-1)*100</f>
        <v>152.90036776997704</v>
      </c>
      <c r="K1251" s="354">
        <f t="array" ref="K1251">(PRODUCT(1+$G$2:G1251/100)-1)*100</f>
        <v>38.425396254065205</v>
      </c>
      <c r="M1251" s="361">
        <f t="shared" si="87"/>
        <v>3.6441986535698079</v>
      </c>
    </row>
    <row r="1252" spans="1:13">
      <c r="A1252" s="350">
        <v>39149</v>
      </c>
      <c r="B1252" s="346">
        <v>3.0343</v>
      </c>
      <c r="C1252" s="346">
        <v>2169.14</v>
      </c>
      <c r="D1252" s="346"/>
      <c r="E1252" s="351">
        <f t="shared" si="83"/>
        <v>39149</v>
      </c>
      <c r="F1252" s="353">
        <f t="shared" si="84"/>
        <v>0.2842317480252543</v>
      </c>
      <c r="G1252" s="354">
        <f t="shared" si="85"/>
        <v>0.71924407401386947</v>
      </c>
      <c r="I1252" s="351">
        <f t="shared" si="86"/>
        <v>39149</v>
      </c>
      <c r="J1252" s="353">
        <f t="array" ref="J1252">(PRODUCT(1+$F$2:F1252/100)-1)*100</f>
        <v>153.61919090605193</v>
      </c>
      <c r="K1252" s="354">
        <f t="array" ref="K1252">(PRODUCT(1+$G$2:G1252/100)-1)*100</f>
        <v>39.421012713552784</v>
      </c>
      <c r="M1252" s="361">
        <f t="shared" si="87"/>
        <v>3.6415493700024006</v>
      </c>
    </row>
    <row r="1253" spans="1:13">
      <c r="A1253" s="350">
        <v>39150</v>
      </c>
      <c r="B1253" s="346">
        <v>3.0085999999999999</v>
      </c>
      <c r="C1253" s="346">
        <v>2170.62</v>
      </c>
      <c r="D1253" s="346"/>
      <c r="E1253" s="351">
        <f t="shared" si="83"/>
        <v>39150</v>
      </c>
      <c r="F1253" s="353">
        <f t="shared" si="84"/>
        <v>-0.84698282964769112</v>
      </c>
      <c r="G1253" s="354">
        <f t="shared" si="85"/>
        <v>6.8229805360653373E-2</v>
      </c>
      <c r="I1253" s="351">
        <f t="shared" si="86"/>
        <v>39150</v>
      </c>
      <c r="J1253" s="353">
        <f t="array" ref="J1253">(PRODUCT(1+$F$2:F1253/100)-1)*100</f>
        <v>151.47107990638625</v>
      </c>
      <c r="K1253" s="354">
        <f t="array" ref="K1253">(PRODUCT(1+$G$2:G1253/100)-1)*100</f>
        <v>39.516139399159101</v>
      </c>
      <c r="M1253" s="361">
        <f t="shared" si="87"/>
        <v>3.6404793418243426</v>
      </c>
    </row>
    <row r="1254" spans="1:13">
      <c r="A1254" s="350">
        <v>39153</v>
      </c>
      <c r="B1254" s="346">
        <v>3.0114000000000001</v>
      </c>
      <c r="C1254" s="346">
        <v>2176.5</v>
      </c>
      <c r="D1254" s="346"/>
      <c r="E1254" s="351">
        <f t="shared" si="83"/>
        <v>39153</v>
      </c>
      <c r="F1254" s="353">
        <f t="shared" si="84"/>
        <v>9.3066542577946443E-2</v>
      </c>
      <c r="G1254" s="354">
        <f t="shared" si="85"/>
        <v>0.27089034469414131</v>
      </c>
      <c r="I1254" s="351">
        <f t="shared" si="86"/>
        <v>39153</v>
      </c>
      <c r="J1254" s="353">
        <f t="array" ref="J1254">(PRODUCT(1+$F$2:F1254/100)-1)*100</f>
        <v>151.70511534603855</v>
      </c>
      <c r="K1254" s="354">
        <f t="array" ref="K1254">(PRODUCT(1+$G$2:G1254/100)-1)*100</f>
        <v>39.894075150081434</v>
      </c>
      <c r="M1254" s="361">
        <f t="shared" si="87"/>
        <v>3.6399390133268312</v>
      </c>
    </row>
    <row r="1255" spans="1:13">
      <c r="A1255" s="350">
        <v>39154</v>
      </c>
      <c r="B1255" s="346">
        <v>2.9357000000000002</v>
      </c>
      <c r="C1255" s="346">
        <v>2132.7600000000002</v>
      </c>
      <c r="D1255" s="346"/>
      <c r="E1255" s="351">
        <f t="shared" si="83"/>
        <v>39154</v>
      </c>
      <c r="F1255" s="353">
        <f t="shared" si="84"/>
        <v>-2.5137809656638033</v>
      </c>
      <c r="G1255" s="354">
        <f t="shared" si="85"/>
        <v>-2.0096485182632517</v>
      </c>
      <c r="I1255" s="351">
        <f t="shared" si="86"/>
        <v>39154</v>
      </c>
      <c r="J1255" s="353">
        <f t="array" ref="J1255">(PRODUCT(1+$F$2:F1255/100)-1)*100</f>
        <v>145.37780006686774</v>
      </c>
      <c r="K1255" s="354">
        <f t="array" ref="K1255">(PRODUCT(1+$G$2:G1255/100)-1)*100</f>
        <v>37.082695941689735</v>
      </c>
      <c r="M1255" s="361">
        <f t="shared" si="87"/>
        <v>3.6404010250932499</v>
      </c>
    </row>
    <row r="1256" spans="1:13">
      <c r="A1256" s="350">
        <v>39155</v>
      </c>
      <c r="B1256" s="346">
        <v>3.0156999999999998</v>
      </c>
      <c r="C1256" s="346">
        <v>2147.1799999999998</v>
      </c>
      <c r="D1256" s="346"/>
      <c r="E1256" s="351">
        <f t="shared" si="83"/>
        <v>39155</v>
      </c>
      <c r="F1256" s="353">
        <f t="shared" si="84"/>
        <v>2.725074087951751</v>
      </c>
      <c r="G1256" s="354">
        <f t="shared" si="85"/>
        <v>0.67611920703687378</v>
      </c>
      <c r="I1256" s="351">
        <f t="shared" si="86"/>
        <v>39155</v>
      </c>
      <c r="J1256" s="353">
        <f t="array" ref="J1256">(PRODUCT(1+$F$2:F1256/100)-1)*100</f>
        <v>152.064526914076</v>
      </c>
      <c r="K1256" s="354">
        <f t="array" ref="K1256">(PRODUCT(1+$G$2:G1256/100)-1)*100</f>
        <v>38.009538378475447</v>
      </c>
      <c r="M1256" s="361">
        <f t="shared" si="87"/>
        <v>3.6406080610960907</v>
      </c>
    </row>
    <row r="1257" spans="1:13">
      <c r="A1257" s="350">
        <v>39156</v>
      </c>
      <c r="B1257" s="346">
        <v>3.0228999999999999</v>
      </c>
      <c r="C1257" s="346">
        <v>2155.1799999999998</v>
      </c>
      <c r="D1257" s="346"/>
      <c r="E1257" s="351">
        <f t="shared" si="83"/>
        <v>39156</v>
      </c>
      <c r="F1257" s="353">
        <f t="shared" si="84"/>
        <v>0.23875053884669928</v>
      </c>
      <c r="G1257" s="354">
        <f t="shared" si="85"/>
        <v>0.37258171182668054</v>
      </c>
      <c r="I1257" s="351">
        <f t="shared" si="86"/>
        <v>39156</v>
      </c>
      <c r="J1257" s="353">
        <f t="array" ref="J1257">(PRODUCT(1+$F$2:F1257/100)-1)*100</f>
        <v>152.66633233032474</v>
      </c>
      <c r="K1257" s="354">
        <f t="array" ref="K1257">(PRODUCT(1+$G$2:G1257/100)-1)*100</f>
        <v>38.523736679050067</v>
      </c>
      <c r="M1257" s="361">
        <f t="shared" si="87"/>
        <v>3.637817009996144</v>
      </c>
    </row>
    <row r="1258" spans="1:13">
      <c r="A1258" s="350">
        <v>39157</v>
      </c>
      <c r="B1258" s="346">
        <v>3.0028999999999999</v>
      </c>
      <c r="C1258" s="346">
        <v>2146.9299999999998</v>
      </c>
      <c r="D1258" s="346"/>
      <c r="E1258" s="351">
        <f t="shared" si="83"/>
        <v>39157</v>
      </c>
      <c r="F1258" s="353">
        <f t="shared" si="84"/>
        <v>-0.66161632869099485</v>
      </c>
      <c r="G1258" s="354">
        <f t="shared" si="85"/>
        <v>-0.38279865254874368</v>
      </c>
      <c r="I1258" s="351">
        <f t="shared" si="86"/>
        <v>39157</v>
      </c>
      <c r="J1258" s="353">
        <f t="array" ref="J1258">(PRODUCT(1+$F$2:F1258/100)-1)*100</f>
        <v>150.99465061852266</v>
      </c>
      <c r="K1258" s="354">
        <f t="array" ref="K1258">(PRODUCT(1+$G$2:G1258/100)-1)*100</f>
        <v>37.993469681582503</v>
      </c>
      <c r="M1258" s="361">
        <f t="shared" si="87"/>
        <v>3.6373804362686664</v>
      </c>
    </row>
    <row r="1259" spans="1:13">
      <c r="A1259" s="350">
        <v>39160</v>
      </c>
      <c r="B1259" s="346">
        <v>3.0514000000000001</v>
      </c>
      <c r="C1259" s="346">
        <v>2170.33</v>
      </c>
      <c r="D1259" s="346"/>
      <c r="E1259" s="351">
        <f t="shared" si="83"/>
        <v>39160</v>
      </c>
      <c r="F1259" s="353">
        <f t="shared" si="84"/>
        <v>1.6151053981151575</v>
      </c>
      <c r="G1259" s="354">
        <f t="shared" si="85"/>
        <v>1.0899284094032069</v>
      </c>
      <c r="I1259" s="351">
        <f t="shared" si="86"/>
        <v>39160</v>
      </c>
      <c r="J1259" s="353">
        <f t="array" ref="J1259">(PRODUCT(1+$F$2:F1259/100)-1)*100</f>
        <v>155.04847876964268</v>
      </c>
      <c r="K1259" s="354">
        <f t="array" ref="K1259">(PRODUCT(1+$G$2:G1259/100)-1)*100</f>
        <v>39.497499710763265</v>
      </c>
      <c r="M1259" s="361">
        <f t="shared" si="87"/>
        <v>3.633369522638338</v>
      </c>
    </row>
    <row r="1260" spans="1:13">
      <c r="A1260" s="350">
        <v>39161</v>
      </c>
      <c r="B1260" s="346">
        <v>3.2113999999999998</v>
      </c>
      <c r="C1260" s="346">
        <v>2184.1</v>
      </c>
      <c r="D1260" s="346"/>
      <c r="E1260" s="351">
        <f t="shared" si="83"/>
        <v>39161</v>
      </c>
      <c r="F1260" s="353">
        <f t="shared" si="84"/>
        <v>5.2434947892770367</v>
      </c>
      <c r="G1260" s="354">
        <f t="shared" si="85"/>
        <v>0.63446572641026044</v>
      </c>
      <c r="I1260" s="351">
        <f t="shared" si="86"/>
        <v>39161</v>
      </c>
      <c r="J1260" s="353">
        <f t="array" ref="J1260">(PRODUCT(1+$F$2:F1260/100)-1)*100</f>
        <v>168.42193246405924</v>
      </c>
      <c r="K1260" s="354">
        <f t="array" ref="K1260">(PRODUCT(1+$G$2:G1260/100)-1)*100</f>
        <v>40.382563535627305</v>
      </c>
      <c r="M1260" s="361">
        <f t="shared" si="87"/>
        <v>3.6378922756605765</v>
      </c>
    </row>
    <row r="1261" spans="1:13">
      <c r="A1261" s="350">
        <v>39162</v>
      </c>
      <c r="B1261" s="346">
        <v>3.2928999999999999</v>
      </c>
      <c r="C1261" s="346">
        <v>2221.46</v>
      </c>
      <c r="D1261" s="346"/>
      <c r="E1261" s="351">
        <f t="shared" si="83"/>
        <v>39162</v>
      </c>
      <c r="F1261" s="353">
        <f t="shared" si="84"/>
        <v>2.5378339664943628</v>
      </c>
      <c r="G1261" s="354">
        <f t="shared" si="85"/>
        <v>1.7105443889931848</v>
      </c>
      <c r="I1261" s="351">
        <f t="shared" si="86"/>
        <v>39162</v>
      </c>
      <c r="J1261" s="353">
        <f t="array" ref="J1261">(PRODUCT(1+$F$2:F1261/100)-1)*100</f>
        <v>175.2340354396527</v>
      </c>
      <c r="K1261" s="354">
        <f t="array" ref="K1261">(PRODUCT(1+$G$2:G1261/100)-1)*100</f>
        <v>42.783869599310776</v>
      </c>
      <c r="M1261" s="361">
        <f t="shared" si="87"/>
        <v>3.6389352215035022</v>
      </c>
    </row>
    <row r="1262" spans="1:13">
      <c r="A1262" s="350">
        <v>39163</v>
      </c>
      <c r="B1262" s="346">
        <v>3.3</v>
      </c>
      <c r="C1262" s="346">
        <v>2220.6799999999998</v>
      </c>
      <c r="D1262" s="346"/>
      <c r="E1262" s="351">
        <f t="shared" si="83"/>
        <v>39163</v>
      </c>
      <c r="F1262" s="353">
        <f t="shared" si="84"/>
        <v>0.2156154149837386</v>
      </c>
      <c r="G1262" s="354">
        <f t="shared" si="85"/>
        <v>-3.5112043430907125E-2</v>
      </c>
      <c r="I1262" s="351">
        <f t="shared" si="86"/>
        <v>39163</v>
      </c>
      <c r="J1262" s="353">
        <f t="array" ref="J1262">(PRODUCT(1+$F$2:F1262/100)-1)*100</f>
        <v>175.82748244734239</v>
      </c>
      <c r="K1262" s="354">
        <f t="array" ref="K1262">(PRODUCT(1+$G$2:G1262/100)-1)*100</f>
        <v>42.733735265004746</v>
      </c>
      <c r="M1262" s="361">
        <f t="shared" si="87"/>
        <v>3.6347993920237882</v>
      </c>
    </row>
    <row r="1263" spans="1:13">
      <c r="A1263" s="350">
        <v>39164</v>
      </c>
      <c r="B1263" s="346">
        <v>3.39</v>
      </c>
      <c r="C1263" s="346">
        <v>2223.12</v>
      </c>
      <c r="D1263" s="346"/>
      <c r="E1263" s="351">
        <f t="shared" si="83"/>
        <v>39164</v>
      </c>
      <c r="F1263" s="353">
        <f t="shared" si="84"/>
        <v>2.7272727272727337</v>
      </c>
      <c r="G1263" s="354">
        <f t="shared" si="85"/>
        <v>0.10987625412035573</v>
      </c>
      <c r="I1263" s="351">
        <f t="shared" si="86"/>
        <v>39164</v>
      </c>
      <c r="J1263" s="353">
        <f t="array" ref="J1263">(PRODUCT(1+$F$2:F1263/100)-1)*100</f>
        <v>183.35005015045175</v>
      </c>
      <c r="K1263" s="354">
        <f t="array" ref="K1263">(PRODUCT(1+$G$2:G1263/100)-1)*100</f>
        <v>42.890565746679997</v>
      </c>
      <c r="M1263" s="361">
        <f t="shared" si="87"/>
        <v>3.6348670106797334</v>
      </c>
    </row>
    <row r="1264" spans="1:13">
      <c r="A1264" s="350">
        <v>39167</v>
      </c>
      <c r="B1264" s="346">
        <v>3.3229000000000002</v>
      </c>
      <c r="C1264" s="346">
        <v>2225.2600000000002</v>
      </c>
      <c r="D1264" s="346"/>
      <c r="E1264" s="351">
        <f t="shared" si="83"/>
        <v>39167</v>
      </c>
      <c r="F1264" s="353">
        <f t="shared" si="84"/>
        <v>-1.9793510324483732</v>
      </c>
      <c r="G1264" s="354">
        <f t="shared" si="85"/>
        <v>9.6261110511375314E-2</v>
      </c>
      <c r="I1264" s="351">
        <f t="shared" si="86"/>
        <v>39167</v>
      </c>
      <c r="J1264" s="353">
        <f t="array" ref="J1264">(PRODUCT(1+$F$2:F1264/100)-1)*100</f>
        <v>177.74155800735579</v>
      </c>
      <c r="K1264" s="354">
        <f t="array" ref="K1264">(PRODUCT(1+$G$2:G1264/100)-1)*100</f>
        <v>43.02811379208373</v>
      </c>
      <c r="M1264" s="361">
        <f t="shared" si="87"/>
        <v>3.6355163565254407</v>
      </c>
    </row>
    <row r="1265" spans="1:13">
      <c r="A1265" s="350">
        <v>39168</v>
      </c>
      <c r="B1265" s="346">
        <v>3.3685999999999998</v>
      </c>
      <c r="C1265" s="346">
        <v>2211.52</v>
      </c>
      <c r="D1265" s="346"/>
      <c r="E1265" s="351">
        <f t="shared" si="83"/>
        <v>39168</v>
      </c>
      <c r="F1265" s="353">
        <f t="shared" si="84"/>
        <v>1.3753047037226462</v>
      </c>
      <c r="G1265" s="354">
        <f t="shared" si="85"/>
        <v>-0.61745593773312457</v>
      </c>
      <c r="I1265" s="351">
        <f t="shared" si="86"/>
        <v>39168</v>
      </c>
      <c r="J1265" s="353">
        <f t="array" ref="J1265">(PRODUCT(1+$F$2:F1265/100)-1)*100</f>
        <v>181.56135071882352</v>
      </c>
      <c r="K1265" s="354">
        <f t="array" ref="K1265">(PRODUCT(1+$G$2:G1265/100)-1)*100</f>
        <v>42.144978210846816</v>
      </c>
      <c r="M1265" s="361">
        <f t="shared" si="87"/>
        <v>3.6323587857799122</v>
      </c>
    </row>
    <row r="1266" spans="1:13">
      <c r="A1266" s="350">
        <v>39169</v>
      </c>
      <c r="B1266" s="346">
        <v>3.34</v>
      </c>
      <c r="C1266" s="346">
        <v>2194.38</v>
      </c>
      <c r="D1266" s="346"/>
      <c r="E1266" s="351">
        <f t="shared" si="83"/>
        <v>39169</v>
      </c>
      <c r="F1266" s="353">
        <f t="shared" si="84"/>
        <v>-0.84901739595083514</v>
      </c>
      <c r="G1266" s="354">
        <f t="shared" si="85"/>
        <v>-0.77503255679350902</v>
      </c>
      <c r="I1266" s="351">
        <f t="shared" si="86"/>
        <v>39169</v>
      </c>
      <c r="J1266" s="353">
        <f t="array" ref="J1266">(PRODUCT(1+$F$2:F1266/100)-1)*100</f>
        <v>179.17084587094658</v>
      </c>
      <c r="K1266" s="354">
        <f t="array" ref="K1266">(PRODUCT(1+$G$2:G1266/100)-1)*100</f>
        <v>41.043308351865718</v>
      </c>
      <c r="M1266" s="361">
        <f t="shared" si="87"/>
        <v>3.6316688306656504</v>
      </c>
    </row>
    <row r="1267" spans="1:13">
      <c r="A1267" s="350">
        <v>39170</v>
      </c>
      <c r="B1267" s="346">
        <v>3.35</v>
      </c>
      <c r="C1267" s="346">
        <v>2202.6799999999998</v>
      </c>
      <c r="D1267" s="346"/>
      <c r="E1267" s="351">
        <f t="shared" si="83"/>
        <v>39170</v>
      </c>
      <c r="F1267" s="353">
        <f t="shared" si="84"/>
        <v>0.29940119760478723</v>
      </c>
      <c r="G1267" s="354">
        <f t="shared" si="85"/>
        <v>0.37823895587818512</v>
      </c>
      <c r="I1267" s="351">
        <f t="shared" si="86"/>
        <v>39170</v>
      </c>
      <c r="J1267" s="353">
        <f t="array" ref="J1267">(PRODUCT(1+$F$2:F1267/100)-1)*100</f>
        <v>180.00668672684762</v>
      </c>
      <c r="K1267" s="354">
        <f t="array" ref="K1267">(PRODUCT(1+$G$2:G1267/100)-1)*100</f>
        <v>41.576789088711848</v>
      </c>
      <c r="M1267" s="361">
        <f t="shared" si="87"/>
        <v>3.5906549757586532</v>
      </c>
    </row>
    <row r="1268" spans="1:13">
      <c r="A1268" s="350">
        <v>39171</v>
      </c>
      <c r="B1268" s="346">
        <v>3.3129</v>
      </c>
      <c r="C1268" s="346">
        <v>2200.12</v>
      </c>
      <c r="D1268" s="346"/>
      <c r="E1268" s="351">
        <f t="shared" si="83"/>
        <v>39171</v>
      </c>
      <c r="F1268" s="353">
        <f t="shared" si="84"/>
        <v>-1.1074626865671733</v>
      </c>
      <c r="G1268" s="354">
        <f t="shared" si="85"/>
        <v>-0.11622205676721231</v>
      </c>
      <c r="I1268" s="351">
        <f t="shared" si="86"/>
        <v>39171</v>
      </c>
      <c r="J1268" s="353">
        <f t="array" ref="J1268">(PRODUCT(1+$F$2:F1268/100)-1)*100</f>
        <v>176.90571715145475</v>
      </c>
      <c r="K1268" s="354">
        <f t="array" ref="K1268">(PRODUCT(1+$G$2:G1268/100)-1)*100</f>
        <v>41.41224563252797</v>
      </c>
      <c r="M1268" s="361">
        <f t="shared" si="87"/>
        <v>3.5893711472481682</v>
      </c>
    </row>
    <row r="1269" spans="1:13">
      <c r="A1269" s="350">
        <v>39174</v>
      </c>
      <c r="B1269" s="346">
        <v>3.3542999999999998</v>
      </c>
      <c r="C1269" s="346">
        <v>2205.85</v>
      </c>
      <c r="D1269" s="346"/>
      <c r="E1269" s="351">
        <f t="shared" si="83"/>
        <v>39174</v>
      </c>
      <c r="F1269" s="353">
        <f t="shared" si="84"/>
        <v>1.2496604183645621</v>
      </c>
      <c r="G1269" s="354">
        <f t="shared" si="85"/>
        <v>0.26044033961782898</v>
      </c>
      <c r="I1269" s="351">
        <f t="shared" si="86"/>
        <v>39174</v>
      </c>
      <c r="J1269" s="353">
        <f t="array" ref="J1269">(PRODUCT(1+$F$2:F1269/100)-1)*100</f>
        <v>180.36609829488501</v>
      </c>
      <c r="K1269" s="354">
        <f t="array" ref="K1269">(PRODUCT(1+$G$2:G1269/100)-1)*100</f>
        <v>41.78054016531452</v>
      </c>
      <c r="M1269" s="361">
        <f t="shared" si="87"/>
        <v>3.5895404562606639</v>
      </c>
    </row>
    <row r="1270" spans="1:13">
      <c r="A1270" s="350">
        <v>39175</v>
      </c>
      <c r="B1270" s="346">
        <v>3.3971</v>
      </c>
      <c r="C1270" s="346">
        <v>2226.7600000000002</v>
      </c>
      <c r="D1270" s="346"/>
      <c r="E1270" s="351">
        <f t="shared" si="83"/>
        <v>39175</v>
      </c>
      <c r="F1270" s="353">
        <f t="shared" si="84"/>
        <v>1.2759741227677868</v>
      </c>
      <c r="G1270" s="354">
        <f t="shared" si="85"/>
        <v>0.94793390303058445</v>
      </c>
      <c r="I1270" s="351">
        <f t="shared" si="86"/>
        <v>39175</v>
      </c>
      <c r="J1270" s="353">
        <f t="array" ref="J1270">(PRODUCT(1+$F$2:F1270/100)-1)*100</f>
        <v>183.94349715814141</v>
      </c>
      <c r="K1270" s="354">
        <f t="array" ref="K1270">(PRODUCT(1+$G$2:G1270/100)-1)*100</f>
        <v>43.124525973441429</v>
      </c>
      <c r="M1270" s="361">
        <f t="shared" si="87"/>
        <v>3.5874957465757853</v>
      </c>
    </row>
    <row r="1271" spans="1:13">
      <c r="A1271" s="350">
        <v>39176</v>
      </c>
      <c r="B1271" s="346">
        <v>3.5043000000000002</v>
      </c>
      <c r="C1271" s="346">
        <v>2229.25</v>
      </c>
      <c r="D1271" s="346"/>
      <c r="E1271" s="351">
        <f t="shared" si="83"/>
        <v>39176</v>
      </c>
      <c r="F1271" s="353">
        <f t="shared" si="84"/>
        <v>3.1556327455771083</v>
      </c>
      <c r="G1271" s="354">
        <f t="shared" si="85"/>
        <v>0.11182166016991957</v>
      </c>
      <c r="I1271" s="351">
        <f t="shared" si="86"/>
        <v>39176</v>
      </c>
      <c r="J1271" s="353">
        <f t="array" ref="J1271">(PRODUCT(1+$F$2:F1271/100)-1)*100</f>
        <v>192.90371113340052</v>
      </c>
      <c r="K1271" s="354">
        <f t="array" ref="K1271">(PRODUCT(1+$G$2:G1271/100)-1)*100</f>
        <v>43.284570194495252</v>
      </c>
      <c r="M1271" s="361">
        <f t="shared" si="87"/>
        <v>3.5891959585432458</v>
      </c>
    </row>
    <row r="1272" spans="1:13">
      <c r="A1272" s="350">
        <v>39177</v>
      </c>
      <c r="B1272" s="346">
        <v>3.4571000000000001</v>
      </c>
      <c r="C1272" s="346">
        <v>2236.71</v>
      </c>
      <c r="D1272" s="346"/>
      <c r="E1272" s="351">
        <f t="shared" si="83"/>
        <v>39177</v>
      </c>
      <c r="F1272" s="353">
        <f t="shared" si="84"/>
        <v>-1.3469166452643955</v>
      </c>
      <c r="G1272" s="354">
        <f t="shared" si="85"/>
        <v>0.33464169563754975</v>
      </c>
      <c r="I1272" s="351">
        <f t="shared" si="86"/>
        <v>39177</v>
      </c>
      <c r="J1272" s="353">
        <f t="array" ref="J1272">(PRODUCT(1+$F$2:F1272/100)-1)*100</f>
        <v>188.95854229354762</v>
      </c>
      <c r="K1272" s="354">
        <f t="array" ref="K1272">(PRODUCT(1+$G$2:G1272/100)-1)*100</f>
        <v>43.764060109781092</v>
      </c>
      <c r="M1272" s="361">
        <f t="shared" si="87"/>
        <v>3.5891519241095096</v>
      </c>
    </row>
    <row r="1273" spans="1:13">
      <c r="A1273" s="350">
        <v>39178</v>
      </c>
      <c r="B1273" s="346">
        <v>3.4571000000000001</v>
      </c>
      <c r="C1273" s="346">
        <v>2236.71</v>
      </c>
      <c r="D1273" s="346"/>
      <c r="E1273" s="351">
        <f t="shared" si="83"/>
        <v>39178</v>
      </c>
      <c r="F1273" s="353">
        <f t="shared" si="84"/>
        <v>0</v>
      </c>
      <c r="G1273" s="354">
        <f t="shared" si="85"/>
        <v>0</v>
      </c>
      <c r="I1273" s="351">
        <f t="shared" si="86"/>
        <v>39178</v>
      </c>
      <c r="J1273" s="353">
        <f t="array" ref="J1273">(PRODUCT(1+$F$2:F1273/100)-1)*100</f>
        <v>188.95854229354762</v>
      </c>
      <c r="K1273" s="354">
        <f t="array" ref="K1273">(PRODUCT(1+$G$2:G1273/100)-1)*100</f>
        <v>43.764060109781092</v>
      </c>
      <c r="M1273" s="361">
        <f t="shared" si="87"/>
        <v>3.589135883229055</v>
      </c>
    </row>
    <row r="1274" spans="1:13">
      <c r="A1274" s="350">
        <v>39181</v>
      </c>
      <c r="B1274" s="346">
        <v>3.4771000000000001</v>
      </c>
      <c r="C1274" s="346">
        <v>2238.0300000000002</v>
      </c>
      <c r="D1274" s="346"/>
      <c r="E1274" s="351">
        <f t="shared" si="83"/>
        <v>39181</v>
      </c>
      <c r="F1274" s="353">
        <f t="shared" si="84"/>
        <v>0.5785195684244071</v>
      </c>
      <c r="G1274" s="354">
        <f t="shared" si="85"/>
        <v>5.9015250077121273E-2</v>
      </c>
      <c r="I1274" s="351">
        <f t="shared" si="86"/>
        <v>39181</v>
      </c>
      <c r="J1274" s="353">
        <f t="array" ref="J1274">(PRODUCT(1+$F$2:F1274/100)-1)*100</f>
        <v>190.63022400534973</v>
      </c>
      <c r="K1274" s="354">
        <f t="array" ref="K1274">(PRODUCT(1+$G$2:G1274/100)-1)*100</f>
        <v>43.848902829375902</v>
      </c>
      <c r="M1274" s="361">
        <f t="shared" si="87"/>
        <v>3.5891905592171667</v>
      </c>
    </row>
    <row r="1275" spans="1:13">
      <c r="A1275" s="350">
        <v>39182</v>
      </c>
      <c r="B1275" s="346">
        <v>3.5514000000000001</v>
      </c>
      <c r="C1275" s="346">
        <v>2243.9299999999998</v>
      </c>
      <c r="D1275" s="346"/>
      <c r="E1275" s="351">
        <f t="shared" si="83"/>
        <v>39182</v>
      </c>
      <c r="F1275" s="353">
        <f t="shared" si="84"/>
        <v>2.1368381697391525</v>
      </c>
      <c r="G1275" s="354">
        <f t="shared" si="85"/>
        <v>0.2636247056563068</v>
      </c>
      <c r="I1275" s="351">
        <f t="shared" si="86"/>
        <v>39182</v>
      </c>
      <c r="J1275" s="353">
        <f t="array" ref="J1275">(PRODUCT(1+$F$2:F1275/100)-1)*100</f>
        <v>196.84052156469446</v>
      </c>
      <c r="K1275" s="354">
        <f t="array" ref="K1275">(PRODUCT(1+$G$2:G1275/100)-1)*100</f>
        <v>44.228124076049681</v>
      </c>
      <c r="M1275" s="361">
        <f t="shared" si="87"/>
        <v>3.5842975030774991</v>
      </c>
    </row>
    <row r="1276" spans="1:13">
      <c r="A1276" s="350">
        <v>39183</v>
      </c>
      <c r="B1276" s="346">
        <v>3.5143</v>
      </c>
      <c r="C1276" s="346">
        <v>2229.44</v>
      </c>
      <c r="D1276" s="346"/>
      <c r="E1276" s="351">
        <f t="shared" si="83"/>
        <v>39183</v>
      </c>
      <c r="F1276" s="353">
        <f t="shared" si="84"/>
        <v>-1.0446584445570783</v>
      </c>
      <c r="G1276" s="354">
        <f t="shared" si="85"/>
        <v>-0.64574206860283923</v>
      </c>
      <c r="I1276" s="351">
        <f t="shared" si="86"/>
        <v>39183</v>
      </c>
      <c r="J1276" s="353">
        <f t="array" ref="J1276">(PRODUCT(1+$F$2:F1276/100)-1)*100</f>
        <v>193.73955198930156</v>
      </c>
      <c r="K1276" s="354">
        <f t="array" ref="K1276">(PRODUCT(1+$G$2:G1276/100)-1)*100</f>
        <v>43.296782404133928</v>
      </c>
      <c r="M1276" s="361">
        <f t="shared" si="87"/>
        <v>3.5844981357286994</v>
      </c>
    </row>
    <row r="1277" spans="1:13">
      <c r="A1277" s="350">
        <v>39184</v>
      </c>
      <c r="B1277" s="346">
        <v>3.5143</v>
      </c>
      <c r="C1277" s="346">
        <v>2243.3000000000002</v>
      </c>
      <c r="D1277" s="346"/>
      <c r="E1277" s="351">
        <f t="shared" si="83"/>
        <v>39184</v>
      </c>
      <c r="F1277" s="353">
        <f t="shared" si="84"/>
        <v>0</v>
      </c>
      <c r="G1277" s="354">
        <f t="shared" si="85"/>
        <v>0.62168078082389666</v>
      </c>
      <c r="I1277" s="351">
        <f t="shared" si="86"/>
        <v>39184</v>
      </c>
      <c r="J1277" s="353">
        <f t="array" ref="J1277">(PRODUCT(1+$F$2:F1277/100)-1)*100</f>
        <v>193.73955198930156</v>
      </c>
      <c r="K1277" s="354">
        <f t="array" ref="K1277">(PRODUCT(1+$G$2:G1277/100)-1)*100</f>
        <v>44.187630959879478</v>
      </c>
      <c r="M1277" s="361">
        <f t="shared" si="87"/>
        <v>3.5844945397845773</v>
      </c>
    </row>
    <row r="1278" spans="1:13">
      <c r="A1278" s="350">
        <v>39185</v>
      </c>
      <c r="B1278" s="346">
        <v>3.5143</v>
      </c>
      <c r="C1278" s="346">
        <v>2251.12</v>
      </c>
      <c r="D1278" s="346"/>
      <c r="E1278" s="351">
        <f t="shared" si="83"/>
        <v>39185</v>
      </c>
      <c r="F1278" s="353">
        <f t="shared" si="84"/>
        <v>0</v>
      </c>
      <c r="G1278" s="354">
        <f t="shared" si="85"/>
        <v>0.34859358980072752</v>
      </c>
      <c r="I1278" s="351">
        <f t="shared" si="86"/>
        <v>39185</v>
      </c>
      <c r="J1278" s="353">
        <f t="array" ref="J1278">(PRODUCT(1+$F$2:F1278/100)-1)*100</f>
        <v>193.73955198930156</v>
      </c>
      <c r="K1278" s="354">
        <f t="array" ref="K1278">(PRODUCT(1+$G$2:G1278/100)-1)*100</f>
        <v>44.690259798691145</v>
      </c>
      <c r="M1278" s="361">
        <f t="shared" si="87"/>
        <v>3.5829026467899925</v>
      </c>
    </row>
    <row r="1279" spans="1:13">
      <c r="A1279" s="350">
        <v>39188</v>
      </c>
      <c r="B1279" s="346">
        <v>3.5028999999999999</v>
      </c>
      <c r="C1279" s="346">
        <v>2275.35</v>
      </c>
      <c r="D1279" s="346"/>
      <c r="E1279" s="351">
        <f t="shared" si="83"/>
        <v>39188</v>
      </c>
      <c r="F1279" s="353">
        <f t="shared" si="84"/>
        <v>-0.32438892524827567</v>
      </c>
      <c r="G1279" s="354">
        <f t="shared" si="85"/>
        <v>1.0763531042325525</v>
      </c>
      <c r="I1279" s="351">
        <f t="shared" si="86"/>
        <v>39188</v>
      </c>
      <c r="J1279" s="353">
        <f t="array" ref="J1279">(PRODUCT(1+$F$2:F1279/100)-1)*100</f>
        <v>192.78669341357437</v>
      </c>
      <c r="K1279" s="354">
        <f t="array" ref="K1279">(PRODUCT(1+$G$2:G1279/100)-1)*100</f>
        <v>46.247637901556502</v>
      </c>
      <c r="M1279" s="361">
        <f t="shared" si="87"/>
        <v>3.5829112598775512</v>
      </c>
    </row>
    <row r="1280" spans="1:13">
      <c r="A1280" s="350">
        <v>39189</v>
      </c>
      <c r="B1280" s="346">
        <v>3.4228999999999998</v>
      </c>
      <c r="C1280" s="346">
        <v>2280.0100000000002</v>
      </c>
      <c r="D1280" s="346"/>
      <c r="E1280" s="351">
        <f t="shared" si="83"/>
        <v>39189</v>
      </c>
      <c r="F1280" s="353">
        <f t="shared" si="84"/>
        <v>-2.2838219760769718</v>
      </c>
      <c r="G1280" s="354">
        <f t="shared" si="85"/>
        <v>0.20480365658031019</v>
      </c>
      <c r="I1280" s="351">
        <f t="shared" si="86"/>
        <v>39189</v>
      </c>
      <c r="J1280" s="353">
        <f t="array" ref="J1280">(PRODUCT(1+$F$2:F1280/100)-1)*100</f>
        <v>186.09996656636608</v>
      </c>
      <c r="K1280" s="354">
        <f t="array" ref="K1280">(PRODUCT(1+$G$2:G1280/100)-1)*100</f>
        <v>46.547158411641234</v>
      </c>
      <c r="M1280" s="361">
        <f t="shared" si="87"/>
        <v>3.583501448377624</v>
      </c>
    </row>
    <row r="1281" spans="1:13">
      <c r="A1281" s="350">
        <v>39190</v>
      </c>
      <c r="B1281" s="346">
        <v>3.1</v>
      </c>
      <c r="C1281" s="346">
        <v>2281.61</v>
      </c>
      <c r="D1281" s="346"/>
      <c r="E1281" s="351">
        <f t="shared" si="83"/>
        <v>39190</v>
      </c>
      <c r="F1281" s="353">
        <f t="shared" si="84"/>
        <v>-9.4335212831224915</v>
      </c>
      <c r="G1281" s="354">
        <f t="shared" si="85"/>
        <v>7.0175130810823383E-2</v>
      </c>
      <c r="I1281" s="351">
        <f t="shared" si="86"/>
        <v>39190</v>
      </c>
      <c r="J1281" s="353">
        <f t="array" ref="J1281">(PRODUCT(1+$F$2:F1281/100)-1)*100</f>
        <v>159.11066532932159</v>
      </c>
      <c r="K1281" s="354">
        <f t="array" ref="K1281">(PRODUCT(1+$G$2:G1281/100)-1)*100</f>
        <v>46.649998071756137</v>
      </c>
      <c r="M1281" s="361">
        <f t="shared" si="87"/>
        <v>3.547973160122726</v>
      </c>
    </row>
    <row r="1282" spans="1:13">
      <c r="A1282" s="350">
        <v>39191</v>
      </c>
      <c r="B1282" s="346">
        <v>3.0729000000000002</v>
      </c>
      <c r="C1282" s="346">
        <v>2278.91</v>
      </c>
      <c r="D1282" s="346"/>
      <c r="E1282" s="351">
        <f t="shared" si="83"/>
        <v>39191</v>
      </c>
      <c r="F1282" s="353">
        <f t="shared" si="84"/>
        <v>-0.87419354838709218</v>
      </c>
      <c r="G1282" s="354">
        <f t="shared" si="85"/>
        <v>-0.11833748975504932</v>
      </c>
      <c r="I1282" s="351">
        <f t="shared" si="86"/>
        <v>39191</v>
      </c>
      <c r="J1282" s="353">
        <f t="array" ref="J1282">(PRODUCT(1+$F$2:F1282/100)-1)*100</f>
        <v>156.84553660982979</v>
      </c>
      <c r="K1282" s="354">
        <f t="array" ref="K1282">(PRODUCT(1+$G$2:G1282/100)-1)*100</f>
        <v>46.476456145312198</v>
      </c>
      <c r="M1282" s="361">
        <f t="shared" si="87"/>
        <v>3.5480963936624179</v>
      </c>
    </row>
    <row r="1283" spans="1:13">
      <c r="A1283" s="350">
        <v>39192</v>
      </c>
      <c r="B1283" s="346">
        <v>3.1570999999999998</v>
      </c>
      <c r="C1283" s="346">
        <v>2300.08</v>
      </c>
      <c r="D1283" s="346"/>
      <c r="E1283" s="351">
        <f t="shared" ref="E1283:E1346" si="88">A1283</f>
        <v>39192</v>
      </c>
      <c r="F1283" s="353">
        <f t="shared" ref="F1283:F1346" si="89">((B1283/B1282)-1)*100</f>
        <v>2.7400826580754156</v>
      </c>
      <c r="G1283" s="354">
        <f t="shared" ref="G1283:G1346" si="90">((C1283/C1282)-1)*100</f>
        <v>0.9289528765945132</v>
      </c>
      <c r="I1283" s="351">
        <f t="shared" ref="I1283:I1346" si="91">E1283</f>
        <v>39192</v>
      </c>
      <c r="J1283" s="353">
        <f t="array" ref="J1283">(PRODUCT(1+$F$2:F1283/100)-1)*100</f>
        <v>163.88331661651651</v>
      </c>
      <c r="K1283" s="354">
        <f t="array" ref="K1283">(PRODUCT(1+$G$2:G1283/100)-1)*100</f>
        <v>47.837153398207775</v>
      </c>
      <c r="M1283" s="361">
        <f t="shared" si="87"/>
        <v>3.5447577252367513</v>
      </c>
    </row>
    <row r="1284" spans="1:13">
      <c r="A1284" s="350">
        <v>39195</v>
      </c>
      <c r="B1284" s="346">
        <v>3.1042999999999998</v>
      </c>
      <c r="C1284" s="346">
        <v>2294.8200000000002</v>
      </c>
      <c r="D1284" s="346"/>
      <c r="E1284" s="351">
        <f t="shared" si="88"/>
        <v>39195</v>
      </c>
      <c r="F1284" s="353">
        <f t="shared" si="89"/>
        <v>-1.6724208925912976</v>
      </c>
      <c r="G1284" s="354">
        <f t="shared" si="90"/>
        <v>-0.22868769781919651</v>
      </c>
      <c r="I1284" s="351">
        <f t="shared" si="91"/>
        <v>39195</v>
      </c>
      <c r="J1284" s="353">
        <f t="array" ref="J1284">(PRODUCT(1+$F$2:F1284/100)-1)*100</f>
        <v>159.47007689735906</v>
      </c>
      <c r="K1284" s="354">
        <f t="array" ref="K1284">(PRODUCT(1+$G$2:G1284/100)-1)*100</f>
        <v>47.499068015579972</v>
      </c>
      <c r="M1284" s="361">
        <f t="shared" si="87"/>
        <v>3.5452608776753811</v>
      </c>
    </row>
    <row r="1285" spans="1:13">
      <c r="A1285" s="350">
        <v>39196</v>
      </c>
      <c r="B1285" s="346">
        <v>3.0886</v>
      </c>
      <c r="C1285" s="346">
        <v>2294.02</v>
      </c>
      <c r="D1285" s="346"/>
      <c r="E1285" s="351">
        <f t="shared" si="88"/>
        <v>39196</v>
      </c>
      <c r="F1285" s="353">
        <f t="shared" si="89"/>
        <v>-0.50575008858679826</v>
      </c>
      <c r="G1285" s="354">
        <f t="shared" si="90"/>
        <v>-3.4861122005214185E-2</v>
      </c>
      <c r="I1285" s="351">
        <f t="shared" si="91"/>
        <v>39196</v>
      </c>
      <c r="J1285" s="353">
        <f t="array" ref="J1285">(PRODUCT(1+$F$2:F1285/100)-1)*100</f>
        <v>158.15780675359443</v>
      </c>
      <c r="K1285" s="354">
        <f t="array" ref="K1285">(PRODUCT(1+$G$2:G1285/100)-1)*100</f>
        <v>47.447648185522496</v>
      </c>
      <c r="M1285" s="361">
        <f t="shared" si="87"/>
        <v>3.5440694877545926</v>
      </c>
    </row>
    <row r="1286" spans="1:13">
      <c r="A1286" s="350">
        <v>39197</v>
      </c>
      <c r="B1286" s="346">
        <v>3.08</v>
      </c>
      <c r="C1286" s="346">
        <v>2317.5</v>
      </c>
      <c r="D1286" s="346"/>
      <c r="E1286" s="351">
        <f t="shared" si="88"/>
        <v>39197</v>
      </c>
      <c r="F1286" s="353">
        <f t="shared" si="89"/>
        <v>-0.27844330764748015</v>
      </c>
      <c r="G1286" s="354">
        <f t="shared" si="90"/>
        <v>1.0235307451547992</v>
      </c>
      <c r="I1286" s="351">
        <f t="shared" si="91"/>
        <v>39197</v>
      </c>
      <c r="J1286" s="353">
        <f t="array" ref="J1286">(PRODUCT(1+$F$2:F1286/100)-1)*100</f>
        <v>157.43898361751954</v>
      </c>
      <c r="K1286" s="354">
        <f t="array" ref="K1286">(PRODUCT(1+$G$2:G1286/100)-1)*100</f>
        <v>48.956820197708993</v>
      </c>
      <c r="M1286" s="361">
        <f t="shared" si="87"/>
        <v>3.5440217273776038</v>
      </c>
    </row>
    <row r="1287" spans="1:13">
      <c r="A1287" s="350">
        <v>39198</v>
      </c>
      <c r="B1287" s="346">
        <v>3.1614</v>
      </c>
      <c r="C1287" s="346">
        <v>2315.91</v>
      </c>
      <c r="D1287" s="346"/>
      <c r="E1287" s="351">
        <f t="shared" si="88"/>
        <v>39198</v>
      </c>
      <c r="F1287" s="353">
        <f t="shared" si="89"/>
        <v>2.6428571428571468</v>
      </c>
      <c r="G1287" s="354">
        <f t="shared" si="90"/>
        <v>-6.8608414239490489E-2</v>
      </c>
      <c r="I1287" s="351">
        <f t="shared" si="91"/>
        <v>39198</v>
      </c>
      <c r="J1287" s="353">
        <f t="array" ref="J1287">(PRODUCT(1+$F$2:F1287/100)-1)*100</f>
        <v>164.24272818455398</v>
      </c>
      <c r="K1287" s="354">
        <f t="array" ref="K1287">(PRODUCT(1+$G$2:G1287/100)-1)*100</f>
        <v>48.854623285469771</v>
      </c>
      <c r="M1287" s="361">
        <f t="shared" si="87"/>
        <v>3.5431546198325359</v>
      </c>
    </row>
    <row r="1288" spans="1:13">
      <c r="A1288" s="350">
        <v>39199</v>
      </c>
      <c r="B1288" s="346">
        <v>3.1728999999999998</v>
      </c>
      <c r="C1288" s="346">
        <v>2315.6999999999998</v>
      </c>
      <c r="D1288" s="346"/>
      <c r="E1288" s="351">
        <f t="shared" si="88"/>
        <v>39199</v>
      </c>
      <c r="F1288" s="353">
        <f t="shared" si="89"/>
        <v>0.36376288985890959</v>
      </c>
      <c r="G1288" s="354">
        <f t="shared" si="90"/>
        <v>-9.0677098851021931E-3</v>
      </c>
      <c r="I1288" s="351">
        <f t="shared" si="91"/>
        <v>39199</v>
      </c>
      <c r="J1288" s="353">
        <f t="array" ref="J1288">(PRODUCT(1+$F$2:F1288/100)-1)*100</f>
        <v>165.20394516884016</v>
      </c>
      <c r="K1288" s="354">
        <f t="array" ref="K1288">(PRODUCT(1+$G$2:G1288/100)-1)*100</f>
        <v>48.84112558007967</v>
      </c>
      <c r="M1288" s="361">
        <f t="shared" si="87"/>
        <v>3.5424314097198315</v>
      </c>
    </row>
    <row r="1289" spans="1:13">
      <c r="A1289" s="350">
        <v>39202</v>
      </c>
      <c r="B1289" s="346">
        <v>3.1671</v>
      </c>
      <c r="C1289" s="346">
        <v>2297.5700000000002</v>
      </c>
      <c r="D1289" s="346"/>
      <c r="E1289" s="351">
        <f t="shared" si="88"/>
        <v>39202</v>
      </c>
      <c r="F1289" s="353">
        <f t="shared" si="89"/>
        <v>-0.18279807116516888</v>
      </c>
      <c r="G1289" s="354">
        <f t="shared" si="90"/>
        <v>-0.78291661268728996</v>
      </c>
      <c r="I1289" s="351">
        <f t="shared" si="91"/>
        <v>39202</v>
      </c>
      <c r="J1289" s="353">
        <f t="array" ref="J1289">(PRODUCT(1+$F$2:F1289/100)-1)*100</f>
        <v>164.71915747241761</v>
      </c>
      <c r="K1289" s="354">
        <f t="array" ref="K1289">(PRODUCT(1+$G$2:G1289/100)-1)*100</f>
        <v>47.675823681402484</v>
      </c>
      <c r="M1289" s="361">
        <f t="shared" si="87"/>
        <v>3.5421223883408031</v>
      </c>
    </row>
    <row r="1290" spans="1:13">
      <c r="A1290" s="350">
        <v>39203</v>
      </c>
      <c r="B1290" s="346">
        <v>3.1642999999999999</v>
      </c>
      <c r="C1290" s="346">
        <v>2303.6799999999998</v>
      </c>
      <c r="D1290" s="346"/>
      <c r="E1290" s="351">
        <f t="shared" si="88"/>
        <v>39203</v>
      </c>
      <c r="F1290" s="353">
        <f t="shared" si="89"/>
        <v>-8.8408954564112019E-2</v>
      </c>
      <c r="G1290" s="354">
        <f t="shared" si="90"/>
        <v>0.26593313805454155</v>
      </c>
      <c r="I1290" s="351">
        <f t="shared" si="91"/>
        <v>39203</v>
      </c>
      <c r="J1290" s="353">
        <f t="array" ref="J1290">(PRODUCT(1+$F$2:F1290/100)-1)*100</f>
        <v>164.4851220327653</v>
      </c>
      <c r="K1290" s="354">
        <f t="array" ref="K1290">(PRODUCT(1+$G$2:G1290/100)-1)*100</f>
        <v>48.068542633466336</v>
      </c>
      <c r="M1290" s="361">
        <f t="shared" si="87"/>
        <v>3.5357757359169306</v>
      </c>
    </row>
    <row r="1291" spans="1:13">
      <c r="A1291" s="350">
        <v>39204</v>
      </c>
      <c r="B1291" s="346">
        <v>3.1585999999999999</v>
      </c>
      <c r="C1291" s="346">
        <v>2318.84</v>
      </c>
      <c r="D1291" s="346"/>
      <c r="E1291" s="351">
        <f t="shared" si="88"/>
        <v>39204</v>
      </c>
      <c r="F1291" s="353">
        <f t="shared" si="89"/>
        <v>-0.18013462693170501</v>
      </c>
      <c r="G1291" s="354">
        <f t="shared" si="90"/>
        <v>0.6580775107653869</v>
      </c>
      <c r="I1291" s="351">
        <f t="shared" si="91"/>
        <v>39204</v>
      </c>
      <c r="J1291" s="353">
        <f t="array" ref="J1291">(PRODUCT(1+$F$2:F1291/100)-1)*100</f>
        <v>164.00869274490174</v>
      </c>
      <c r="K1291" s="354">
        <f t="array" ref="K1291">(PRODUCT(1+$G$2:G1291/100)-1)*100</f>
        <v>49.042948413055228</v>
      </c>
      <c r="M1291" s="361">
        <f t="shared" si="87"/>
        <v>3.5344711047756361</v>
      </c>
    </row>
    <row r="1292" spans="1:13">
      <c r="A1292" s="350">
        <v>39205</v>
      </c>
      <c r="B1292" s="346">
        <v>3.1842999999999999</v>
      </c>
      <c r="C1292" s="346">
        <v>2329.54</v>
      </c>
      <c r="D1292" s="346"/>
      <c r="E1292" s="351">
        <f t="shared" si="88"/>
        <v>39205</v>
      </c>
      <c r="F1292" s="353">
        <f t="shared" si="89"/>
        <v>0.81365161780535544</v>
      </c>
      <c r="G1292" s="354">
        <f t="shared" si="90"/>
        <v>0.46143761535939465</v>
      </c>
      <c r="I1292" s="351">
        <f t="shared" si="91"/>
        <v>39205</v>
      </c>
      <c r="J1292" s="353">
        <f t="array" ref="J1292">(PRODUCT(1+$F$2:F1292/100)-1)*100</f>
        <v>166.15680374456741</v>
      </c>
      <c r="K1292" s="354">
        <f t="array" ref="K1292">(PRODUCT(1+$G$2:G1292/100)-1)*100</f>
        <v>49.730688640073772</v>
      </c>
      <c r="M1292" s="361">
        <f t="shared" si="87"/>
        <v>3.5280033499544343</v>
      </c>
    </row>
    <row r="1293" spans="1:13">
      <c r="A1293" s="350">
        <v>39206</v>
      </c>
      <c r="B1293" s="346">
        <v>3.1657000000000002</v>
      </c>
      <c r="C1293" s="346">
        <v>2334.61</v>
      </c>
      <c r="D1293" s="346"/>
      <c r="E1293" s="351">
        <f t="shared" si="88"/>
        <v>39206</v>
      </c>
      <c r="F1293" s="353">
        <f t="shared" si="89"/>
        <v>-0.58411581823319958</v>
      </c>
      <c r="G1293" s="354">
        <f t="shared" si="90"/>
        <v>0.21763953398525882</v>
      </c>
      <c r="I1293" s="351">
        <f t="shared" si="91"/>
        <v>39206</v>
      </c>
      <c r="J1293" s="353">
        <f t="array" ref="J1293">(PRODUCT(1+$F$2:F1293/100)-1)*100</f>
        <v>164.60213975259151</v>
      </c>
      <c r="K1293" s="354">
        <f t="array" ref="K1293">(PRODUCT(1+$G$2:G1293/100)-1)*100</f>
        <v>50.056561813062949</v>
      </c>
      <c r="M1293" s="361">
        <f t="shared" si="87"/>
        <v>3.5280660515507662</v>
      </c>
    </row>
    <row r="1294" spans="1:13">
      <c r="A1294" s="350">
        <v>39209</v>
      </c>
      <c r="B1294" s="346">
        <v>3.1743000000000001</v>
      </c>
      <c r="C1294" s="346">
        <v>2340.6799999999998</v>
      </c>
      <c r="D1294" s="346"/>
      <c r="E1294" s="351">
        <f t="shared" si="88"/>
        <v>39209</v>
      </c>
      <c r="F1294" s="353">
        <f t="shared" si="89"/>
        <v>0.27166187573048894</v>
      </c>
      <c r="G1294" s="354">
        <f t="shared" si="90"/>
        <v>0.26000059967188349</v>
      </c>
      <c r="I1294" s="351">
        <f t="shared" si="91"/>
        <v>39209</v>
      </c>
      <c r="J1294" s="353">
        <f t="array" ref="J1294">(PRODUCT(1+$F$2:F1294/100)-1)*100</f>
        <v>165.3209628886664</v>
      </c>
      <c r="K1294" s="354">
        <f t="array" ref="K1294">(PRODUCT(1+$G$2:G1294/100)-1)*100</f>
        <v>50.44670977362393</v>
      </c>
      <c r="M1294" s="361">
        <f t="shared" si="87"/>
        <v>3.5199070705450399</v>
      </c>
    </row>
    <row r="1295" spans="1:13">
      <c r="A1295" s="350">
        <v>39210</v>
      </c>
      <c r="B1295" s="346">
        <v>3.1629</v>
      </c>
      <c r="C1295" s="346">
        <v>2338.14</v>
      </c>
      <c r="D1295" s="346"/>
      <c r="E1295" s="351">
        <f t="shared" si="88"/>
        <v>39210</v>
      </c>
      <c r="F1295" s="353">
        <f t="shared" si="89"/>
        <v>-0.35913429732539193</v>
      </c>
      <c r="G1295" s="354">
        <f t="shared" si="90"/>
        <v>-0.10851547413571749</v>
      </c>
      <c r="I1295" s="351">
        <f t="shared" si="91"/>
        <v>39210</v>
      </c>
      <c r="J1295" s="353">
        <f t="array" ref="J1295">(PRODUCT(1+$F$2:F1295/100)-1)*100</f>
        <v>164.36810431293924</v>
      </c>
      <c r="K1295" s="354">
        <f t="array" ref="K1295">(PRODUCT(1+$G$2:G1295/100)-1)*100</f>
        <v>50.28345181319149</v>
      </c>
      <c r="M1295" s="361">
        <f t="shared" si="87"/>
        <v>3.5191712701898781</v>
      </c>
    </row>
    <row r="1296" spans="1:13">
      <c r="A1296" s="350">
        <v>39211</v>
      </c>
      <c r="B1296" s="346">
        <v>3.1585999999999999</v>
      </c>
      <c r="C1296" s="346">
        <v>2346.3000000000002</v>
      </c>
      <c r="D1296" s="346"/>
      <c r="E1296" s="351">
        <f t="shared" si="88"/>
        <v>39211</v>
      </c>
      <c r="F1296" s="353">
        <f t="shared" si="89"/>
        <v>-0.13595118403997297</v>
      </c>
      <c r="G1296" s="354">
        <f t="shared" si="90"/>
        <v>0.34899535528241099</v>
      </c>
      <c r="I1296" s="351">
        <f t="shared" si="91"/>
        <v>39211</v>
      </c>
      <c r="J1296" s="353">
        <f t="array" ref="J1296">(PRODUCT(1+$F$2:F1296/100)-1)*100</f>
        <v>164.00869274490177</v>
      </c>
      <c r="K1296" s="354">
        <f t="array" ref="K1296">(PRODUCT(1+$G$2:G1296/100)-1)*100</f>
        <v>50.807934079777617</v>
      </c>
      <c r="M1296" s="361">
        <f t="shared" si="87"/>
        <v>3.5174048997235219</v>
      </c>
    </row>
    <row r="1297" spans="1:13">
      <c r="A1297" s="350">
        <v>39212</v>
      </c>
      <c r="B1297" s="346">
        <v>3.13</v>
      </c>
      <c r="C1297" s="346">
        <v>2313.94</v>
      </c>
      <c r="D1297" s="346"/>
      <c r="E1297" s="351">
        <f t="shared" si="88"/>
        <v>39212</v>
      </c>
      <c r="F1297" s="353">
        <f t="shared" si="89"/>
        <v>-0.90546444627366274</v>
      </c>
      <c r="G1297" s="354">
        <f t="shared" si="90"/>
        <v>-1.3791927715978369</v>
      </c>
      <c r="I1297" s="351">
        <f t="shared" si="91"/>
        <v>39212</v>
      </c>
      <c r="J1297" s="353">
        <f t="array" ref="J1297">(PRODUCT(1+$F$2:F1297/100)-1)*100</f>
        <v>161.61818789702482</v>
      </c>
      <c r="K1297" s="354">
        <f t="array" ref="K1297">(PRODUCT(1+$G$2:G1297/100)-1)*100</f>
        <v>48.728001953953303</v>
      </c>
      <c r="M1297" s="361">
        <f t="shared" si="87"/>
        <v>3.5172505387211688</v>
      </c>
    </row>
    <row r="1298" spans="1:13">
      <c r="A1298" s="350">
        <v>39213</v>
      </c>
      <c r="B1298" s="346">
        <v>3.1514000000000002</v>
      </c>
      <c r="C1298" s="346">
        <v>2336.48</v>
      </c>
      <c r="D1298" s="346"/>
      <c r="E1298" s="351">
        <f t="shared" si="88"/>
        <v>39213</v>
      </c>
      <c r="F1298" s="353">
        <f t="shared" si="89"/>
        <v>0.6837060702875597</v>
      </c>
      <c r="G1298" s="354">
        <f t="shared" si="90"/>
        <v>0.97409613040959631</v>
      </c>
      <c r="I1298" s="351">
        <f t="shared" si="91"/>
        <v>39213</v>
      </c>
      <c r="J1298" s="353">
        <f t="array" ref="J1298">(PRODUCT(1+$F$2:F1298/100)-1)*100</f>
        <v>163.40688732865311</v>
      </c>
      <c r="K1298" s="354">
        <f t="array" ref="K1298">(PRODUCT(1+$G$2:G1298/100)-1)*100</f>
        <v>50.17675566582227</v>
      </c>
      <c r="M1298" s="361">
        <f t="shared" ref="M1298:M1361" si="92">_xlfn.STDEV.S(F516:F1298)</f>
        <v>3.5029165777243332</v>
      </c>
    </row>
    <row r="1299" spans="1:13">
      <c r="A1299" s="350">
        <v>39216</v>
      </c>
      <c r="B1299" s="346">
        <v>3.1371000000000002</v>
      </c>
      <c r="C1299" s="346">
        <v>2332.4299999999998</v>
      </c>
      <c r="D1299" s="346"/>
      <c r="E1299" s="351">
        <f t="shared" si="88"/>
        <v>39216</v>
      </c>
      <c r="F1299" s="353">
        <f t="shared" si="89"/>
        <v>-0.45376657993272396</v>
      </c>
      <c r="G1299" s="354">
        <f t="shared" si="90"/>
        <v>-0.17333767034172221</v>
      </c>
      <c r="I1299" s="351">
        <f t="shared" si="91"/>
        <v>39216</v>
      </c>
      <c r="J1299" s="353">
        <f t="array" ref="J1299">(PRODUCT(1+$F$2:F1299/100)-1)*100</f>
        <v>162.21163490471463</v>
      </c>
      <c r="K1299" s="354">
        <f t="array" ref="K1299">(PRODUCT(1+$G$2:G1299/100)-1)*100</f>
        <v>49.916442776156345</v>
      </c>
      <c r="M1299" s="361">
        <f t="shared" si="92"/>
        <v>3.5029375449110409</v>
      </c>
    </row>
    <row r="1300" spans="1:13">
      <c r="A1300" s="350">
        <v>39217</v>
      </c>
      <c r="B1300" s="346">
        <v>3.1071</v>
      </c>
      <c r="C1300" s="346">
        <v>2329.61</v>
      </c>
      <c r="D1300" s="346"/>
      <c r="E1300" s="351">
        <f t="shared" si="88"/>
        <v>39217</v>
      </c>
      <c r="F1300" s="353">
        <f t="shared" si="89"/>
        <v>-0.95629721717510607</v>
      </c>
      <c r="G1300" s="354">
        <f t="shared" si="90"/>
        <v>-0.12090394995776244</v>
      </c>
      <c r="I1300" s="351">
        <f t="shared" si="91"/>
        <v>39217</v>
      </c>
      <c r="J1300" s="353">
        <f t="array" ref="J1300">(PRODUCT(1+$F$2:F1300/100)-1)*100</f>
        <v>159.70411233701151</v>
      </c>
      <c r="K1300" s="354">
        <f t="array" ref="K1300">(PRODUCT(1+$G$2:G1300/100)-1)*100</f>
        <v>49.735187875203813</v>
      </c>
      <c r="M1300" s="361">
        <f t="shared" si="92"/>
        <v>3.5002304829024991</v>
      </c>
    </row>
    <row r="1301" spans="1:13">
      <c r="A1301" s="350">
        <v>39218</v>
      </c>
      <c r="B1301" s="346">
        <v>3.1029</v>
      </c>
      <c r="C1301" s="346">
        <v>2350.4</v>
      </c>
      <c r="D1301" s="346"/>
      <c r="E1301" s="351">
        <f t="shared" si="88"/>
        <v>39218</v>
      </c>
      <c r="F1301" s="353">
        <f t="shared" si="89"/>
        <v>-0.13517427826590378</v>
      </c>
      <c r="G1301" s="354">
        <f t="shared" si="90"/>
        <v>0.89242405381158019</v>
      </c>
      <c r="I1301" s="351">
        <f t="shared" si="91"/>
        <v>39218</v>
      </c>
      <c r="J1301" s="353">
        <f t="array" ref="J1301">(PRODUCT(1+$F$2:F1301/100)-1)*100</f>
        <v>159.35305917753308</v>
      </c>
      <c r="K1301" s="354">
        <f t="array" ref="K1301">(PRODUCT(1+$G$2:G1301/100)-1)*100</f>
        <v>51.071460708822094</v>
      </c>
      <c r="M1301" s="361">
        <f t="shared" si="92"/>
        <v>3.5002314590039951</v>
      </c>
    </row>
    <row r="1302" spans="1:13">
      <c r="A1302" s="350">
        <v>39219</v>
      </c>
      <c r="B1302" s="346">
        <v>3.1171000000000002</v>
      </c>
      <c r="C1302" s="346">
        <v>2348.44</v>
      </c>
      <c r="D1302" s="346"/>
      <c r="E1302" s="351">
        <f t="shared" si="88"/>
        <v>39219</v>
      </c>
      <c r="F1302" s="353">
        <f t="shared" si="89"/>
        <v>0.45763640465372735</v>
      </c>
      <c r="G1302" s="354">
        <f t="shared" si="90"/>
        <v>-8.3390061266164217E-2</v>
      </c>
      <c r="I1302" s="351">
        <f t="shared" si="91"/>
        <v>39219</v>
      </c>
      <c r="J1302" s="353">
        <f t="array" ref="J1302">(PRODUCT(1+$F$2:F1302/100)-1)*100</f>
        <v>160.53995319291258</v>
      </c>
      <c r="K1302" s="354">
        <f t="array" ref="K1302">(PRODUCT(1+$G$2:G1302/100)-1)*100</f>
        <v>50.945482125181307</v>
      </c>
      <c r="M1302" s="361">
        <f t="shared" si="92"/>
        <v>3.5001478744447372</v>
      </c>
    </row>
    <row r="1303" spans="1:13">
      <c r="A1303" s="350">
        <v>39220</v>
      </c>
      <c r="B1303" s="346">
        <v>3.1343000000000001</v>
      </c>
      <c r="C1303" s="346">
        <v>2363.9699999999998</v>
      </c>
      <c r="D1303" s="346"/>
      <c r="E1303" s="351">
        <f t="shared" si="88"/>
        <v>39220</v>
      </c>
      <c r="F1303" s="353">
        <f t="shared" si="89"/>
        <v>0.55179493760224574</v>
      </c>
      <c r="G1303" s="354">
        <f t="shared" si="90"/>
        <v>0.66129004786155132</v>
      </c>
      <c r="I1303" s="351">
        <f t="shared" si="91"/>
        <v>39220</v>
      </c>
      <c r="J1303" s="353">
        <f t="array" ref="J1303">(PRODUCT(1+$F$2:F1303/100)-1)*100</f>
        <v>161.97759946506233</v>
      </c>
      <c r="K1303" s="354">
        <f t="array" ref="K1303">(PRODUCT(1+$G$2:G1303/100)-1)*100</f>
        <v>51.943669576171757</v>
      </c>
      <c r="M1303" s="361">
        <f t="shared" si="92"/>
        <v>3.4997207307360627</v>
      </c>
    </row>
    <row r="1304" spans="1:13">
      <c r="A1304" s="350">
        <v>39223</v>
      </c>
      <c r="B1304" s="346">
        <v>3.2143000000000002</v>
      </c>
      <c r="C1304" s="346">
        <v>2367.63</v>
      </c>
      <c r="D1304" s="346"/>
      <c r="E1304" s="351">
        <f t="shared" si="88"/>
        <v>39223</v>
      </c>
      <c r="F1304" s="353">
        <f t="shared" si="89"/>
        <v>2.552404045560408</v>
      </c>
      <c r="G1304" s="354">
        <f t="shared" si="90"/>
        <v>0.15482429980078205</v>
      </c>
      <c r="I1304" s="351">
        <f t="shared" si="91"/>
        <v>39223</v>
      </c>
      <c r="J1304" s="353">
        <f t="array" ref="J1304">(PRODUCT(1+$F$2:F1304/100)-1)*100</f>
        <v>168.66432631227065</v>
      </c>
      <c r="K1304" s="354">
        <f t="array" ref="K1304">(PRODUCT(1+$G$2:G1304/100)-1)*100</f>
        <v>52.178915298684679</v>
      </c>
      <c r="M1304" s="361">
        <f t="shared" si="92"/>
        <v>3.5006658336780281</v>
      </c>
    </row>
    <row r="1305" spans="1:13">
      <c r="A1305" s="350">
        <v>39224</v>
      </c>
      <c r="B1305" s="346">
        <v>3.2856999999999998</v>
      </c>
      <c r="C1305" s="346">
        <v>2366.1</v>
      </c>
      <c r="D1305" s="346"/>
      <c r="E1305" s="351">
        <f t="shared" si="88"/>
        <v>39224</v>
      </c>
      <c r="F1305" s="353">
        <f t="shared" si="89"/>
        <v>2.2213234607846077</v>
      </c>
      <c r="G1305" s="354">
        <f t="shared" si="90"/>
        <v>-6.4621583608936994E-2</v>
      </c>
      <c r="I1305" s="351">
        <f t="shared" si="91"/>
        <v>39224</v>
      </c>
      <c r="J1305" s="353">
        <f t="array" ref="J1305">(PRODUCT(1+$F$2:F1305/100)-1)*100</f>
        <v>174.63223002340399</v>
      </c>
      <c r="K1305" s="354">
        <f t="array" ref="K1305">(PRODUCT(1+$G$2:G1305/100)-1)*100</f>
        <v>52.080574873699767</v>
      </c>
      <c r="M1305" s="361">
        <f t="shared" si="92"/>
        <v>3.5012202208337562</v>
      </c>
    </row>
    <row r="1306" spans="1:13">
      <c r="A1306" s="350">
        <v>39225</v>
      </c>
      <c r="B1306" s="346">
        <v>3.3129</v>
      </c>
      <c r="C1306" s="346">
        <v>2363.29</v>
      </c>
      <c r="D1306" s="346"/>
      <c r="E1306" s="351">
        <f t="shared" si="88"/>
        <v>39225</v>
      </c>
      <c r="F1306" s="353">
        <f t="shared" si="89"/>
        <v>0.82782968621601949</v>
      </c>
      <c r="G1306" s="354">
        <f t="shared" si="90"/>
        <v>-0.11876083005789573</v>
      </c>
      <c r="I1306" s="351">
        <f t="shared" si="91"/>
        <v>39225</v>
      </c>
      <c r="J1306" s="353">
        <f t="array" ref="J1306">(PRODUCT(1+$F$2:F1306/100)-1)*100</f>
        <v>176.90571715145481</v>
      </c>
      <c r="K1306" s="354">
        <f t="array" ref="K1306">(PRODUCT(1+$G$2:G1306/100)-1)*100</f>
        <v>51.899962720622938</v>
      </c>
      <c r="M1306" s="361">
        <f t="shared" si="92"/>
        <v>3.501152296196631</v>
      </c>
    </row>
    <row r="1307" spans="1:13">
      <c r="A1307" s="350">
        <v>39226</v>
      </c>
      <c r="B1307" s="346">
        <v>3.22</v>
      </c>
      <c r="C1307" s="346">
        <v>2340.64</v>
      </c>
      <c r="D1307" s="346"/>
      <c r="E1307" s="351">
        <f t="shared" si="88"/>
        <v>39226</v>
      </c>
      <c r="F1307" s="353">
        <f t="shared" si="89"/>
        <v>-2.804189682755287</v>
      </c>
      <c r="G1307" s="354">
        <f t="shared" si="90"/>
        <v>-0.95840967464848603</v>
      </c>
      <c r="I1307" s="351">
        <f t="shared" si="91"/>
        <v>39226</v>
      </c>
      <c r="J1307" s="353">
        <f t="array" ref="J1307">(PRODUCT(1+$F$2:F1307/100)-1)*100</f>
        <v>169.14075560013418</v>
      </c>
      <c r="K1307" s="354">
        <f t="array" ref="K1307">(PRODUCT(1+$G$2:G1307/100)-1)*100</f>
        <v>50.444138782121037</v>
      </c>
      <c r="M1307" s="361">
        <f t="shared" si="92"/>
        <v>3.5017442110367836</v>
      </c>
    </row>
    <row r="1308" spans="1:13">
      <c r="A1308" s="350">
        <v>39227</v>
      </c>
      <c r="B1308" s="346">
        <v>3.2170999999999998</v>
      </c>
      <c r="C1308" s="346">
        <v>2353.42</v>
      </c>
      <c r="D1308" s="346"/>
      <c r="E1308" s="351">
        <f t="shared" si="88"/>
        <v>39227</v>
      </c>
      <c r="F1308" s="353">
        <f t="shared" si="89"/>
        <v>-9.0062111801247902E-2</v>
      </c>
      <c r="G1308" s="354">
        <f t="shared" si="90"/>
        <v>0.54600451158657304</v>
      </c>
      <c r="I1308" s="351">
        <f t="shared" si="91"/>
        <v>39227</v>
      </c>
      <c r="J1308" s="353">
        <f t="array" ref="J1308">(PRODUCT(1+$F$2:F1308/100)-1)*100</f>
        <v>168.89836175192286</v>
      </c>
      <c r="K1308" s="354">
        <f t="array" ref="K1308">(PRODUCT(1+$G$2:G1308/100)-1)*100</f>
        <v>51.265570567288975</v>
      </c>
      <c r="M1308" s="361">
        <f t="shared" si="92"/>
        <v>3.5017099790603012</v>
      </c>
    </row>
    <row r="1309" spans="1:13">
      <c r="A1309" s="350">
        <v>39230</v>
      </c>
      <c r="B1309" s="346">
        <v>3.2170999999999998</v>
      </c>
      <c r="C1309" s="346">
        <v>2353.42</v>
      </c>
      <c r="D1309" s="346"/>
      <c r="E1309" s="351">
        <f t="shared" si="88"/>
        <v>39230</v>
      </c>
      <c r="F1309" s="353">
        <f t="shared" si="89"/>
        <v>0</v>
      </c>
      <c r="G1309" s="354">
        <f t="shared" si="90"/>
        <v>0</v>
      </c>
      <c r="I1309" s="351">
        <f t="shared" si="91"/>
        <v>39230</v>
      </c>
      <c r="J1309" s="353">
        <f t="array" ref="J1309">(PRODUCT(1+$F$2:F1309/100)-1)*100</f>
        <v>168.89836175192286</v>
      </c>
      <c r="K1309" s="354">
        <f t="array" ref="K1309">(PRODUCT(1+$G$2:G1309/100)-1)*100</f>
        <v>51.265570567288975</v>
      </c>
      <c r="M1309" s="361">
        <f t="shared" si="92"/>
        <v>3.5013766695448121</v>
      </c>
    </row>
    <row r="1310" spans="1:13">
      <c r="A1310" s="350">
        <v>39231</v>
      </c>
      <c r="B1310" s="346">
        <v>3.1214</v>
      </c>
      <c r="C1310" s="346">
        <v>2357.39</v>
      </c>
      <c r="D1310" s="346"/>
      <c r="E1310" s="351">
        <f t="shared" si="88"/>
        <v>39231</v>
      </c>
      <c r="F1310" s="353">
        <f t="shared" si="89"/>
        <v>-2.9747287930123378</v>
      </c>
      <c r="G1310" s="354">
        <f t="shared" si="90"/>
        <v>0.16869067144835714</v>
      </c>
      <c r="I1310" s="351">
        <f t="shared" si="91"/>
        <v>39231</v>
      </c>
      <c r="J1310" s="353">
        <f t="array" ref="J1310">(PRODUCT(1+$F$2:F1310/100)-1)*100</f>
        <v>160.89936476094994</v>
      </c>
      <c r="K1310" s="354">
        <f t="array" ref="K1310">(PRODUCT(1+$G$2:G1310/100)-1)*100</f>
        <v>51.520741473949116</v>
      </c>
      <c r="M1310" s="361">
        <f t="shared" si="92"/>
        <v>3.5022709446055567</v>
      </c>
    </row>
    <row r="1311" spans="1:13">
      <c r="A1311" s="350">
        <v>39232</v>
      </c>
      <c r="B1311" s="346">
        <v>3.1514000000000002</v>
      </c>
      <c r="C1311" s="346">
        <v>2377.09</v>
      </c>
      <c r="D1311" s="346"/>
      <c r="E1311" s="351">
        <f t="shared" si="88"/>
        <v>39232</v>
      </c>
      <c r="F1311" s="353">
        <f t="shared" si="89"/>
        <v>0.96110719548920809</v>
      </c>
      <c r="G1311" s="354">
        <f t="shared" si="90"/>
        <v>0.83566995702875069</v>
      </c>
      <c r="I1311" s="351">
        <f t="shared" si="91"/>
        <v>39232</v>
      </c>
      <c r="J1311" s="353">
        <f t="array" ref="J1311">(PRODUCT(1+$F$2:F1311/100)-1)*100</f>
        <v>163.40688732865308</v>
      </c>
      <c r="K1311" s="354">
        <f t="array" ref="K1311">(PRODUCT(1+$G$2:G1311/100)-1)*100</f>
        <v>52.786954789114105</v>
      </c>
      <c r="M1311" s="361">
        <f t="shared" si="92"/>
        <v>3.5023002870673774</v>
      </c>
    </row>
    <row r="1312" spans="1:13">
      <c r="A1312" s="350">
        <v>39233</v>
      </c>
      <c r="B1312" s="346">
        <v>3.1286</v>
      </c>
      <c r="C1312" s="346">
        <v>2377.75</v>
      </c>
      <c r="D1312" s="346"/>
      <c r="E1312" s="351">
        <f t="shared" si="88"/>
        <v>39233</v>
      </c>
      <c r="F1312" s="353">
        <f t="shared" si="89"/>
        <v>-0.72348797359903516</v>
      </c>
      <c r="G1312" s="354">
        <f t="shared" si="90"/>
        <v>2.7765040448612943E-2</v>
      </c>
      <c r="I1312" s="351">
        <f t="shared" si="91"/>
        <v>39233</v>
      </c>
      <c r="J1312" s="353">
        <f t="array" ref="J1312">(PRODUCT(1+$F$2:F1312/100)-1)*100</f>
        <v>161.50117017719873</v>
      </c>
      <c r="K1312" s="354">
        <f t="array" ref="K1312">(PRODUCT(1+$G$2:G1312/100)-1)*100</f>
        <v>52.8293761489115</v>
      </c>
      <c r="M1312" s="361">
        <f t="shared" si="92"/>
        <v>3.5023998140631556</v>
      </c>
    </row>
    <row r="1313" spans="1:13">
      <c r="A1313" s="350">
        <v>39234</v>
      </c>
      <c r="B1313" s="346">
        <v>3.0813999999999999</v>
      </c>
      <c r="C1313" s="346">
        <v>2386.63</v>
      </c>
      <c r="D1313" s="346"/>
      <c r="E1313" s="351">
        <f t="shared" si="88"/>
        <v>39234</v>
      </c>
      <c r="F1313" s="353">
        <f t="shared" si="89"/>
        <v>-1.5086620213514035</v>
      </c>
      <c r="G1313" s="354">
        <f t="shared" si="90"/>
        <v>0.37346230680266324</v>
      </c>
      <c r="I1313" s="351">
        <f t="shared" si="91"/>
        <v>39234</v>
      </c>
      <c r="J1313" s="353">
        <f t="array" ref="J1313">(PRODUCT(1+$F$2:F1313/100)-1)*100</f>
        <v>157.55600133734583</v>
      </c>
      <c r="K1313" s="354">
        <f t="array" ref="K1313">(PRODUCT(1+$G$2:G1313/100)-1)*100</f>
        <v>53.400136262549339</v>
      </c>
      <c r="M1313" s="361">
        <f t="shared" si="92"/>
        <v>3.5026449526402281</v>
      </c>
    </row>
    <row r="1314" spans="1:13">
      <c r="A1314" s="350">
        <v>39237</v>
      </c>
      <c r="B1314" s="346">
        <v>3.0686</v>
      </c>
      <c r="C1314" s="346">
        <v>2391.13</v>
      </c>
      <c r="D1314" s="346"/>
      <c r="E1314" s="351">
        <f t="shared" si="88"/>
        <v>39237</v>
      </c>
      <c r="F1314" s="353">
        <f t="shared" si="89"/>
        <v>-0.41539559940286797</v>
      </c>
      <c r="G1314" s="354">
        <f t="shared" si="90"/>
        <v>0.18855038275726876</v>
      </c>
      <c r="I1314" s="351">
        <f t="shared" si="91"/>
        <v>39237</v>
      </c>
      <c r="J1314" s="353">
        <f t="array" ref="J1314">(PRODUCT(1+$F$2:F1314/100)-1)*100</f>
        <v>156.48612504179252</v>
      </c>
      <c r="K1314" s="354">
        <f t="array" ref="K1314">(PRODUCT(1+$G$2:G1314/100)-1)*100</f>
        <v>53.689372806622536</v>
      </c>
      <c r="M1314" s="361">
        <f t="shared" si="92"/>
        <v>3.5026477373610678</v>
      </c>
    </row>
    <row r="1315" spans="1:13">
      <c r="A1315" s="350">
        <v>39238</v>
      </c>
      <c r="B1315" s="346">
        <v>3.0556999999999999</v>
      </c>
      <c r="C1315" s="346">
        <v>2378.44</v>
      </c>
      <c r="D1315" s="346"/>
      <c r="E1315" s="351">
        <f t="shared" si="88"/>
        <v>39238</v>
      </c>
      <c r="F1315" s="353">
        <f t="shared" si="89"/>
        <v>-0.42038714723326986</v>
      </c>
      <c r="G1315" s="354">
        <f t="shared" si="90"/>
        <v>-0.53071142095996171</v>
      </c>
      <c r="I1315" s="351">
        <f t="shared" si="91"/>
        <v>39238</v>
      </c>
      <c r="J1315" s="353">
        <f t="array" ref="J1315">(PRODUCT(1+$F$2:F1315/100)-1)*100</f>
        <v>155.40789033768016</v>
      </c>
      <c r="K1315" s="354">
        <f t="array" ref="K1315">(PRODUCT(1+$G$2:G1315/100)-1)*100</f>
        <v>52.873725752336064</v>
      </c>
      <c r="M1315" s="361">
        <f t="shared" si="92"/>
        <v>3.4996394623678713</v>
      </c>
    </row>
    <row r="1316" spans="1:13">
      <c r="A1316" s="350">
        <v>39239</v>
      </c>
      <c r="B1316" s="346">
        <v>3.2286000000000001</v>
      </c>
      <c r="C1316" s="346">
        <v>2357.9499999999998</v>
      </c>
      <c r="D1316" s="346"/>
      <c r="E1316" s="351">
        <f t="shared" si="88"/>
        <v>39239</v>
      </c>
      <c r="F1316" s="353">
        <f t="shared" si="89"/>
        <v>5.6582779723140408</v>
      </c>
      <c r="G1316" s="354">
        <f t="shared" si="90"/>
        <v>-0.86148904323843922</v>
      </c>
      <c r="I1316" s="351">
        <f t="shared" si="91"/>
        <v>39239</v>
      </c>
      <c r="J1316" s="353">
        <f t="array" ref="J1316">(PRODUCT(1+$F$2:F1316/100)-1)*100</f>
        <v>169.85957873620913</v>
      </c>
      <c r="K1316" s="354">
        <f t="array" ref="K1316">(PRODUCT(1+$G$2:G1316/100)-1)*100</f>
        <v>51.5567353549893</v>
      </c>
      <c r="M1316" s="361">
        <f t="shared" si="92"/>
        <v>3.5053282623872053</v>
      </c>
    </row>
    <row r="1317" spans="1:13">
      <c r="A1317" s="350">
        <v>39240</v>
      </c>
      <c r="B1317" s="346">
        <v>3.4186000000000001</v>
      </c>
      <c r="C1317" s="346">
        <v>2316.63</v>
      </c>
      <c r="D1317" s="346"/>
      <c r="E1317" s="351">
        <f t="shared" si="88"/>
        <v>39240</v>
      </c>
      <c r="F1317" s="353">
        <f t="shared" si="89"/>
        <v>5.8849036734188065</v>
      </c>
      <c r="G1317" s="354">
        <f t="shared" si="90"/>
        <v>-1.7523696431221869</v>
      </c>
      <c r="I1317" s="351">
        <f t="shared" si="91"/>
        <v>39240</v>
      </c>
      <c r="J1317" s="353">
        <f t="array" ref="J1317">(PRODUCT(1+$F$2:F1317/100)-1)*100</f>
        <v>185.74055499832883</v>
      </c>
      <c r="K1317" s="354">
        <f t="array" ref="K1317">(PRODUCT(1+$G$2:G1317/100)-1)*100</f>
        <v>48.900901132521433</v>
      </c>
      <c r="M1317" s="361">
        <f t="shared" si="92"/>
        <v>3.5106985973955807</v>
      </c>
    </row>
    <row r="1318" spans="1:13">
      <c r="A1318" s="350">
        <v>39241</v>
      </c>
      <c r="B1318" s="346">
        <v>3.3471000000000002</v>
      </c>
      <c r="C1318" s="346">
        <v>2342.98</v>
      </c>
      <c r="D1318" s="346"/>
      <c r="E1318" s="351">
        <f t="shared" si="88"/>
        <v>39241</v>
      </c>
      <c r="F1318" s="353">
        <f t="shared" si="89"/>
        <v>-2.0914994442169266</v>
      </c>
      <c r="G1318" s="354">
        <f t="shared" si="90"/>
        <v>1.1374280744011811</v>
      </c>
      <c r="I1318" s="351">
        <f t="shared" si="91"/>
        <v>39241</v>
      </c>
      <c r="J1318" s="353">
        <f t="array" ref="J1318">(PRODUCT(1+$F$2:F1318/100)-1)*100</f>
        <v>179.76429287863641</v>
      </c>
      <c r="K1318" s="354">
        <f t="array" ref="K1318">(PRODUCT(1+$G$2:G1318/100)-1)*100</f>
        <v>50.594541785039084</v>
      </c>
      <c r="M1318" s="361">
        <f t="shared" si="92"/>
        <v>3.5114996323990502</v>
      </c>
    </row>
    <row r="1319" spans="1:13">
      <c r="A1319" s="350">
        <v>39244</v>
      </c>
      <c r="B1319" s="346">
        <v>3.1328999999999998</v>
      </c>
      <c r="C1319" s="346">
        <v>2345.27</v>
      </c>
      <c r="D1319" s="346"/>
      <c r="E1319" s="351">
        <f t="shared" si="88"/>
        <v>39244</v>
      </c>
      <c r="F1319" s="353">
        <f t="shared" si="89"/>
        <v>-6.3995697768217337</v>
      </c>
      <c r="G1319" s="354">
        <f t="shared" si="90"/>
        <v>9.7738777112899022E-2</v>
      </c>
      <c r="I1319" s="351">
        <f t="shared" si="91"/>
        <v>39244</v>
      </c>
      <c r="J1319" s="353">
        <f t="array" ref="J1319">(PRODUCT(1+$F$2:F1319/100)-1)*100</f>
        <v>161.86058174523615</v>
      </c>
      <c r="K1319" s="354">
        <f t="array" ref="K1319">(PRODUCT(1+$G$2:G1319/100)-1)*100</f>
        <v>50.741731048578551</v>
      </c>
      <c r="M1319" s="361">
        <f t="shared" si="92"/>
        <v>3.5180906710748228</v>
      </c>
    </row>
    <row r="1320" spans="1:13">
      <c r="A1320" s="350">
        <v>39245</v>
      </c>
      <c r="B1320" s="346">
        <v>2.8685999999999998</v>
      </c>
      <c r="C1320" s="346">
        <v>2320.2199999999998</v>
      </c>
      <c r="D1320" s="346"/>
      <c r="E1320" s="351">
        <f t="shared" si="88"/>
        <v>39245</v>
      </c>
      <c r="F1320" s="353">
        <f t="shared" si="89"/>
        <v>-8.4362731015991557</v>
      </c>
      <c r="G1320" s="354">
        <f t="shared" si="90"/>
        <v>-1.0681072968144467</v>
      </c>
      <c r="I1320" s="351">
        <f t="shared" si="91"/>
        <v>39245</v>
      </c>
      <c r="J1320" s="353">
        <f t="array" ref="J1320">(PRODUCT(1+$F$2:F1320/100)-1)*100</f>
        <v>139.76930792377172</v>
      </c>
      <c r="K1320" s="354">
        <f t="array" ref="K1320">(PRODUCT(1+$G$2:G1320/100)-1)*100</f>
        <v>49.131647619904271</v>
      </c>
      <c r="M1320" s="361">
        <f t="shared" si="92"/>
        <v>3.5310279009404639</v>
      </c>
    </row>
    <row r="1321" spans="1:13">
      <c r="A1321" s="350">
        <v>39246</v>
      </c>
      <c r="B1321" s="346">
        <v>2.7743000000000002</v>
      </c>
      <c r="C1321" s="346">
        <v>2356.02</v>
      </c>
      <c r="D1321" s="346"/>
      <c r="E1321" s="351">
        <f t="shared" si="88"/>
        <v>39246</v>
      </c>
      <c r="F1321" s="353">
        <f t="shared" si="89"/>
        <v>-3.2873178553998295</v>
      </c>
      <c r="G1321" s="354">
        <f t="shared" si="90"/>
        <v>1.5429571333752889</v>
      </c>
      <c r="I1321" s="351">
        <f t="shared" si="91"/>
        <v>39246</v>
      </c>
      <c r="J1321" s="353">
        <f t="array" ref="J1321">(PRODUCT(1+$F$2:F1321/100)-1)*100</f>
        <v>131.88732865262497</v>
      </c>
      <c r="K1321" s="354">
        <f t="array" ref="K1321">(PRODUCT(1+$G$2:G1321/100)-1)*100</f>
        <v>51.432685014975689</v>
      </c>
      <c r="M1321" s="361">
        <f t="shared" si="92"/>
        <v>3.5329952271821816</v>
      </c>
    </row>
    <row r="1322" spans="1:13">
      <c r="A1322" s="350">
        <v>39247</v>
      </c>
      <c r="B1322" s="346">
        <v>2.74</v>
      </c>
      <c r="C1322" s="346">
        <v>2367.52</v>
      </c>
      <c r="D1322" s="346"/>
      <c r="E1322" s="351">
        <f t="shared" si="88"/>
        <v>39247</v>
      </c>
      <c r="F1322" s="353">
        <f t="shared" si="89"/>
        <v>-1.236347907580293</v>
      </c>
      <c r="G1322" s="354">
        <f t="shared" si="90"/>
        <v>0.48811130635564304</v>
      </c>
      <c r="I1322" s="351">
        <f t="shared" si="91"/>
        <v>39247</v>
      </c>
      <c r="J1322" s="353">
        <f t="array" ref="J1322">(PRODUCT(1+$F$2:F1322/100)-1)*100</f>
        <v>129.02039451688441</v>
      </c>
      <c r="K1322" s="354">
        <f t="array" ref="K1322">(PRODUCT(1+$G$2:G1322/100)-1)*100</f>
        <v>52.171845072051703</v>
      </c>
      <c r="M1322" s="361">
        <f t="shared" si="92"/>
        <v>3.5282502623875978</v>
      </c>
    </row>
    <row r="1323" spans="1:13">
      <c r="A1323" s="350">
        <v>39248</v>
      </c>
      <c r="B1323" s="346">
        <v>2.8157000000000001</v>
      </c>
      <c r="C1323" s="346">
        <v>2382.9699999999998</v>
      </c>
      <c r="D1323" s="346"/>
      <c r="E1323" s="351">
        <f t="shared" si="88"/>
        <v>39248</v>
      </c>
      <c r="F1323" s="353">
        <f t="shared" si="89"/>
        <v>2.7627737226277427</v>
      </c>
      <c r="G1323" s="354">
        <f t="shared" si="90"/>
        <v>0.65258160437926538</v>
      </c>
      <c r="I1323" s="351">
        <f t="shared" si="91"/>
        <v>39248</v>
      </c>
      <c r="J1323" s="353">
        <f t="array" ref="J1323">(PRODUCT(1+$F$2:F1323/100)-1)*100</f>
        <v>135.34770979605528</v>
      </c>
      <c r="K1323" s="354">
        <f t="array" ref="K1323">(PRODUCT(1+$G$2:G1323/100)-1)*100</f>
        <v>53.164890540036438</v>
      </c>
      <c r="M1323" s="361">
        <f t="shared" si="92"/>
        <v>3.5295553742017072</v>
      </c>
    </row>
    <row r="1324" spans="1:13">
      <c r="A1324" s="350">
        <v>39251</v>
      </c>
      <c r="B1324" s="346">
        <v>2.86</v>
      </c>
      <c r="C1324" s="346">
        <v>2380.09</v>
      </c>
      <c r="D1324" s="346"/>
      <c r="E1324" s="351">
        <f t="shared" si="88"/>
        <v>39251</v>
      </c>
      <c r="F1324" s="353">
        <f t="shared" si="89"/>
        <v>1.5733210214156301</v>
      </c>
      <c r="G1324" s="354">
        <f t="shared" si="90"/>
        <v>-0.12085758528221913</v>
      </c>
      <c r="I1324" s="351">
        <f t="shared" si="91"/>
        <v>39251</v>
      </c>
      <c r="J1324" s="353">
        <f t="array" ref="J1324">(PRODUCT(1+$F$2:F1324/100)-1)*100</f>
        <v>139.05048478769686</v>
      </c>
      <c r="K1324" s="354">
        <f t="array" ref="K1324">(PRODUCT(1+$G$2:G1324/100)-1)*100</f>
        <v>52.97977915182959</v>
      </c>
      <c r="M1324" s="361">
        <f t="shared" si="92"/>
        <v>3.529470844175064</v>
      </c>
    </row>
    <row r="1325" spans="1:13">
      <c r="A1325" s="350">
        <v>39252</v>
      </c>
      <c r="B1325" s="346">
        <v>2.8471000000000002</v>
      </c>
      <c r="C1325" s="346">
        <v>2384.25</v>
      </c>
      <c r="D1325" s="346"/>
      <c r="E1325" s="351">
        <f t="shared" si="88"/>
        <v>39252</v>
      </c>
      <c r="F1325" s="353">
        <f t="shared" si="89"/>
        <v>-0.45104895104893794</v>
      </c>
      <c r="G1325" s="354">
        <f t="shared" si="90"/>
        <v>0.17478330651361507</v>
      </c>
      <c r="I1325" s="351">
        <f t="shared" si="91"/>
        <v>39252</v>
      </c>
      <c r="J1325" s="353">
        <f t="array" ref="J1325">(PRODUCT(1+$F$2:F1325/100)-1)*100</f>
        <v>137.97225008358453</v>
      </c>
      <c r="K1325" s="354">
        <f t="array" ref="K1325">(PRODUCT(1+$G$2:G1325/100)-1)*100</f>
        <v>53.247162268128378</v>
      </c>
      <c r="M1325" s="361">
        <f t="shared" si="92"/>
        <v>3.5291529620921698</v>
      </c>
    </row>
    <row r="1326" spans="1:13">
      <c r="A1326" s="350">
        <v>39253</v>
      </c>
      <c r="B1326" s="346">
        <v>2.7928999999999999</v>
      </c>
      <c r="C1326" s="346">
        <v>2351.87</v>
      </c>
      <c r="D1326" s="346"/>
      <c r="E1326" s="351">
        <f t="shared" si="88"/>
        <v>39253</v>
      </c>
      <c r="F1326" s="353">
        <f t="shared" si="89"/>
        <v>-1.9036914755365175</v>
      </c>
      <c r="G1326" s="354">
        <f t="shared" si="90"/>
        <v>-1.358079060501205</v>
      </c>
      <c r="I1326" s="351">
        <f t="shared" si="91"/>
        <v>39253</v>
      </c>
      <c r="J1326" s="353">
        <f t="array" ref="J1326">(PRODUCT(1+$F$2:F1326/100)-1)*100</f>
        <v>133.44199264460087</v>
      </c>
      <c r="K1326" s="354">
        <f t="array" ref="K1326">(PRODUCT(1+$G$2:G1326/100)-1)*100</f>
        <v>51.165944646552617</v>
      </c>
      <c r="M1326" s="361">
        <f t="shared" si="92"/>
        <v>3.529666347838587</v>
      </c>
    </row>
    <row r="1327" spans="1:13">
      <c r="A1327" s="350">
        <v>39254</v>
      </c>
      <c r="B1327" s="346">
        <v>2.8557000000000001</v>
      </c>
      <c r="C1327" s="346">
        <v>2366.92</v>
      </c>
      <c r="D1327" s="346"/>
      <c r="E1327" s="351">
        <f t="shared" si="88"/>
        <v>39254</v>
      </c>
      <c r="F1327" s="353">
        <f t="shared" si="89"/>
        <v>2.2485588456443217</v>
      </c>
      <c r="G1327" s="354">
        <f t="shared" si="90"/>
        <v>0.6399163219055648</v>
      </c>
      <c r="I1327" s="351">
        <f t="shared" si="91"/>
        <v>39254</v>
      </c>
      <c r="J1327" s="353">
        <f t="array" ref="J1327">(PRODUCT(1+$F$2:F1327/100)-1)*100</f>
        <v>138.69107321965944</v>
      </c>
      <c r="K1327" s="354">
        <f t="array" ref="K1327">(PRODUCT(1+$G$2:G1327/100)-1)*100</f>
        <v>52.133280199508647</v>
      </c>
      <c r="M1327" s="361">
        <f t="shared" si="92"/>
        <v>3.5297308605337192</v>
      </c>
    </row>
    <row r="1328" spans="1:13">
      <c r="A1328" s="350">
        <v>39255</v>
      </c>
      <c r="B1328" s="346">
        <v>2.8113999999999999</v>
      </c>
      <c r="C1328" s="346">
        <v>2336.41</v>
      </c>
      <c r="D1328" s="346"/>
      <c r="E1328" s="351">
        <f t="shared" si="88"/>
        <v>39255</v>
      </c>
      <c r="F1328" s="353">
        <f t="shared" si="89"/>
        <v>-1.5512833981160545</v>
      </c>
      <c r="G1328" s="354">
        <f t="shared" si="90"/>
        <v>-1.2890169502982829</v>
      </c>
      <c r="I1328" s="351">
        <f t="shared" si="91"/>
        <v>39255</v>
      </c>
      <c r="J1328" s="353">
        <f t="array" ref="J1328">(PRODUCT(1+$F$2:F1328/100)-1)*100</f>
        <v>134.98829822801781</v>
      </c>
      <c r="K1328" s="354">
        <f t="array" ref="K1328">(PRODUCT(1+$G$2:G1328/100)-1)*100</f>
        <v>50.172256430692208</v>
      </c>
      <c r="M1328" s="361">
        <f t="shared" si="92"/>
        <v>3.5301686669025538</v>
      </c>
    </row>
    <row r="1329" spans="1:13">
      <c r="A1329" s="350">
        <v>39258</v>
      </c>
      <c r="B1329" s="346">
        <v>2.8029000000000002</v>
      </c>
      <c r="C1329" s="346">
        <v>2328.91</v>
      </c>
      <c r="D1329" s="346"/>
      <c r="E1329" s="351">
        <f t="shared" si="88"/>
        <v>39258</v>
      </c>
      <c r="F1329" s="353">
        <f t="shared" si="89"/>
        <v>-0.3023404709397326</v>
      </c>
      <c r="G1329" s="354">
        <f t="shared" si="90"/>
        <v>-0.32100530300760433</v>
      </c>
      <c r="I1329" s="351">
        <f t="shared" si="91"/>
        <v>39258</v>
      </c>
      <c r="J1329" s="353">
        <f t="array" ref="J1329">(PRODUCT(1+$F$2:F1329/100)-1)*100</f>
        <v>134.27783350050197</v>
      </c>
      <c r="K1329" s="354">
        <f t="array" ref="K1329">(PRODUCT(1+$G$2:G1329/100)-1)*100</f>
        <v>49.690195523903505</v>
      </c>
      <c r="M1329" s="361">
        <f t="shared" si="92"/>
        <v>3.5239809469186314</v>
      </c>
    </row>
    <row r="1330" spans="1:13">
      <c r="A1330" s="350">
        <v>39259</v>
      </c>
      <c r="B1330" s="346">
        <v>2.7886000000000002</v>
      </c>
      <c r="C1330" s="346">
        <v>2321.46</v>
      </c>
      <c r="D1330" s="346"/>
      <c r="E1330" s="351">
        <f t="shared" si="88"/>
        <v>39259</v>
      </c>
      <c r="F1330" s="353">
        <f t="shared" si="89"/>
        <v>-0.5101858789111291</v>
      </c>
      <c r="G1330" s="354">
        <f t="shared" si="90"/>
        <v>-0.31989213838232722</v>
      </c>
      <c r="I1330" s="351">
        <f t="shared" si="91"/>
        <v>39259</v>
      </c>
      <c r="J1330" s="353">
        <f t="array" ref="J1330">(PRODUCT(1+$F$2:F1330/100)-1)*100</f>
        <v>133.08258107656349</v>
      </c>
      <c r="K1330" s="354">
        <f t="array" ref="K1330">(PRODUCT(1+$G$2:G1330/100)-1)*100</f>
        <v>49.211348356493389</v>
      </c>
      <c r="M1330" s="361">
        <f t="shared" si="92"/>
        <v>3.5237264007117739</v>
      </c>
    </row>
    <row r="1331" spans="1:13">
      <c r="A1331" s="350">
        <v>39260</v>
      </c>
      <c r="B1331" s="346">
        <v>2.9685999999999999</v>
      </c>
      <c r="C1331" s="346">
        <v>2342.84</v>
      </c>
      <c r="D1331" s="346"/>
      <c r="E1331" s="351">
        <f t="shared" si="88"/>
        <v>39260</v>
      </c>
      <c r="F1331" s="353">
        <f t="shared" si="89"/>
        <v>6.4548518970092505</v>
      </c>
      <c r="G1331" s="354">
        <f t="shared" si="90"/>
        <v>0.92097214683863893</v>
      </c>
      <c r="I1331" s="351">
        <f t="shared" si="91"/>
        <v>39260</v>
      </c>
      <c r="J1331" s="353">
        <f t="array" ref="J1331">(PRODUCT(1+$F$2:F1331/100)-1)*100</f>
        <v>148.1277164827822</v>
      </c>
      <c r="K1331" s="354">
        <f t="array" ref="K1331">(PRODUCT(1+$G$2:G1331/100)-1)*100</f>
        <v>50.585543314779066</v>
      </c>
      <c r="M1331" s="361">
        <f t="shared" si="92"/>
        <v>3.5297470022344153</v>
      </c>
    </row>
    <row r="1332" spans="1:13">
      <c r="A1332" s="350">
        <v>39261</v>
      </c>
      <c r="B1332" s="346">
        <v>2.8357000000000001</v>
      </c>
      <c r="C1332" s="346">
        <v>2341.9</v>
      </c>
      <c r="D1332" s="346"/>
      <c r="E1332" s="351">
        <f t="shared" si="88"/>
        <v>39261</v>
      </c>
      <c r="F1332" s="353">
        <f t="shared" si="89"/>
        <v>-4.4768577780772034</v>
      </c>
      <c r="G1332" s="354">
        <f t="shared" si="90"/>
        <v>-4.0122244796914064E-2</v>
      </c>
      <c r="I1332" s="351">
        <f t="shared" si="91"/>
        <v>39261</v>
      </c>
      <c r="J1332" s="353">
        <f t="array" ref="J1332">(PRODUCT(1+$F$2:F1332/100)-1)*100</f>
        <v>137.01939150785742</v>
      </c>
      <c r="K1332" s="354">
        <f t="array" ref="K1332">(PRODUCT(1+$G$2:G1332/100)-1)*100</f>
        <v>50.525125014461558</v>
      </c>
      <c r="M1332" s="361">
        <f t="shared" si="92"/>
        <v>3.5262485471573561</v>
      </c>
    </row>
    <row r="1333" spans="1:13">
      <c r="A1333" s="350">
        <v>39262</v>
      </c>
      <c r="B1333" s="346">
        <v>2.77</v>
      </c>
      <c r="C1333" s="346">
        <v>2338.25</v>
      </c>
      <c r="D1333" s="346"/>
      <c r="E1333" s="351">
        <f t="shared" si="88"/>
        <v>39262</v>
      </c>
      <c r="F1333" s="353">
        <f t="shared" si="89"/>
        <v>-2.3168882462883955</v>
      </c>
      <c r="G1333" s="354">
        <f t="shared" si="90"/>
        <v>-0.15585635595030123</v>
      </c>
      <c r="I1333" s="351">
        <f t="shared" si="91"/>
        <v>39262</v>
      </c>
      <c r="J1333" s="353">
        <f t="array" ref="J1333">(PRODUCT(1+$F$2:F1333/100)-1)*100</f>
        <v>131.52791708458759</v>
      </c>
      <c r="K1333" s="354">
        <f t="array" ref="K1333">(PRODUCT(1+$G$2:G1333/100)-1)*100</f>
        <v>50.290522039824381</v>
      </c>
      <c r="M1333" s="361">
        <f t="shared" si="92"/>
        <v>3.5271674308958567</v>
      </c>
    </row>
    <row r="1334" spans="1:13">
      <c r="A1334" s="350">
        <v>39265</v>
      </c>
      <c r="B1334" s="346">
        <v>2.7829000000000002</v>
      </c>
      <c r="C1334" s="346">
        <v>2363.2800000000002</v>
      </c>
      <c r="D1334" s="346"/>
      <c r="E1334" s="351">
        <f t="shared" si="88"/>
        <v>39265</v>
      </c>
      <c r="F1334" s="353">
        <f t="shared" si="89"/>
        <v>0.46570397111913575</v>
      </c>
      <c r="G1334" s="354">
        <f t="shared" si="90"/>
        <v>1.0704586763605306</v>
      </c>
      <c r="I1334" s="351">
        <f t="shared" si="91"/>
        <v>39265</v>
      </c>
      <c r="J1334" s="353">
        <f t="array" ref="J1334">(PRODUCT(1+$F$2:F1334/100)-1)*100</f>
        <v>132.60615178869992</v>
      </c>
      <c r="K1334" s="354">
        <f t="array" ref="K1334">(PRODUCT(1+$G$2:G1334/100)-1)*100</f>
        <v>51.899319972747215</v>
      </c>
      <c r="M1334" s="361">
        <f t="shared" si="92"/>
        <v>3.5220493744094727</v>
      </c>
    </row>
    <row r="1335" spans="1:13">
      <c r="A1335" s="350">
        <v>39266</v>
      </c>
      <c r="B1335" s="346">
        <v>2.8243</v>
      </c>
      <c r="C1335" s="346">
        <v>2372.2199999999998</v>
      </c>
      <c r="D1335" s="346"/>
      <c r="E1335" s="351">
        <f t="shared" si="88"/>
        <v>39266</v>
      </c>
      <c r="F1335" s="353">
        <f t="shared" si="89"/>
        <v>1.4876567609328317</v>
      </c>
      <c r="G1335" s="354">
        <f t="shared" si="90"/>
        <v>0.37828780339188572</v>
      </c>
      <c r="I1335" s="351">
        <f t="shared" si="91"/>
        <v>39266</v>
      </c>
      <c r="J1335" s="353">
        <f t="array" ref="J1335">(PRODUCT(1+$F$2:F1335/100)-1)*100</f>
        <v>136.06653293213017</v>
      </c>
      <c r="K1335" s="354">
        <f t="array" ref="K1335">(PRODUCT(1+$G$2:G1335/100)-1)*100</f>
        <v>52.473936573639321</v>
      </c>
      <c r="M1335" s="361">
        <f t="shared" si="92"/>
        <v>3.5224534990575993</v>
      </c>
    </row>
    <row r="1336" spans="1:13">
      <c r="A1336" s="350">
        <v>39267</v>
      </c>
      <c r="B1336" s="346">
        <v>2.8243</v>
      </c>
      <c r="C1336" s="346">
        <v>2372.2199999999998</v>
      </c>
      <c r="D1336" s="346"/>
      <c r="E1336" s="351">
        <f t="shared" si="88"/>
        <v>39267</v>
      </c>
      <c r="F1336" s="353">
        <f t="shared" si="89"/>
        <v>0</v>
      </c>
      <c r="G1336" s="354">
        <f t="shared" si="90"/>
        <v>0</v>
      </c>
      <c r="I1336" s="351">
        <f t="shared" si="91"/>
        <v>39267</v>
      </c>
      <c r="J1336" s="353">
        <f t="array" ref="J1336">(PRODUCT(1+$F$2:F1336/100)-1)*100</f>
        <v>136.06653293213017</v>
      </c>
      <c r="K1336" s="354">
        <f t="array" ref="K1336">(PRODUCT(1+$G$2:G1336/100)-1)*100</f>
        <v>52.473936573639321</v>
      </c>
      <c r="M1336" s="361">
        <f t="shared" si="92"/>
        <v>3.5038043901032299</v>
      </c>
    </row>
    <row r="1337" spans="1:13">
      <c r="A1337" s="350">
        <v>39268</v>
      </c>
      <c r="B1337" s="346">
        <v>2.8313999999999999</v>
      </c>
      <c r="C1337" s="346">
        <v>2373.0700000000002</v>
      </c>
      <c r="D1337" s="346"/>
      <c r="E1337" s="351">
        <f t="shared" si="88"/>
        <v>39268</v>
      </c>
      <c r="F1337" s="353">
        <f t="shared" si="89"/>
        <v>0.25138972488758515</v>
      </c>
      <c r="G1337" s="354">
        <f t="shared" si="90"/>
        <v>3.583141529877043E-2</v>
      </c>
      <c r="I1337" s="351">
        <f t="shared" si="91"/>
        <v>39268</v>
      </c>
      <c r="J1337" s="353">
        <f t="array" ref="J1337">(PRODUCT(1+$F$2:F1337/100)-1)*100</f>
        <v>136.65997993981992</v>
      </c>
      <c r="K1337" s="354">
        <f t="array" ref="K1337">(PRODUCT(1+$G$2:G1337/100)-1)*100</f>
        <v>52.528570143075413</v>
      </c>
      <c r="M1337" s="361">
        <f t="shared" si="92"/>
        <v>3.5038155481064037</v>
      </c>
    </row>
    <row r="1338" spans="1:13">
      <c r="A1338" s="350">
        <v>39269</v>
      </c>
      <c r="B1338" s="346">
        <v>2.9129</v>
      </c>
      <c r="C1338" s="346">
        <v>2381.59</v>
      </c>
      <c r="D1338" s="346"/>
      <c r="E1338" s="351">
        <f t="shared" si="88"/>
        <v>39269</v>
      </c>
      <c r="F1338" s="353">
        <f t="shared" si="89"/>
        <v>2.8784346966165275</v>
      </c>
      <c r="G1338" s="354">
        <f t="shared" si="90"/>
        <v>0.35902860008343307</v>
      </c>
      <c r="I1338" s="351">
        <f t="shared" si="91"/>
        <v>39269</v>
      </c>
      <c r="J1338" s="353">
        <f t="array" ref="J1338">(PRODUCT(1+$F$2:F1338/100)-1)*100</f>
        <v>143.47208291541338</v>
      </c>
      <c r="K1338" s="354">
        <f t="array" ref="K1338">(PRODUCT(1+$G$2:G1338/100)-1)*100</f>
        <v>53.076191333187374</v>
      </c>
      <c r="M1338" s="361">
        <f t="shared" si="92"/>
        <v>3.5027679282747206</v>
      </c>
    </row>
    <row r="1339" spans="1:13">
      <c r="A1339" s="350">
        <v>39272</v>
      </c>
      <c r="B1339" s="346">
        <v>2.9186000000000001</v>
      </c>
      <c r="C1339" s="346">
        <v>2383.8000000000002</v>
      </c>
      <c r="D1339" s="346"/>
      <c r="E1339" s="351">
        <f t="shared" si="88"/>
        <v>39272</v>
      </c>
      <c r="F1339" s="353">
        <f t="shared" si="89"/>
        <v>0.19568127982423356</v>
      </c>
      <c r="G1339" s="354">
        <f t="shared" si="90"/>
        <v>9.2795149458968496E-2</v>
      </c>
      <c r="I1339" s="351">
        <f t="shared" si="91"/>
        <v>39272</v>
      </c>
      <c r="J1339" s="353">
        <f t="array" ref="J1339">(PRODUCT(1+$F$2:F1339/100)-1)*100</f>
        <v>143.94851220327695</v>
      </c>
      <c r="K1339" s="354">
        <f t="array" ref="K1339">(PRODUCT(1+$G$2:G1339/100)-1)*100</f>
        <v>53.218238613721105</v>
      </c>
      <c r="M1339" s="361">
        <f t="shared" si="92"/>
        <v>3.5027269928257301</v>
      </c>
    </row>
    <row r="1340" spans="1:13">
      <c r="A1340" s="350">
        <v>39273</v>
      </c>
      <c r="B1340" s="346">
        <v>2.8742999999999999</v>
      </c>
      <c r="C1340" s="346">
        <v>2349.98</v>
      </c>
      <c r="D1340" s="346"/>
      <c r="E1340" s="351">
        <f t="shared" si="88"/>
        <v>39273</v>
      </c>
      <c r="F1340" s="353">
        <f t="shared" si="89"/>
        <v>-1.5178510244637899</v>
      </c>
      <c r="G1340" s="354">
        <f t="shared" si="90"/>
        <v>-1.4187431831529596</v>
      </c>
      <c r="I1340" s="351">
        <f t="shared" si="91"/>
        <v>39273</v>
      </c>
      <c r="J1340" s="353">
        <f t="array" ref="J1340">(PRODUCT(1+$F$2:F1340/100)-1)*100</f>
        <v>140.24573721163534</v>
      </c>
      <c r="K1340" s="354">
        <f t="array" ref="K1340">(PRODUCT(1+$G$2:G1340/100)-1)*100</f>
        <v>51.044465298041899</v>
      </c>
      <c r="M1340" s="361">
        <f t="shared" si="92"/>
        <v>3.4997375888510494</v>
      </c>
    </row>
    <row r="1341" spans="1:13">
      <c r="A1341" s="350">
        <v>39274</v>
      </c>
      <c r="B1341" s="346">
        <v>2.8586</v>
      </c>
      <c r="C1341" s="346">
        <v>2363.7199999999998</v>
      </c>
      <c r="D1341" s="346"/>
      <c r="E1341" s="351">
        <f t="shared" si="88"/>
        <v>39274</v>
      </c>
      <c r="F1341" s="353">
        <f t="shared" si="89"/>
        <v>-0.54621994920501793</v>
      </c>
      <c r="G1341" s="354">
        <f t="shared" si="90"/>
        <v>0.5846858271134181</v>
      </c>
      <c r="I1341" s="351">
        <f t="shared" si="91"/>
        <v>39274</v>
      </c>
      <c r="J1341" s="353">
        <f t="array" ref="J1341">(PRODUCT(1+$F$2:F1341/100)-1)*100</f>
        <v>138.93346706787071</v>
      </c>
      <c r="K1341" s="354">
        <f t="array" ref="K1341">(PRODUCT(1+$G$2:G1341/100)-1)*100</f>
        <v>51.927600879278792</v>
      </c>
      <c r="M1341" s="361">
        <f t="shared" si="92"/>
        <v>3.4956542305456835</v>
      </c>
    </row>
    <row r="1342" spans="1:13">
      <c r="A1342" s="350">
        <v>39275</v>
      </c>
      <c r="B1342" s="346">
        <v>2.8729</v>
      </c>
      <c r="C1342" s="346">
        <v>2408.79</v>
      </c>
      <c r="D1342" s="346"/>
      <c r="E1342" s="351">
        <f t="shared" si="88"/>
        <v>39275</v>
      </c>
      <c r="F1342" s="353">
        <f t="shared" si="89"/>
        <v>0.50024487511368676</v>
      </c>
      <c r="G1342" s="354">
        <f t="shared" si="90"/>
        <v>1.9067402230382724</v>
      </c>
      <c r="I1342" s="351">
        <f t="shared" si="91"/>
        <v>39275</v>
      </c>
      <c r="J1342" s="353">
        <f t="array" ref="J1342">(PRODUCT(1+$F$2:F1342/100)-1)*100</f>
        <v>140.12871949180919</v>
      </c>
      <c r="K1342" s="354">
        <f t="array" ref="K1342">(PRODUCT(1+$G$2:G1342/100)-1)*100</f>
        <v>54.824465555141046</v>
      </c>
      <c r="M1342" s="361">
        <f t="shared" si="92"/>
        <v>3.4945147877891403</v>
      </c>
    </row>
    <row r="1343" spans="1:13">
      <c r="A1343" s="350">
        <v>39276</v>
      </c>
      <c r="B1343" s="346">
        <v>2.8771</v>
      </c>
      <c r="C1343" s="346">
        <v>2416.2800000000002</v>
      </c>
      <c r="D1343" s="346"/>
      <c r="E1343" s="351">
        <f t="shared" si="88"/>
        <v>39276</v>
      </c>
      <c r="F1343" s="353">
        <f t="shared" si="89"/>
        <v>0.14619374151554343</v>
      </c>
      <c r="G1343" s="354">
        <f t="shared" si="90"/>
        <v>0.31094449910535893</v>
      </c>
      <c r="I1343" s="351">
        <f t="shared" si="91"/>
        <v>39276</v>
      </c>
      <c r="J1343" s="353">
        <f t="array" ref="J1343">(PRODUCT(1+$F$2:F1343/100)-1)*100</f>
        <v>140.47977265128765</v>
      </c>
      <c r="K1343" s="354">
        <f t="array" ref="K1343">(PRODUCT(1+$G$2:G1343/100)-1)*100</f>
        <v>55.305883714054026</v>
      </c>
      <c r="M1343" s="361">
        <f t="shared" si="92"/>
        <v>3.4935693727386186</v>
      </c>
    </row>
    <row r="1344" spans="1:13">
      <c r="A1344" s="350">
        <v>39279</v>
      </c>
      <c r="B1344" s="346">
        <v>2.8656999999999999</v>
      </c>
      <c r="C1344" s="346">
        <v>2411.65</v>
      </c>
      <c r="D1344" s="346"/>
      <c r="E1344" s="351">
        <f t="shared" si="88"/>
        <v>39279</v>
      </c>
      <c r="F1344" s="353">
        <f t="shared" si="89"/>
        <v>-0.3962323172639115</v>
      </c>
      <c r="G1344" s="354">
        <f t="shared" si="90"/>
        <v>-0.19161686559505675</v>
      </c>
      <c r="I1344" s="351">
        <f t="shared" si="91"/>
        <v>39279</v>
      </c>
      <c r="J1344" s="353">
        <f t="array" ref="J1344">(PRODUCT(1+$F$2:F1344/100)-1)*100</f>
        <v>139.52691407556043</v>
      </c>
      <c r="K1344" s="354">
        <f t="array" ref="K1344">(PRODUCT(1+$G$2:G1344/100)-1)*100</f>
        <v>55.008291447596449</v>
      </c>
      <c r="M1344" s="361">
        <f t="shared" si="92"/>
        <v>3.4935137156756144</v>
      </c>
    </row>
    <row r="1345" spans="1:13">
      <c r="A1345" s="350">
        <v>39280</v>
      </c>
      <c r="B1345" s="346">
        <v>2.8871000000000002</v>
      </c>
      <c r="C1345" s="346">
        <v>2411.41</v>
      </c>
      <c r="D1345" s="346"/>
      <c r="E1345" s="351">
        <f t="shared" si="88"/>
        <v>39280</v>
      </c>
      <c r="F1345" s="353">
        <f t="shared" si="89"/>
        <v>0.74676344348676427</v>
      </c>
      <c r="G1345" s="354">
        <f t="shared" si="90"/>
        <v>-9.9516928244280933E-3</v>
      </c>
      <c r="I1345" s="351">
        <f t="shared" si="91"/>
        <v>39280</v>
      </c>
      <c r="J1345" s="353">
        <f t="array" ref="J1345">(PRODUCT(1+$F$2:F1345/100)-1)*100</f>
        <v>141.31561350718869</v>
      </c>
      <c r="K1345" s="354">
        <f t="array" ref="K1345">(PRODUCT(1+$G$2:G1345/100)-1)*100</f>
        <v>54.992865498579178</v>
      </c>
      <c r="M1345" s="361">
        <f t="shared" si="92"/>
        <v>3.4936069267032854</v>
      </c>
    </row>
    <row r="1346" spans="1:13">
      <c r="A1346" s="350">
        <v>39281</v>
      </c>
      <c r="B1346" s="346">
        <v>2.8742999999999999</v>
      </c>
      <c r="C1346" s="346">
        <v>2406.69</v>
      </c>
      <c r="D1346" s="346"/>
      <c r="E1346" s="351">
        <f t="shared" si="88"/>
        <v>39281</v>
      </c>
      <c r="F1346" s="353">
        <f t="shared" si="89"/>
        <v>-0.44335145994252034</v>
      </c>
      <c r="G1346" s="354">
        <f t="shared" si="90"/>
        <v>-0.19573610460269508</v>
      </c>
      <c r="I1346" s="351">
        <f t="shared" si="91"/>
        <v>39281</v>
      </c>
      <c r="J1346" s="353">
        <f t="array" ref="J1346">(PRODUCT(1+$F$2:F1346/100)-1)*100</f>
        <v>140.24573721163534</v>
      </c>
      <c r="K1346" s="354">
        <f t="array" ref="K1346">(PRODUCT(1+$G$2:G1346/100)-1)*100</f>
        <v>54.689488501240156</v>
      </c>
      <c r="M1346" s="361">
        <f t="shared" si="92"/>
        <v>3.3461614902439551</v>
      </c>
    </row>
    <row r="1347" spans="1:13">
      <c r="A1347" s="350">
        <v>39282</v>
      </c>
      <c r="B1347" s="346">
        <v>2.8485999999999998</v>
      </c>
      <c r="C1347" s="346">
        <v>2417.5</v>
      </c>
      <c r="D1347" s="346"/>
      <c r="E1347" s="351">
        <f t="shared" ref="E1347:E1410" si="93">A1347</f>
        <v>39282</v>
      </c>
      <c r="F1347" s="353">
        <f t="shared" ref="F1347:F1410" si="94">((B1347/B1346)-1)*100</f>
        <v>-0.89413074487701971</v>
      </c>
      <c r="G1347" s="354">
        <f t="shared" ref="G1347:G1410" si="95">((C1347/C1346)-1)*100</f>
        <v>0.44916462028761206</v>
      </c>
      <c r="I1347" s="351">
        <f t="shared" ref="I1347:I1410" si="96">E1347</f>
        <v>39282</v>
      </c>
      <c r="J1347" s="353">
        <f t="array" ref="J1347">(PRODUCT(1+$F$2:F1347/100)-1)*100</f>
        <v>138.09762621196967</v>
      </c>
      <c r="K1347" s="354">
        <f t="array" ref="K1347">(PRODUCT(1+$G$2:G1347/100)-1)*100</f>
        <v>55.384298954891605</v>
      </c>
      <c r="M1347" s="361">
        <f t="shared" si="92"/>
        <v>3.3166677240731941</v>
      </c>
    </row>
    <row r="1348" spans="1:13">
      <c r="A1348" s="350">
        <v>39283</v>
      </c>
      <c r="B1348" s="346">
        <v>2.8043</v>
      </c>
      <c r="C1348" s="346">
        <v>2387.96</v>
      </c>
      <c r="D1348" s="346"/>
      <c r="E1348" s="351">
        <f t="shared" si="93"/>
        <v>39283</v>
      </c>
      <c r="F1348" s="353">
        <f t="shared" si="94"/>
        <v>-1.5551498981955958</v>
      </c>
      <c r="G1348" s="354">
        <f t="shared" si="95"/>
        <v>-1.2219234746639107</v>
      </c>
      <c r="I1348" s="351">
        <f t="shared" si="96"/>
        <v>39283</v>
      </c>
      <c r="J1348" s="353">
        <f t="array" ref="J1348">(PRODUCT(1+$F$2:F1348/100)-1)*100</f>
        <v>134.39485122032809</v>
      </c>
      <c r="K1348" s="354">
        <f t="array" ref="K1348">(PRODUCT(1+$G$2:G1348/100)-1)*100</f>
        <v>53.48562173001983</v>
      </c>
      <c r="M1348" s="361">
        <f t="shared" si="92"/>
        <v>3.3081345994977922</v>
      </c>
    </row>
    <row r="1349" spans="1:13">
      <c r="A1349" s="350">
        <v>39286</v>
      </c>
      <c r="B1349" s="346">
        <v>2.4670999999999998</v>
      </c>
      <c r="C1349" s="346">
        <v>2399.64</v>
      </c>
      <c r="D1349" s="346"/>
      <c r="E1349" s="351">
        <f t="shared" si="93"/>
        <v>39286</v>
      </c>
      <c r="F1349" s="353">
        <f t="shared" si="94"/>
        <v>-12.024391113646903</v>
      </c>
      <c r="G1349" s="354">
        <f t="shared" si="95"/>
        <v>0.48912042077755569</v>
      </c>
      <c r="I1349" s="351">
        <f t="shared" si="96"/>
        <v>39286</v>
      </c>
      <c r="J1349" s="353">
        <f t="array" ref="J1349">(PRODUCT(1+$F$2:F1349/100)-1)*100</f>
        <v>106.21029755934508</v>
      </c>
      <c r="K1349" s="354">
        <f t="array" ref="K1349">(PRODUCT(1+$G$2:G1349/100)-1)*100</f>
        <v>54.236351248858753</v>
      </c>
      <c r="M1349" s="361">
        <f t="shared" si="92"/>
        <v>3.3259896726434999</v>
      </c>
    </row>
    <row r="1350" spans="1:13">
      <c r="A1350" s="350">
        <v>39287</v>
      </c>
      <c r="B1350" s="346">
        <v>2.2957000000000001</v>
      </c>
      <c r="C1350" s="346">
        <v>2352.12</v>
      </c>
      <c r="D1350" s="346"/>
      <c r="E1350" s="351">
        <f t="shared" si="93"/>
        <v>39287</v>
      </c>
      <c r="F1350" s="353">
        <f t="shared" si="94"/>
        <v>-6.9474281545133909</v>
      </c>
      <c r="G1350" s="354">
        <f t="shared" si="95"/>
        <v>-1.9802970445566781</v>
      </c>
      <c r="I1350" s="351">
        <f t="shared" si="96"/>
        <v>39287</v>
      </c>
      <c r="J1350" s="353">
        <f t="array" ref="J1350">(PRODUCT(1+$F$2:F1350/100)-1)*100</f>
        <v>91.883985289201291</v>
      </c>
      <c r="K1350" s="354">
        <f t="array" ref="K1350">(PRODUCT(1+$G$2:G1350/100)-1)*100</f>
        <v>51.18201334344554</v>
      </c>
      <c r="M1350" s="361">
        <f t="shared" si="92"/>
        <v>3.3350899628512765</v>
      </c>
    </row>
    <row r="1351" spans="1:13">
      <c r="A1351" s="350">
        <v>39288</v>
      </c>
      <c r="B1351" s="346">
        <v>2.3856999999999999</v>
      </c>
      <c r="C1351" s="346">
        <v>2363.12</v>
      </c>
      <c r="D1351" s="346"/>
      <c r="E1351" s="351">
        <f t="shared" si="93"/>
        <v>39288</v>
      </c>
      <c r="F1351" s="353">
        <f t="shared" si="94"/>
        <v>3.9203728710197172</v>
      </c>
      <c r="G1351" s="354">
        <f t="shared" si="95"/>
        <v>0.46766321446185533</v>
      </c>
      <c r="I1351" s="351">
        <f t="shared" si="96"/>
        <v>39288</v>
      </c>
      <c r="J1351" s="353">
        <f t="array" ref="J1351">(PRODUCT(1+$F$2:F1351/100)-1)*100</f>
        <v>99.406552992310608</v>
      </c>
      <c r="K1351" s="354">
        <f t="array" ref="K1351">(PRODUCT(1+$G$2:G1351/100)-1)*100</f>
        <v>51.889036006735644</v>
      </c>
      <c r="M1351" s="361">
        <f t="shared" si="92"/>
        <v>3.3379837797133334</v>
      </c>
    </row>
    <row r="1352" spans="1:13">
      <c r="A1352" s="350">
        <v>39289</v>
      </c>
      <c r="B1352" s="346">
        <v>2.5486</v>
      </c>
      <c r="C1352" s="346">
        <v>2307.98</v>
      </c>
      <c r="D1352" s="346"/>
      <c r="E1352" s="351">
        <f t="shared" si="93"/>
        <v>39289</v>
      </c>
      <c r="F1352" s="353">
        <f t="shared" si="94"/>
        <v>6.8281845999077939</v>
      </c>
      <c r="G1352" s="354">
        <f t="shared" si="95"/>
        <v>-2.333355902366363</v>
      </c>
      <c r="I1352" s="351">
        <f t="shared" si="96"/>
        <v>39289</v>
      </c>
      <c r="J1352" s="353">
        <f t="array" ref="J1352">(PRODUCT(1+$F$2:F1352/100)-1)*100</f>
        <v>113.02240053493855</v>
      </c>
      <c r="K1352" s="354">
        <f t="array" ref="K1352">(PRODUCT(1+$G$2:G1352/100)-1)*100</f>
        <v>48.344924220025099</v>
      </c>
      <c r="M1352" s="361">
        <f t="shared" si="92"/>
        <v>3.3398809448213105</v>
      </c>
    </row>
    <row r="1353" spans="1:13">
      <c r="A1353" s="350">
        <v>39290</v>
      </c>
      <c r="B1353" s="346">
        <v>2.4428999999999998</v>
      </c>
      <c r="C1353" s="346">
        <v>2271.41</v>
      </c>
      <c r="D1353" s="346"/>
      <c r="E1353" s="351">
        <f t="shared" si="93"/>
        <v>39290</v>
      </c>
      <c r="F1353" s="353">
        <f t="shared" si="94"/>
        <v>-4.1473750294279244</v>
      </c>
      <c r="G1353" s="354">
        <f t="shared" si="95"/>
        <v>-1.5845024653593276</v>
      </c>
      <c r="I1353" s="351">
        <f t="shared" si="96"/>
        <v>39290</v>
      </c>
      <c r="J1353" s="353">
        <f t="array" ref="J1353">(PRODUCT(1+$F$2:F1353/100)-1)*100</f>
        <v>104.18756268806457</v>
      </c>
      <c r="K1353" s="354">
        <f t="array" ref="K1353">(PRODUCT(1+$G$2:G1353/100)-1)*100</f>
        <v>45.994395238523381</v>
      </c>
      <c r="M1353" s="361">
        <f t="shared" si="92"/>
        <v>3.3344517023134235</v>
      </c>
    </row>
    <row r="1354" spans="1:13">
      <c r="A1354" s="350">
        <v>39293</v>
      </c>
      <c r="B1354" s="346">
        <v>2.4843000000000002</v>
      </c>
      <c r="C1354" s="346">
        <v>2294.75</v>
      </c>
      <c r="D1354" s="346"/>
      <c r="E1354" s="351">
        <f t="shared" si="93"/>
        <v>39293</v>
      </c>
      <c r="F1354" s="353">
        <f t="shared" si="94"/>
        <v>1.6947071104015832</v>
      </c>
      <c r="G1354" s="354">
        <f t="shared" si="95"/>
        <v>1.0275555712090823</v>
      </c>
      <c r="I1354" s="351">
        <f t="shared" si="96"/>
        <v>39293</v>
      </c>
      <c r="J1354" s="353">
        <f t="array" ref="J1354">(PRODUCT(1+$F$2:F1354/100)-1)*100</f>
        <v>107.64794383149487</v>
      </c>
      <c r="K1354" s="354">
        <f t="array" ref="K1354">(PRODUCT(1+$G$2:G1354/100)-1)*100</f>
        <v>47.494568780449839</v>
      </c>
      <c r="M1354" s="361">
        <f t="shared" si="92"/>
        <v>3.3348891693762304</v>
      </c>
    </row>
    <row r="1355" spans="1:13">
      <c r="A1355" s="350">
        <v>39294</v>
      </c>
      <c r="B1355" s="346">
        <v>2.4613999999999998</v>
      </c>
      <c r="C1355" s="346">
        <v>2265.75</v>
      </c>
      <c r="D1355" s="346"/>
      <c r="E1355" s="351">
        <f t="shared" si="93"/>
        <v>39294</v>
      </c>
      <c r="F1355" s="353">
        <f t="shared" si="94"/>
        <v>-0.9217888338767577</v>
      </c>
      <c r="G1355" s="354">
        <f t="shared" si="95"/>
        <v>-1.2637542215927611</v>
      </c>
      <c r="I1355" s="351">
        <f t="shared" si="96"/>
        <v>39294</v>
      </c>
      <c r="J1355" s="353">
        <f t="array" ref="J1355">(PRODUCT(1+$F$2:F1355/100)-1)*100</f>
        <v>105.73386827148146</v>
      </c>
      <c r="K1355" s="354">
        <f t="array" ref="K1355">(PRODUCT(1+$G$2:G1355/100)-1)*100</f>
        <v>45.630599940866865</v>
      </c>
      <c r="M1355" s="361">
        <f t="shared" si="92"/>
        <v>3.3350483524589021</v>
      </c>
    </row>
    <row r="1356" spans="1:13">
      <c r="A1356" s="350">
        <v>39295</v>
      </c>
      <c r="B1356" s="346">
        <v>2.4514</v>
      </c>
      <c r="C1356" s="346">
        <v>2282.3000000000002</v>
      </c>
      <c r="D1356" s="346"/>
      <c r="E1356" s="351">
        <f t="shared" si="93"/>
        <v>39295</v>
      </c>
      <c r="F1356" s="353">
        <f t="shared" si="94"/>
        <v>-0.40627285284796644</v>
      </c>
      <c r="G1356" s="354">
        <f t="shared" si="95"/>
        <v>0.73044245834712473</v>
      </c>
      <c r="I1356" s="351">
        <f t="shared" si="96"/>
        <v>39295</v>
      </c>
      <c r="J1356" s="353">
        <f t="array" ref="J1356">(PRODUCT(1+$F$2:F1356/100)-1)*100</f>
        <v>104.89802741558046</v>
      </c>
      <c r="K1356" s="354">
        <f t="array" ref="K1356">(PRODUCT(1+$G$2:G1356/100)-1)*100</f>
        <v>46.694347675180595</v>
      </c>
      <c r="M1356" s="361">
        <f t="shared" si="92"/>
        <v>3.3349137459685783</v>
      </c>
    </row>
    <row r="1357" spans="1:13">
      <c r="A1357" s="350">
        <v>39296</v>
      </c>
      <c r="B1357" s="346">
        <v>2.4443000000000001</v>
      </c>
      <c r="C1357" s="346">
        <v>2292.79</v>
      </c>
      <c r="D1357" s="346"/>
      <c r="E1357" s="351">
        <f t="shared" si="93"/>
        <v>39296</v>
      </c>
      <c r="F1357" s="353">
        <f t="shared" si="94"/>
        <v>-0.28963041527290123</v>
      </c>
      <c r="G1357" s="354">
        <f t="shared" si="95"/>
        <v>0.45962406344475237</v>
      </c>
      <c r="I1357" s="351">
        <f t="shared" si="96"/>
        <v>39296</v>
      </c>
      <c r="J1357" s="353">
        <f t="array" ref="J1357">(PRODUCT(1+$F$2:F1357/100)-1)*100</f>
        <v>104.30458040789073</v>
      </c>
      <c r="K1357" s="354">
        <f t="array" ref="K1357">(PRODUCT(1+$G$2:G1357/100)-1)*100</f>
        <v>47.368590196809038</v>
      </c>
      <c r="M1357" s="361">
        <f t="shared" si="92"/>
        <v>3.3343819083588118</v>
      </c>
    </row>
    <row r="1358" spans="1:13">
      <c r="A1358" s="350">
        <v>39297</v>
      </c>
      <c r="B1358" s="346">
        <v>2.3671000000000002</v>
      </c>
      <c r="C1358" s="346">
        <v>2231.98</v>
      </c>
      <c r="D1358" s="346"/>
      <c r="E1358" s="351">
        <f t="shared" si="93"/>
        <v>39297</v>
      </c>
      <c r="F1358" s="353">
        <f t="shared" si="94"/>
        <v>-3.1583684490447128</v>
      </c>
      <c r="G1358" s="354">
        <f t="shared" si="95"/>
        <v>-2.6522271991765489</v>
      </c>
      <c r="I1358" s="351">
        <f t="shared" si="96"/>
        <v>39297</v>
      </c>
      <c r="J1358" s="353">
        <f t="array" ref="J1358">(PRODUCT(1+$F$2:F1358/100)-1)*100</f>
        <v>97.851889000334722</v>
      </c>
      <c r="K1358" s="354">
        <f t="array" ref="K1358">(PRODUCT(1+$G$2:G1358/100)-1)*100</f>
        <v>43.460040364566233</v>
      </c>
      <c r="M1358" s="361">
        <f t="shared" si="92"/>
        <v>3.3323664792055641</v>
      </c>
    </row>
    <row r="1359" spans="1:13">
      <c r="A1359" s="350">
        <v>39300</v>
      </c>
      <c r="B1359" s="346">
        <v>2.4228999999999998</v>
      </c>
      <c r="C1359" s="346">
        <v>2285.9299999999998</v>
      </c>
      <c r="D1359" s="346"/>
      <c r="E1359" s="351">
        <f t="shared" si="93"/>
        <v>39300</v>
      </c>
      <c r="F1359" s="353">
        <f t="shared" si="94"/>
        <v>2.3573148578429182</v>
      </c>
      <c r="G1359" s="354">
        <f t="shared" si="95"/>
        <v>2.4171363542683899</v>
      </c>
      <c r="I1359" s="351">
        <f t="shared" si="96"/>
        <v>39300</v>
      </c>
      <c r="J1359" s="353">
        <f t="array" ref="J1359">(PRODUCT(1+$F$2:F1359/100)-1)*100</f>
        <v>102.51588097626248</v>
      </c>
      <c r="K1359" s="354">
        <f t="array" ref="K1359">(PRODUCT(1+$G$2:G1359/100)-1)*100</f>
        <v>46.927665154066275</v>
      </c>
      <c r="M1359" s="361">
        <f t="shared" si="92"/>
        <v>3.317878298646304</v>
      </c>
    </row>
    <row r="1360" spans="1:13">
      <c r="A1360" s="350">
        <v>39301</v>
      </c>
      <c r="B1360" s="346">
        <v>2.4786000000000001</v>
      </c>
      <c r="C1360" s="346">
        <v>2300.1</v>
      </c>
      <c r="D1360" s="346"/>
      <c r="E1360" s="351">
        <f t="shared" si="93"/>
        <v>39301</v>
      </c>
      <c r="F1360" s="353">
        <f t="shared" si="94"/>
        <v>2.2988980147756966</v>
      </c>
      <c r="G1360" s="354">
        <f t="shared" si="95"/>
        <v>0.6198789989194875</v>
      </c>
      <c r="I1360" s="351">
        <f t="shared" si="96"/>
        <v>39301</v>
      </c>
      <c r="J1360" s="353">
        <f t="array" ref="J1360">(PRODUCT(1+$F$2:F1360/100)-1)*100</f>
        <v>107.1715145436313</v>
      </c>
      <c r="K1360" s="354">
        <f t="array" ref="K1360">(PRODUCT(1+$G$2:G1360/100)-1)*100</f>
        <v>47.838438893959093</v>
      </c>
      <c r="M1360" s="361">
        <f t="shared" si="92"/>
        <v>3.3176322883586464</v>
      </c>
    </row>
    <row r="1361" spans="1:13">
      <c r="A1361" s="350">
        <v>39302</v>
      </c>
      <c r="B1361" s="346">
        <v>2.5670999999999999</v>
      </c>
      <c r="C1361" s="346">
        <v>2333.2399999999998</v>
      </c>
      <c r="D1361" s="346"/>
      <c r="E1361" s="351">
        <f t="shared" si="93"/>
        <v>39302</v>
      </c>
      <c r="F1361" s="353">
        <f t="shared" si="94"/>
        <v>3.5705640280803586</v>
      </c>
      <c r="G1361" s="354">
        <f t="shared" si="95"/>
        <v>1.440806921438198</v>
      </c>
      <c r="I1361" s="351">
        <f t="shared" si="96"/>
        <v>39302</v>
      </c>
      <c r="J1361" s="353">
        <f t="array" ref="J1361">(PRODUCT(1+$F$2:F1361/100)-1)*100</f>
        <v>114.56870611835548</v>
      </c>
      <c r="K1361" s="354">
        <f t="array" ref="K1361">(PRODUCT(1+$G$2:G1361/100)-1)*100</f>
        <v>49.96850535408943</v>
      </c>
      <c r="M1361" s="361">
        <f t="shared" si="92"/>
        <v>3.3197342859022529</v>
      </c>
    </row>
    <row r="1362" spans="1:13">
      <c r="A1362" s="350">
        <v>39303</v>
      </c>
      <c r="B1362" s="346">
        <v>2.5386000000000002</v>
      </c>
      <c r="C1362" s="346">
        <v>2264.5</v>
      </c>
      <c r="D1362" s="346"/>
      <c r="E1362" s="351">
        <f t="shared" si="93"/>
        <v>39303</v>
      </c>
      <c r="F1362" s="353">
        <f t="shared" si="94"/>
        <v>-1.1102021736589807</v>
      </c>
      <c r="G1362" s="354">
        <f t="shared" si="95"/>
        <v>-2.9461178447137804</v>
      </c>
      <c r="I1362" s="351">
        <f t="shared" si="96"/>
        <v>39303</v>
      </c>
      <c r="J1362" s="353">
        <f t="array" ref="J1362">(PRODUCT(1+$F$2:F1362/100)-1)*100</f>
        <v>112.18655967903754</v>
      </c>
      <c r="K1362" s="354">
        <f t="array" ref="K1362">(PRODUCT(1+$G$2:G1362/100)-1)*100</f>
        <v>45.550256456402074</v>
      </c>
      <c r="M1362" s="361">
        <f t="shared" ref="M1362:M1425" si="97">_xlfn.STDEV.S(F580:F1362)</f>
        <v>3.3183072781643106</v>
      </c>
    </row>
    <row r="1363" spans="1:13">
      <c r="A1363" s="350">
        <v>39304</v>
      </c>
      <c r="B1363" s="346">
        <v>2.5556999999999999</v>
      </c>
      <c r="C1363" s="346">
        <v>2265.36</v>
      </c>
      <c r="D1363" s="346"/>
      <c r="E1363" s="351">
        <f t="shared" si="93"/>
        <v>39304</v>
      </c>
      <c r="F1363" s="353">
        <f t="shared" si="94"/>
        <v>0.67359962183879407</v>
      </c>
      <c r="G1363" s="354">
        <f t="shared" si="95"/>
        <v>3.7977478472073223E-2</v>
      </c>
      <c r="I1363" s="351">
        <f t="shared" si="96"/>
        <v>39304</v>
      </c>
      <c r="J1363" s="353">
        <f t="array" ref="J1363">(PRODUCT(1+$F$2:F1363/100)-1)*100</f>
        <v>113.61584754262827</v>
      </c>
      <c r="K1363" s="354">
        <f t="array" ref="K1363">(PRODUCT(1+$G$2:G1363/100)-1)*100</f>
        <v>45.60553277371384</v>
      </c>
      <c r="M1363" s="361">
        <f t="shared" si="97"/>
        <v>3.3147805352781936</v>
      </c>
    </row>
    <row r="1364" spans="1:13">
      <c r="A1364" s="350">
        <v>39307</v>
      </c>
      <c r="B1364" s="346">
        <v>2.48</v>
      </c>
      <c r="C1364" s="346">
        <v>2264.58</v>
      </c>
      <c r="D1364" s="346"/>
      <c r="E1364" s="351">
        <f t="shared" si="93"/>
        <v>39307</v>
      </c>
      <c r="F1364" s="353">
        <f t="shared" si="94"/>
        <v>-2.9620064952850411</v>
      </c>
      <c r="G1364" s="354">
        <f t="shared" si="95"/>
        <v>-3.4431613518393078E-2</v>
      </c>
      <c r="I1364" s="351">
        <f t="shared" si="96"/>
        <v>39307</v>
      </c>
      <c r="J1364" s="353">
        <f t="array" ref="J1364">(PRODUCT(1+$F$2:F1364/100)-1)*100</f>
        <v>107.28853226345745</v>
      </c>
      <c r="K1364" s="354">
        <f t="array" ref="K1364">(PRODUCT(1+$G$2:G1364/100)-1)*100</f>
        <v>45.555398439407789</v>
      </c>
      <c r="M1364" s="361">
        <f t="shared" si="97"/>
        <v>3.3094194846681795</v>
      </c>
    </row>
    <row r="1365" spans="1:13">
      <c r="A1365" s="350">
        <v>39308</v>
      </c>
      <c r="B1365" s="346">
        <v>2.4943</v>
      </c>
      <c r="C1365" s="346">
        <v>2223.71</v>
      </c>
      <c r="D1365" s="346"/>
      <c r="E1365" s="351">
        <f t="shared" si="93"/>
        <v>39308</v>
      </c>
      <c r="F1365" s="353">
        <f t="shared" si="94"/>
        <v>0.57661290322581493</v>
      </c>
      <c r="G1365" s="354">
        <f t="shared" si="95"/>
        <v>-1.8047496666048435</v>
      </c>
      <c r="I1365" s="351">
        <f t="shared" si="96"/>
        <v>39308</v>
      </c>
      <c r="J1365" s="353">
        <f t="array" ref="J1365">(PRODUCT(1+$F$2:F1365/100)-1)*100</f>
        <v>108.48378468739597</v>
      </c>
      <c r="K1365" s="354">
        <f t="array" ref="K1365">(PRODUCT(1+$G$2:G1365/100)-1)*100</f>
        <v>42.928487871347222</v>
      </c>
      <c r="M1365" s="361">
        <f t="shared" si="97"/>
        <v>3.3053716384165734</v>
      </c>
    </row>
    <row r="1366" spans="1:13">
      <c r="A1366" s="350">
        <v>39309</v>
      </c>
      <c r="B1366" s="346">
        <v>2.4914000000000001</v>
      </c>
      <c r="C1366" s="346">
        <v>2193.4</v>
      </c>
      <c r="D1366" s="346"/>
      <c r="E1366" s="351">
        <f t="shared" si="93"/>
        <v>39309</v>
      </c>
      <c r="F1366" s="353">
        <f t="shared" si="94"/>
        <v>-0.11626508439240846</v>
      </c>
      <c r="G1366" s="354">
        <f t="shared" si="95"/>
        <v>-1.3630374464296158</v>
      </c>
      <c r="I1366" s="351">
        <f t="shared" si="96"/>
        <v>39309</v>
      </c>
      <c r="J1366" s="353">
        <f t="array" ref="J1366">(PRODUCT(1+$F$2:F1366/100)-1)*100</f>
        <v>108.24139083918469</v>
      </c>
      <c r="K1366" s="354">
        <f t="array" ref="K1366">(PRODUCT(1+$G$2:G1366/100)-1)*100</f>
        <v>40.980319060045154</v>
      </c>
      <c r="M1366" s="361">
        <f t="shared" si="97"/>
        <v>3.3039939990886666</v>
      </c>
    </row>
    <row r="1367" spans="1:13">
      <c r="A1367" s="350">
        <v>39310</v>
      </c>
      <c r="B1367" s="346">
        <v>2.4142999999999999</v>
      </c>
      <c r="C1367" s="346">
        <v>2200.61</v>
      </c>
      <c r="D1367" s="346"/>
      <c r="E1367" s="351">
        <f t="shared" si="93"/>
        <v>39310</v>
      </c>
      <c r="F1367" s="353">
        <f t="shared" si="94"/>
        <v>-3.09464558079795</v>
      </c>
      <c r="G1367" s="354">
        <f t="shared" si="95"/>
        <v>0.32871341296616396</v>
      </c>
      <c r="I1367" s="351">
        <f t="shared" si="96"/>
        <v>39310</v>
      </c>
      <c r="J1367" s="353">
        <f t="array" ref="J1367">(PRODUCT(1+$F$2:F1367/100)-1)*100</f>
        <v>101.79705784018766</v>
      </c>
      <c r="K1367" s="354">
        <f t="array" ref="K1367">(PRODUCT(1+$G$2:G1367/100)-1)*100</f>
        <v>41.443740278438021</v>
      </c>
      <c r="M1367" s="361">
        <f t="shared" si="97"/>
        <v>3.3046353875595855</v>
      </c>
    </row>
    <row r="1368" spans="1:13">
      <c r="A1368" s="350">
        <v>39311</v>
      </c>
      <c r="B1368" s="346">
        <v>2.4628999999999999</v>
      </c>
      <c r="C1368" s="346">
        <v>2254.6799999999998</v>
      </c>
      <c r="D1368" s="346"/>
      <c r="E1368" s="351">
        <f t="shared" si="93"/>
        <v>39311</v>
      </c>
      <c r="F1368" s="353">
        <f t="shared" si="94"/>
        <v>2.01300584020212</v>
      </c>
      <c r="G1368" s="354">
        <f t="shared" si="95"/>
        <v>2.4570460008815687</v>
      </c>
      <c r="I1368" s="351">
        <f t="shared" si="96"/>
        <v>39311</v>
      </c>
      <c r="J1368" s="353">
        <f t="array" ref="J1368">(PRODUCT(1+$F$2:F1368/100)-1)*100</f>
        <v>105.85924439986671</v>
      </c>
      <c r="K1368" s="354">
        <f t="array" ref="K1368">(PRODUCT(1+$G$2:G1368/100)-1)*100</f>
        <v>44.919078042446699</v>
      </c>
      <c r="M1368" s="361">
        <f t="shared" si="97"/>
        <v>3.3051014925978235</v>
      </c>
    </row>
    <row r="1369" spans="1:13">
      <c r="A1369" s="350">
        <v>39314</v>
      </c>
      <c r="B1369" s="346">
        <v>2.4529000000000001</v>
      </c>
      <c r="C1369" s="346">
        <v>2254.0700000000002</v>
      </c>
      <c r="D1369" s="346"/>
      <c r="E1369" s="351">
        <f t="shared" si="93"/>
        <v>39314</v>
      </c>
      <c r="F1369" s="353">
        <f t="shared" si="94"/>
        <v>-0.40602541719110263</v>
      </c>
      <c r="G1369" s="354">
        <f t="shared" si="95"/>
        <v>-2.705483705003342E-2</v>
      </c>
      <c r="I1369" s="351">
        <f t="shared" si="96"/>
        <v>39314</v>
      </c>
      <c r="J1369" s="353">
        <f t="array" ref="J1369">(PRODUCT(1+$F$2:F1369/100)-1)*100</f>
        <v>105.02340354396571</v>
      </c>
      <c r="K1369" s="354">
        <f t="array" ref="K1369">(PRODUCT(1+$G$2:G1369/100)-1)*100</f>
        <v>44.879870422027899</v>
      </c>
      <c r="M1369" s="361">
        <f t="shared" si="97"/>
        <v>3.3049434996848182</v>
      </c>
    </row>
    <row r="1370" spans="1:13">
      <c r="A1370" s="350">
        <v>39315</v>
      </c>
      <c r="B1370" s="346">
        <v>2.4714</v>
      </c>
      <c r="C1370" s="346">
        <v>2256.52</v>
      </c>
      <c r="D1370" s="346"/>
      <c r="E1370" s="351">
        <f t="shared" si="93"/>
        <v>39315</v>
      </c>
      <c r="F1370" s="353">
        <f t="shared" si="94"/>
        <v>0.75420930327367852</v>
      </c>
      <c r="G1370" s="354">
        <f t="shared" si="95"/>
        <v>0.10869227663736769</v>
      </c>
      <c r="I1370" s="351">
        <f t="shared" si="96"/>
        <v>39315</v>
      </c>
      <c r="J1370" s="353">
        <f t="array" ref="J1370">(PRODUCT(1+$F$2:F1370/100)-1)*100</f>
        <v>106.56970912738264</v>
      </c>
      <c r="K1370" s="354">
        <f t="array" ref="K1370">(PRODUCT(1+$G$2:G1370/100)-1)*100</f>
        <v>45.03734365157888</v>
      </c>
      <c r="M1370" s="361">
        <f t="shared" si="97"/>
        <v>3.3049577217756738</v>
      </c>
    </row>
    <row r="1371" spans="1:13">
      <c r="A1371" s="350">
        <v>39316</v>
      </c>
      <c r="B1371" s="346">
        <v>2.4900000000000002</v>
      </c>
      <c r="C1371" s="346">
        <v>2283.08</v>
      </c>
      <c r="D1371" s="346"/>
      <c r="E1371" s="351">
        <f t="shared" si="93"/>
        <v>39316</v>
      </c>
      <c r="F1371" s="353">
        <f t="shared" si="94"/>
        <v>0.75260985676135483</v>
      </c>
      <c r="G1371" s="354">
        <f t="shared" si="95"/>
        <v>1.177033662453697</v>
      </c>
      <c r="I1371" s="351">
        <f t="shared" si="96"/>
        <v>39316</v>
      </c>
      <c r="J1371" s="353">
        <f t="array" ref="J1371">(PRODUCT(1+$F$2:F1371/100)-1)*100</f>
        <v>108.12437311935858</v>
      </c>
      <c r="K1371" s="354">
        <f t="array" ref="K1371">(PRODUCT(1+$G$2:G1371/100)-1)*100</f>
        <v>46.744482009486596</v>
      </c>
      <c r="M1371" s="361">
        <f t="shared" si="97"/>
        <v>3.3050443886762646</v>
      </c>
    </row>
    <row r="1372" spans="1:13">
      <c r="A1372" s="350">
        <v>39317</v>
      </c>
      <c r="B1372" s="346">
        <v>2.4643000000000002</v>
      </c>
      <c r="C1372" s="346">
        <v>2280.6799999999998</v>
      </c>
      <c r="D1372" s="346"/>
      <c r="E1372" s="351">
        <f t="shared" si="93"/>
        <v>39317</v>
      </c>
      <c r="F1372" s="353">
        <f t="shared" si="94"/>
        <v>-1.0321285140562297</v>
      </c>
      <c r="G1372" s="354">
        <f t="shared" si="95"/>
        <v>-0.10512115212782946</v>
      </c>
      <c r="I1372" s="351">
        <f t="shared" si="96"/>
        <v>39317</v>
      </c>
      <c r="J1372" s="353">
        <f t="array" ref="J1372">(PRODUCT(1+$F$2:F1372/100)-1)*100</f>
        <v>105.9762621196929</v>
      </c>
      <c r="K1372" s="354">
        <f t="array" ref="K1372">(PRODUCT(1+$G$2:G1372/100)-1)*100</f>
        <v>46.590222519314217</v>
      </c>
      <c r="M1372" s="361">
        <f t="shared" si="97"/>
        <v>3.3052525818946816</v>
      </c>
    </row>
    <row r="1373" spans="1:13">
      <c r="A1373" s="350">
        <v>39318</v>
      </c>
      <c r="B1373" s="346">
        <v>2.5428999999999999</v>
      </c>
      <c r="C1373" s="346">
        <v>2307.2199999999998</v>
      </c>
      <c r="D1373" s="346"/>
      <c r="E1373" s="351">
        <f t="shared" si="93"/>
        <v>39318</v>
      </c>
      <c r="F1373" s="353">
        <f t="shared" si="94"/>
        <v>3.1895467272653466</v>
      </c>
      <c r="G1373" s="354">
        <f t="shared" si="95"/>
        <v>1.1636880228703683</v>
      </c>
      <c r="I1373" s="351">
        <f t="shared" si="96"/>
        <v>39318</v>
      </c>
      <c r="J1373" s="353">
        <f t="array" ref="J1373">(PRODUCT(1+$F$2:F1373/100)-1)*100</f>
        <v>112.54597124707506</v>
      </c>
      <c r="K1373" s="354">
        <f t="array" ref="K1373">(PRODUCT(1+$G$2:G1373/100)-1)*100</f>
        <v>48.296075381470494</v>
      </c>
      <c r="M1373" s="361">
        <f t="shared" si="97"/>
        <v>3.3055027372318646</v>
      </c>
    </row>
    <row r="1374" spans="1:13">
      <c r="A1374" s="350">
        <v>39321</v>
      </c>
      <c r="B1374" s="346">
        <v>2.4485999999999999</v>
      </c>
      <c r="C1374" s="346">
        <v>2287.62</v>
      </c>
      <c r="D1374" s="346"/>
      <c r="E1374" s="351">
        <f t="shared" si="93"/>
        <v>39321</v>
      </c>
      <c r="F1374" s="353">
        <f t="shared" si="94"/>
        <v>-3.7083644657674331</v>
      </c>
      <c r="G1374" s="354">
        <f t="shared" si="95"/>
        <v>-0.8495071991400871</v>
      </c>
      <c r="I1374" s="351">
        <f t="shared" si="96"/>
        <v>39321</v>
      </c>
      <c r="J1374" s="353">
        <f t="array" ref="J1374">(PRODUCT(1+$F$2:F1374/100)-1)*100</f>
        <v>104.66399197592828</v>
      </c>
      <c r="K1374" s="354">
        <f t="array" ref="K1374">(PRODUCT(1+$G$2:G1374/100)-1)*100</f>
        <v>47.036289545062694</v>
      </c>
      <c r="M1374" s="361">
        <f t="shared" si="97"/>
        <v>3.3079489734763992</v>
      </c>
    </row>
    <row r="1375" spans="1:13">
      <c r="A1375" s="350">
        <v>39322</v>
      </c>
      <c r="B1375" s="346">
        <v>2.4257</v>
      </c>
      <c r="C1375" s="346">
        <v>2234.02</v>
      </c>
      <c r="D1375" s="346"/>
      <c r="E1375" s="351">
        <f t="shared" si="93"/>
        <v>39322</v>
      </c>
      <c r="F1375" s="353">
        <f t="shared" si="94"/>
        <v>-0.9352282937188594</v>
      </c>
      <c r="G1375" s="354">
        <f t="shared" si="95"/>
        <v>-2.3430464849931276</v>
      </c>
      <c r="I1375" s="351">
        <f t="shared" si="96"/>
        <v>39322</v>
      </c>
      <c r="J1375" s="353">
        <f t="array" ref="J1375">(PRODUCT(1+$F$2:F1375/100)-1)*100</f>
        <v>102.74991641591491</v>
      </c>
      <c r="K1375" s="354">
        <f t="array" ref="K1375">(PRODUCT(1+$G$2:G1375/100)-1)*100</f>
        <v>43.591160931212784</v>
      </c>
      <c r="M1375" s="361">
        <f t="shared" si="97"/>
        <v>3.306608944599974</v>
      </c>
    </row>
    <row r="1376" spans="1:13">
      <c r="A1376" s="350">
        <v>39323</v>
      </c>
      <c r="B1376" s="346">
        <v>2.5</v>
      </c>
      <c r="C1376" s="346">
        <v>2283.58</v>
      </c>
      <c r="D1376" s="346"/>
      <c r="E1376" s="351">
        <f t="shared" si="93"/>
        <v>39323</v>
      </c>
      <c r="F1376" s="353">
        <f t="shared" si="94"/>
        <v>3.0630333511975971</v>
      </c>
      <c r="G1376" s="354">
        <f t="shared" si="95"/>
        <v>2.218422395502273</v>
      </c>
      <c r="I1376" s="351">
        <f t="shared" si="96"/>
        <v>39323</v>
      </c>
      <c r="J1376" s="353">
        <f t="array" ref="J1376">(PRODUCT(1+$F$2:F1376/100)-1)*100</f>
        <v>108.96021397525963</v>
      </c>
      <c r="K1376" s="354">
        <f t="array" ref="K1376">(PRODUCT(1+$G$2:G1376/100)-1)*100</f>
        <v>46.776619403272512</v>
      </c>
      <c r="M1376" s="361">
        <f t="shared" si="97"/>
        <v>3.3082501873064487</v>
      </c>
    </row>
    <row r="1377" spans="1:13">
      <c r="A1377" s="350">
        <v>39324</v>
      </c>
      <c r="B1377" s="346">
        <v>2.4571000000000001</v>
      </c>
      <c r="C1377" s="346">
        <v>2274.16</v>
      </c>
      <c r="D1377" s="346"/>
      <c r="E1377" s="351">
        <f t="shared" si="93"/>
        <v>39324</v>
      </c>
      <c r="F1377" s="353">
        <f t="shared" si="94"/>
        <v>-1.7159999999999953</v>
      </c>
      <c r="G1377" s="354">
        <f t="shared" si="95"/>
        <v>-0.41251018138186435</v>
      </c>
      <c r="I1377" s="351">
        <f t="shared" si="96"/>
        <v>39324</v>
      </c>
      <c r="J1377" s="353">
        <f t="array" ref="J1377">(PRODUCT(1+$F$2:F1377/100)-1)*100</f>
        <v>105.37445670344421</v>
      </c>
      <c r="K1377" s="354">
        <f t="array" ref="K1377">(PRODUCT(1+$G$2:G1377/100)-1)*100</f>
        <v>46.171150904345915</v>
      </c>
      <c r="M1377" s="361">
        <f t="shared" si="97"/>
        <v>3.3046025359479025</v>
      </c>
    </row>
    <row r="1378" spans="1:13">
      <c r="A1378" s="350">
        <v>39325</v>
      </c>
      <c r="B1378" s="346">
        <v>2.5028999999999999</v>
      </c>
      <c r="C1378" s="346">
        <v>2299.71</v>
      </c>
      <c r="D1378" s="346"/>
      <c r="E1378" s="351">
        <f t="shared" si="93"/>
        <v>39325</v>
      </c>
      <c r="F1378" s="353">
        <f t="shared" si="94"/>
        <v>1.8639859997558128</v>
      </c>
      <c r="G1378" s="354">
        <f t="shared" si="95"/>
        <v>1.1234917508003095</v>
      </c>
      <c r="I1378" s="351">
        <f t="shared" si="96"/>
        <v>39325</v>
      </c>
      <c r="J1378" s="353">
        <f t="array" ref="J1378">(PRODUCT(1+$F$2:F1378/100)-1)*100</f>
        <v>109.20260782347096</v>
      </c>
      <c r="K1378" s="354">
        <f t="array" ref="K1378">(PRODUCT(1+$G$2:G1378/100)-1)*100</f>
        <v>47.81337172680611</v>
      </c>
      <c r="M1378" s="361">
        <f t="shared" si="97"/>
        <v>3.3027859407013831</v>
      </c>
    </row>
    <row r="1379" spans="1:13">
      <c r="A1379" s="350">
        <v>39328</v>
      </c>
      <c r="B1379" s="346">
        <v>2.5028999999999999</v>
      </c>
      <c r="C1379" s="346">
        <v>2299.71</v>
      </c>
      <c r="D1379" s="346"/>
      <c r="E1379" s="351">
        <f t="shared" si="93"/>
        <v>39328</v>
      </c>
      <c r="F1379" s="353">
        <f t="shared" si="94"/>
        <v>0</v>
      </c>
      <c r="G1379" s="354">
        <f t="shared" si="95"/>
        <v>0</v>
      </c>
      <c r="I1379" s="351">
        <f t="shared" si="96"/>
        <v>39328</v>
      </c>
      <c r="J1379" s="353">
        <f t="array" ref="J1379">(PRODUCT(1+$F$2:F1379/100)-1)*100</f>
        <v>109.20260782347096</v>
      </c>
      <c r="K1379" s="354">
        <f t="array" ref="K1379">(PRODUCT(1+$G$2:G1379/100)-1)*100</f>
        <v>47.81337172680611</v>
      </c>
      <c r="M1379" s="361">
        <f t="shared" si="97"/>
        <v>3.30184438187375</v>
      </c>
    </row>
    <row r="1380" spans="1:13">
      <c r="A1380" s="350">
        <v>39329</v>
      </c>
      <c r="B1380" s="346">
        <v>2.5914000000000001</v>
      </c>
      <c r="C1380" s="346">
        <v>2323.83</v>
      </c>
      <c r="D1380" s="346"/>
      <c r="E1380" s="351">
        <f t="shared" si="93"/>
        <v>39329</v>
      </c>
      <c r="F1380" s="353">
        <f t="shared" si="94"/>
        <v>3.5358983579048431</v>
      </c>
      <c r="G1380" s="354">
        <f t="shared" si="95"/>
        <v>1.0488278956911845</v>
      </c>
      <c r="I1380" s="351">
        <f t="shared" si="96"/>
        <v>39329</v>
      </c>
      <c r="J1380" s="353">
        <f t="array" ref="J1380">(PRODUCT(1+$F$2:F1380/100)-1)*100</f>
        <v>116.59979939819519</v>
      </c>
      <c r="K1380" s="354">
        <f t="array" ref="K1380">(PRODUCT(1+$G$2:G1380/100)-1)*100</f>
        <v>49.363679603038555</v>
      </c>
      <c r="M1380" s="361">
        <f t="shared" si="97"/>
        <v>3.3010880477877613</v>
      </c>
    </row>
    <row r="1381" spans="1:13">
      <c r="A1381" s="350">
        <v>39330</v>
      </c>
      <c r="B1381" s="346">
        <v>2.56</v>
      </c>
      <c r="C1381" s="346">
        <v>2298.16</v>
      </c>
      <c r="D1381" s="346"/>
      <c r="E1381" s="351">
        <f t="shared" si="93"/>
        <v>39330</v>
      </c>
      <c r="F1381" s="353">
        <f t="shared" si="94"/>
        <v>-1.2117002392529219</v>
      </c>
      <c r="G1381" s="354">
        <f t="shared" si="95"/>
        <v>-1.1046419058192702</v>
      </c>
      <c r="I1381" s="351">
        <f t="shared" si="96"/>
        <v>39330</v>
      </c>
      <c r="J1381" s="353">
        <f t="array" ref="J1381">(PRODUCT(1+$F$2:F1381/100)-1)*100</f>
        <v>113.97525911066589</v>
      </c>
      <c r="K1381" s="354">
        <f t="array" ref="K1381">(PRODUCT(1+$G$2:G1381/100)-1)*100</f>
        <v>47.713745806069774</v>
      </c>
      <c r="M1381" s="361">
        <f t="shared" si="97"/>
        <v>3.299193872774254</v>
      </c>
    </row>
    <row r="1382" spans="1:13">
      <c r="A1382" s="350">
        <v>39331</v>
      </c>
      <c r="B1382" s="346">
        <v>2.57</v>
      </c>
      <c r="C1382" s="346">
        <v>2308.35</v>
      </c>
      <c r="D1382" s="346"/>
      <c r="E1382" s="351">
        <f t="shared" si="93"/>
        <v>39331</v>
      </c>
      <c r="F1382" s="353">
        <f t="shared" si="94"/>
        <v>0.390625</v>
      </c>
      <c r="G1382" s="354">
        <f t="shared" si="95"/>
        <v>0.44339819681833426</v>
      </c>
      <c r="I1382" s="351">
        <f t="shared" si="96"/>
        <v>39331</v>
      </c>
      <c r="J1382" s="353">
        <f t="array" ref="J1382">(PRODUCT(1+$F$2:F1382/100)-1)*100</f>
        <v>114.81109996656693</v>
      </c>
      <c r="K1382" s="354">
        <f t="array" ref="K1382">(PRODUCT(1+$G$2:G1382/100)-1)*100</f>
        <v>48.3687058914267</v>
      </c>
      <c r="M1382" s="361">
        <f t="shared" si="97"/>
        <v>3.2992102692157794</v>
      </c>
    </row>
    <row r="1383" spans="1:13">
      <c r="A1383" s="350">
        <v>39332</v>
      </c>
      <c r="B1383" s="346">
        <v>2.5771000000000002</v>
      </c>
      <c r="C1383" s="346">
        <v>2269.3200000000002</v>
      </c>
      <c r="D1383" s="346"/>
      <c r="E1383" s="351">
        <f t="shared" si="93"/>
        <v>39332</v>
      </c>
      <c r="F1383" s="353">
        <f t="shared" si="94"/>
        <v>0.27626459143970106</v>
      </c>
      <c r="G1383" s="354">
        <f t="shared" si="95"/>
        <v>-1.6908181168366898</v>
      </c>
      <c r="I1383" s="351">
        <f t="shared" si="96"/>
        <v>39332</v>
      </c>
      <c r="J1383" s="353">
        <f t="array" ref="J1383">(PRODUCT(1+$F$2:F1383/100)-1)*100</f>
        <v>115.4045469742567</v>
      </c>
      <c r="K1383" s="354">
        <f t="array" ref="K1383">(PRODUCT(1+$G$2:G1383/100)-1)*100</f>
        <v>45.8600609324983</v>
      </c>
      <c r="M1383" s="361">
        <f t="shared" si="97"/>
        <v>3.2890734244462441</v>
      </c>
    </row>
    <row r="1384" spans="1:13">
      <c r="A1384" s="350">
        <v>39335</v>
      </c>
      <c r="B1384" s="346">
        <v>2.4857</v>
      </c>
      <c r="C1384" s="346">
        <v>2266.5100000000002</v>
      </c>
      <c r="D1384" s="346"/>
      <c r="E1384" s="351">
        <f t="shared" si="93"/>
        <v>39335</v>
      </c>
      <c r="F1384" s="353">
        <f t="shared" si="94"/>
        <v>-3.5466221722090796</v>
      </c>
      <c r="G1384" s="354">
        <f t="shared" si="95"/>
        <v>-0.12382563939858926</v>
      </c>
      <c r="I1384" s="351">
        <f t="shared" si="96"/>
        <v>39335</v>
      </c>
      <c r="J1384" s="353">
        <f t="array" ref="J1384">(PRODUCT(1+$F$2:F1384/100)-1)*100</f>
        <v>107.76496155132121</v>
      </c>
      <c r="K1384" s="354">
        <f t="array" ref="K1384">(PRODUCT(1+$G$2:G1384/100)-1)*100</f>
        <v>45.67944877942147</v>
      </c>
      <c r="M1384" s="361">
        <f t="shared" si="97"/>
        <v>3.2906151611078931</v>
      </c>
    </row>
    <row r="1385" spans="1:13">
      <c r="A1385" s="350">
        <v>39336</v>
      </c>
      <c r="B1385" s="346">
        <v>2.5243000000000002</v>
      </c>
      <c r="C1385" s="346">
        <v>2297.41</v>
      </c>
      <c r="D1385" s="346"/>
      <c r="E1385" s="351">
        <f t="shared" si="93"/>
        <v>39336</v>
      </c>
      <c r="F1385" s="353">
        <f t="shared" si="94"/>
        <v>1.5528824878303871</v>
      </c>
      <c r="G1385" s="354">
        <f t="shared" si="95"/>
        <v>1.3633295242465149</v>
      </c>
      <c r="I1385" s="351">
        <f t="shared" si="96"/>
        <v>39336</v>
      </c>
      <c r="J1385" s="353">
        <f t="array" ref="J1385">(PRODUCT(1+$F$2:F1385/100)-1)*100</f>
        <v>110.9913072550992</v>
      </c>
      <c r="K1385" s="354">
        <f t="array" ref="K1385">(PRODUCT(1+$G$2:G1385/100)-1)*100</f>
        <v>47.665539715390913</v>
      </c>
      <c r="M1385" s="361">
        <f t="shared" si="97"/>
        <v>3.2910380504949868</v>
      </c>
    </row>
    <row r="1386" spans="1:13">
      <c r="A1386" s="350">
        <v>39337</v>
      </c>
      <c r="B1386" s="346">
        <v>2.48</v>
      </c>
      <c r="C1386" s="346">
        <v>2298.14</v>
      </c>
      <c r="D1386" s="346"/>
      <c r="E1386" s="351">
        <f t="shared" si="93"/>
        <v>39337</v>
      </c>
      <c r="F1386" s="353">
        <f t="shared" si="94"/>
        <v>-1.7549419641088693</v>
      </c>
      <c r="G1386" s="354">
        <f t="shared" si="95"/>
        <v>3.1774911748438939E-2</v>
      </c>
      <c r="I1386" s="351">
        <f t="shared" si="96"/>
        <v>39337</v>
      </c>
      <c r="J1386" s="353">
        <f t="array" ref="J1386">(PRODUCT(1+$F$2:F1386/100)-1)*100</f>
        <v>107.28853226345758</v>
      </c>
      <c r="K1386" s="354">
        <f t="array" ref="K1386">(PRODUCT(1+$G$2:G1386/100)-1)*100</f>
        <v>47.712460310318328</v>
      </c>
      <c r="M1386" s="361">
        <f t="shared" si="97"/>
        <v>3.2914939541764792</v>
      </c>
    </row>
    <row r="1387" spans="1:13">
      <c r="A1387" s="350">
        <v>39338</v>
      </c>
      <c r="B1387" s="346">
        <v>2.4771000000000001</v>
      </c>
      <c r="C1387" s="346">
        <v>2317.63</v>
      </c>
      <c r="D1387" s="346"/>
      <c r="E1387" s="351">
        <f t="shared" si="93"/>
        <v>39338</v>
      </c>
      <c r="F1387" s="353">
        <f t="shared" si="94"/>
        <v>-0.11693548387096131</v>
      </c>
      <c r="G1387" s="354">
        <f t="shared" si="95"/>
        <v>0.84807714064418782</v>
      </c>
      <c r="I1387" s="351">
        <f t="shared" si="96"/>
        <v>39338</v>
      </c>
      <c r="J1387" s="353">
        <f t="array" ref="J1387">(PRODUCT(1+$F$2:F1387/100)-1)*100</f>
        <v>107.0461384152463</v>
      </c>
      <c r="K1387" s="354">
        <f t="array" ref="K1387">(PRODUCT(1+$G$2:G1387/100)-1)*100</f>
        <v>48.965175920093259</v>
      </c>
      <c r="M1387" s="361">
        <f t="shared" si="97"/>
        <v>3.2849237633984387</v>
      </c>
    </row>
    <row r="1388" spans="1:13">
      <c r="A1388" s="350">
        <v>39339</v>
      </c>
      <c r="B1388" s="346">
        <v>2.5314000000000001</v>
      </c>
      <c r="C1388" s="346">
        <v>2318.11</v>
      </c>
      <c r="D1388" s="346"/>
      <c r="E1388" s="351">
        <f t="shared" si="93"/>
        <v>39339</v>
      </c>
      <c r="F1388" s="353">
        <f t="shared" si="94"/>
        <v>2.192079447741313</v>
      </c>
      <c r="G1388" s="354">
        <f t="shared" si="95"/>
        <v>2.0710812338475826E-2</v>
      </c>
      <c r="I1388" s="351">
        <f t="shared" si="96"/>
        <v>39339</v>
      </c>
      <c r="J1388" s="353">
        <f t="array" ref="J1388">(PRODUCT(1+$F$2:F1388/100)-1)*100</f>
        <v>111.58475426278893</v>
      </c>
      <c r="K1388" s="354">
        <f t="array" ref="K1388">(PRODUCT(1+$G$2:G1388/100)-1)*100</f>
        <v>48.99602781812775</v>
      </c>
      <c r="M1388" s="361">
        <f t="shared" si="97"/>
        <v>3.2839421892225045</v>
      </c>
    </row>
    <row r="1389" spans="1:13">
      <c r="A1389" s="350">
        <v>39342</v>
      </c>
      <c r="B1389" s="346">
        <v>2.63</v>
      </c>
      <c r="C1389" s="346">
        <v>2306.25</v>
      </c>
      <c r="D1389" s="346"/>
      <c r="E1389" s="351">
        <f t="shared" si="93"/>
        <v>39342</v>
      </c>
      <c r="F1389" s="353">
        <f t="shared" si="94"/>
        <v>3.895077822548787</v>
      </c>
      <c r="G1389" s="354">
        <f t="shared" si="95"/>
        <v>-0.51162369343992209</v>
      </c>
      <c r="I1389" s="351">
        <f t="shared" si="96"/>
        <v>39342</v>
      </c>
      <c r="J1389" s="353">
        <f t="array" ref="J1389">(PRODUCT(1+$F$2:F1389/100)-1)*100</f>
        <v>119.82614510197318</v>
      </c>
      <c r="K1389" s="354">
        <f t="array" ref="K1389">(PRODUCT(1+$G$2:G1389/100)-1)*100</f>
        <v>48.233728837525881</v>
      </c>
      <c r="M1389" s="361">
        <f t="shared" si="97"/>
        <v>3.2854232781467663</v>
      </c>
    </row>
    <row r="1390" spans="1:13">
      <c r="A1390" s="350">
        <v>39343</v>
      </c>
      <c r="B1390" s="346">
        <v>2.7471000000000001</v>
      </c>
      <c r="C1390" s="346">
        <v>2373.63</v>
      </c>
      <c r="D1390" s="346"/>
      <c r="E1390" s="351">
        <f t="shared" si="93"/>
        <v>39343</v>
      </c>
      <c r="F1390" s="353">
        <f t="shared" si="94"/>
        <v>4.4524714828897416</v>
      </c>
      <c r="G1390" s="354">
        <f t="shared" si="95"/>
        <v>2.9216260162601593</v>
      </c>
      <c r="I1390" s="351">
        <f t="shared" si="96"/>
        <v>39343</v>
      </c>
      <c r="J1390" s="353">
        <f t="array" ref="J1390">(PRODUCT(1+$F$2:F1390/100)-1)*100</f>
        <v>129.61384152457435</v>
      </c>
      <c r="K1390" s="354">
        <f t="array" ref="K1390">(PRODUCT(1+$G$2:G1390/100)-1)*100</f>
        <v>52.564564024115576</v>
      </c>
      <c r="M1390" s="361">
        <f t="shared" si="97"/>
        <v>3.2784609073657607</v>
      </c>
    </row>
    <row r="1391" spans="1:13">
      <c r="A1391" s="350">
        <v>39344</v>
      </c>
      <c r="B1391" s="346">
        <v>2.8056999999999999</v>
      </c>
      <c r="C1391" s="346">
        <v>2388.15</v>
      </c>
      <c r="D1391" s="346"/>
      <c r="E1391" s="351">
        <f t="shared" si="93"/>
        <v>39344</v>
      </c>
      <c r="F1391" s="353">
        <f t="shared" si="94"/>
        <v>2.133158603618357</v>
      </c>
      <c r="G1391" s="354">
        <f t="shared" si="95"/>
        <v>0.61172128764803713</v>
      </c>
      <c r="I1391" s="351">
        <f t="shared" si="96"/>
        <v>39344</v>
      </c>
      <c r="J1391" s="353">
        <f t="array" ref="J1391">(PRODUCT(1+$F$2:F1391/100)-1)*100</f>
        <v>134.51186894015444</v>
      </c>
      <c r="K1391" s="354">
        <f t="array" ref="K1391">(PRODUCT(1+$G$2:G1391/100)-1)*100</f>
        <v>53.49783393965852</v>
      </c>
      <c r="M1391" s="361">
        <f t="shared" si="97"/>
        <v>3.2792022095781408</v>
      </c>
    </row>
    <row r="1392" spans="1:13">
      <c r="A1392" s="350">
        <v>39345</v>
      </c>
      <c r="B1392" s="346">
        <v>2.7829000000000002</v>
      </c>
      <c r="C1392" s="346">
        <v>2372.61</v>
      </c>
      <c r="D1392" s="346"/>
      <c r="E1392" s="351">
        <f t="shared" si="93"/>
        <v>39345</v>
      </c>
      <c r="F1392" s="353">
        <f t="shared" si="94"/>
        <v>-0.81263142887691986</v>
      </c>
      <c r="G1392" s="354">
        <f t="shared" si="95"/>
        <v>-0.65071289491865913</v>
      </c>
      <c r="I1392" s="351">
        <f t="shared" si="96"/>
        <v>39345</v>
      </c>
      <c r="J1392" s="353">
        <f t="array" ref="J1392">(PRODUCT(1+$F$2:F1392/100)-1)*100</f>
        <v>132.60615178870009</v>
      </c>
      <c r="K1392" s="354">
        <f t="array" ref="K1392">(PRODUCT(1+$G$2:G1392/100)-1)*100</f>
        <v>52.499003740792325</v>
      </c>
      <c r="M1392" s="361">
        <f t="shared" si="97"/>
        <v>3.2754758834383488</v>
      </c>
    </row>
    <row r="1393" spans="1:13">
      <c r="A1393" s="350">
        <v>39346</v>
      </c>
      <c r="B1393" s="346">
        <v>2.7414000000000001</v>
      </c>
      <c r="C1393" s="346">
        <v>2383.5500000000002</v>
      </c>
      <c r="D1393" s="346"/>
      <c r="E1393" s="351">
        <f t="shared" si="93"/>
        <v>39346</v>
      </c>
      <c r="F1393" s="353">
        <f t="shared" si="94"/>
        <v>-1.4912501347515206</v>
      </c>
      <c r="G1393" s="354">
        <f t="shared" si="95"/>
        <v>0.46109558671674211</v>
      </c>
      <c r="I1393" s="351">
        <f t="shared" si="96"/>
        <v>39346</v>
      </c>
      <c r="J1393" s="353">
        <f t="array" ref="J1393">(PRODUCT(1+$F$2:F1393/100)-1)*100</f>
        <v>129.13741223671079</v>
      </c>
      <c r="K1393" s="354">
        <f t="array" ref="K1393">(PRODUCT(1+$G$2:G1393/100)-1)*100</f>
        <v>53.202169916828112</v>
      </c>
      <c r="M1393" s="361">
        <f t="shared" si="97"/>
        <v>3.2755257648944593</v>
      </c>
    </row>
    <row r="1394" spans="1:13">
      <c r="A1394" s="350">
        <v>39349</v>
      </c>
      <c r="B1394" s="346">
        <v>2.7557</v>
      </c>
      <c r="C1394" s="346">
        <v>2371.0300000000002</v>
      </c>
      <c r="D1394" s="346"/>
      <c r="E1394" s="351">
        <f t="shared" si="93"/>
        <v>39349</v>
      </c>
      <c r="F1394" s="353">
        <f t="shared" si="94"/>
        <v>0.52163128328590602</v>
      </c>
      <c r="G1394" s="354">
        <f t="shared" si="95"/>
        <v>-0.52526693377524802</v>
      </c>
      <c r="I1394" s="351">
        <f t="shared" si="96"/>
        <v>39349</v>
      </c>
      <c r="J1394" s="353">
        <f t="array" ref="J1394">(PRODUCT(1+$F$2:F1394/100)-1)*100</f>
        <v>130.33266466064924</v>
      </c>
      <c r="K1394" s="354">
        <f t="array" ref="K1394">(PRODUCT(1+$G$2:G1394/100)-1)*100</f>
        <v>52.397449576428848</v>
      </c>
      <c r="M1394" s="361">
        <f t="shared" si="97"/>
        <v>3.2726825150548047</v>
      </c>
    </row>
    <row r="1395" spans="1:13">
      <c r="A1395" s="350">
        <v>39350</v>
      </c>
      <c r="B1395" s="346">
        <v>3.0013999999999998</v>
      </c>
      <c r="C1395" s="346">
        <v>2370.2600000000002</v>
      </c>
      <c r="D1395" s="346"/>
      <c r="E1395" s="351">
        <f t="shared" si="93"/>
        <v>39350</v>
      </c>
      <c r="F1395" s="353">
        <f t="shared" si="94"/>
        <v>8.9160648836956078</v>
      </c>
      <c r="G1395" s="354">
        <f t="shared" si="95"/>
        <v>-3.2475337722426278E-2</v>
      </c>
      <c r="I1395" s="351">
        <f t="shared" si="96"/>
        <v>39350</v>
      </c>
      <c r="J1395" s="353">
        <f t="array" ref="J1395">(PRODUCT(1+$F$2:F1395/100)-1)*100</f>
        <v>150.8692744901378</v>
      </c>
      <c r="K1395" s="354">
        <f t="array" ref="K1395">(PRODUCT(1+$G$2:G1395/100)-1)*100</f>
        <v>52.347957989998541</v>
      </c>
      <c r="M1395" s="361">
        <f t="shared" si="97"/>
        <v>3.2878707101405062</v>
      </c>
    </row>
    <row r="1396" spans="1:13">
      <c r="A1396" s="350">
        <v>39351</v>
      </c>
      <c r="B1396" s="346">
        <v>3.1343000000000001</v>
      </c>
      <c r="C1396" s="346">
        <v>2383.5300000000002</v>
      </c>
      <c r="D1396" s="346"/>
      <c r="E1396" s="351">
        <f t="shared" si="93"/>
        <v>39351</v>
      </c>
      <c r="F1396" s="353">
        <f t="shared" si="94"/>
        <v>4.427933630972225</v>
      </c>
      <c r="G1396" s="354">
        <f t="shared" si="95"/>
        <v>0.5598541932108736</v>
      </c>
      <c r="I1396" s="351">
        <f t="shared" si="96"/>
        <v>39351</v>
      </c>
      <c r="J1396" s="353">
        <f t="array" ref="J1396">(PRODUCT(1+$F$2:F1396/100)-1)*100</f>
        <v>161.97759946506261</v>
      </c>
      <c r="K1396" s="354">
        <f t="array" ref="K1396">(PRODUCT(1+$G$2:G1396/100)-1)*100</f>
        <v>53.200884421076687</v>
      </c>
      <c r="M1396" s="361">
        <f t="shared" si="97"/>
        <v>3.2913407600894833</v>
      </c>
    </row>
    <row r="1397" spans="1:13">
      <c r="A1397" s="350">
        <v>39352</v>
      </c>
      <c r="B1397" s="346">
        <v>3.0514000000000001</v>
      </c>
      <c r="C1397" s="346">
        <v>2392.92</v>
      </c>
      <c r="D1397" s="346"/>
      <c r="E1397" s="351">
        <f t="shared" si="93"/>
        <v>39352</v>
      </c>
      <c r="F1397" s="353">
        <f t="shared" si="94"/>
        <v>-2.6449286922119786</v>
      </c>
      <c r="G1397" s="354">
        <f t="shared" si="95"/>
        <v>0.39395350593447453</v>
      </c>
      <c r="I1397" s="351">
        <f t="shared" si="96"/>
        <v>39352</v>
      </c>
      <c r="J1397" s="353">
        <f t="array" ref="J1397">(PRODUCT(1+$F$2:F1397/100)-1)*100</f>
        <v>155.048478769643</v>
      </c>
      <c r="K1397" s="354">
        <f t="array" ref="K1397">(PRODUCT(1+$G$2:G1397/100)-1)*100</f>
        <v>53.804424676376136</v>
      </c>
      <c r="M1397" s="361">
        <f t="shared" si="97"/>
        <v>3.2920541069280302</v>
      </c>
    </row>
    <row r="1398" spans="1:13">
      <c r="A1398" s="350">
        <v>39353</v>
      </c>
      <c r="B1398" s="346">
        <v>2.9643000000000002</v>
      </c>
      <c r="C1398" s="346">
        <v>2385.7199999999998</v>
      </c>
      <c r="D1398" s="346"/>
      <c r="E1398" s="351">
        <f t="shared" si="93"/>
        <v>39353</v>
      </c>
      <c r="F1398" s="353">
        <f t="shared" si="94"/>
        <v>-2.8544274759126909</v>
      </c>
      <c r="G1398" s="354">
        <f t="shared" si="95"/>
        <v>-0.30088761847451018</v>
      </c>
      <c r="I1398" s="351">
        <f t="shared" si="96"/>
        <v>39353</v>
      </c>
      <c r="J1398" s="353">
        <f t="array" ref="J1398">(PRODUCT(1+$F$2:F1398/100)-1)*100</f>
        <v>147.76830491474496</v>
      </c>
      <c r="K1398" s="354">
        <f t="array" ref="K1398">(PRODUCT(1+$G$2:G1398/100)-1)*100</f>
        <v>53.341646205858972</v>
      </c>
      <c r="M1398" s="361">
        <f t="shared" si="97"/>
        <v>3.2937291599359222</v>
      </c>
    </row>
    <row r="1399" spans="1:13">
      <c r="A1399" s="350">
        <v>39356</v>
      </c>
      <c r="B1399" s="346">
        <v>3.0314000000000001</v>
      </c>
      <c r="C1399" s="346">
        <v>2417.44</v>
      </c>
      <c r="D1399" s="346"/>
      <c r="E1399" s="351">
        <f t="shared" si="93"/>
        <v>39356</v>
      </c>
      <c r="F1399" s="353">
        <f t="shared" si="94"/>
        <v>2.2636035488985629</v>
      </c>
      <c r="G1399" s="354">
        <f t="shared" si="95"/>
        <v>1.3295776537062265</v>
      </c>
      <c r="I1399" s="351">
        <f t="shared" si="96"/>
        <v>39356</v>
      </c>
      <c r="J1399" s="353">
        <f t="array" ref="J1399">(PRODUCT(1+$F$2:F1399/100)-1)*100</f>
        <v>153.37679705784092</v>
      </c>
      <c r="K1399" s="354">
        <f t="array" ref="K1399">(PRODUCT(1+$G$2:G1399/100)-1)*100</f>
        <v>55.380442467637337</v>
      </c>
      <c r="M1399" s="361">
        <f t="shared" si="97"/>
        <v>3.2946418895210883</v>
      </c>
    </row>
    <row r="1400" spans="1:13">
      <c r="A1400" s="350">
        <v>39357</v>
      </c>
      <c r="B1400" s="346">
        <v>3.0286</v>
      </c>
      <c r="C1400" s="346">
        <v>2416.83</v>
      </c>
      <c r="D1400" s="346"/>
      <c r="E1400" s="351">
        <f t="shared" si="93"/>
        <v>39357</v>
      </c>
      <c r="F1400" s="353">
        <f t="shared" si="94"/>
        <v>-9.2366563304091542E-2</v>
      </c>
      <c r="G1400" s="354">
        <f t="shared" si="95"/>
        <v>-2.5233304652860777E-2</v>
      </c>
      <c r="I1400" s="351">
        <f t="shared" si="96"/>
        <v>39357</v>
      </c>
      <c r="J1400" s="353">
        <f t="array" ref="J1400">(PRODUCT(1+$F$2:F1400/100)-1)*100</f>
        <v>153.14276161818862</v>
      </c>
      <c r="K1400" s="354">
        <f t="array" ref="K1400">(PRODUCT(1+$G$2:G1400/100)-1)*100</f>
        <v>55.341234847218516</v>
      </c>
      <c r="M1400" s="361">
        <f t="shared" si="97"/>
        <v>3.2877616314567906</v>
      </c>
    </row>
    <row r="1401" spans="1:13">
      <c r="A1401" s="350">
        <v>39358</v>
      </c>
      <c r="B1401" s="346">
        <v>3.0114000000000001</v>
      </c>
      <c r="C1401" s="346">
        <v>2406.3000000000002</v>
      </c>
      <c r="D1401" s="346"/>
      <c r="E1401" s="351">
        <f t="shared" si="93"/>
        <v>39358</v>
      </c>
      <c r="F1401" s="353">
        <f t="shared" si="94"/>
        <v>-0.56791917057386065</v>
      </c>
      <c r="G1401" s="354">
        <f t="shared" si="95"/>
        <v>-0.43569469097949343</v>
      </c>
      <c r="I1401" s="351">
        <f t="shared" si="96"/>
        <v>39358</v>
      </c>
      <c r="J1401" s="353">
        <f t="array" ref="J1401">(PRODUCT(1+$F$2:F1401/100)-1)*100</f>
        <v>151.70511534603884</v>
      </c>
      <c r="K1401" s="354">
        <f t="array" ref="K1401">(PRODUCT(1+$G$2:G1401/100)-1)*100</f>
        <v>54.664421334087201</v>
      </c>
      <c r="M1401" s="361">
        <f t="shared" si="97"/>
        <v>3.281283431301333</v>
      </c>
    </row>
    <row r="1402" spans="1:13">
      <c r="A1402" s="350">
        <v>39359</v>
      </c>
      <c r="B1402" s="346">
        <v>3.02</v>
      </c>
      <c r="C1402" s="346">
        <v>2411.41</v>
      </c>
      <c r="D1402" s="346"/>
      <c r="E1402" s="351">
        <f t="shared" si="93"/>
        <v>39359</v>
      </c>
      <c r="F1402" s="353">
        <f t="shared" si="94"/>
        <v>0.28558145712958005</v>
      </c>
      <c r="G1402" s="354">
        <f t="shared" si="95"/>
        <v>0.21235922370443916</v>
      </c>
      <c r="I1402" s="351">
        <f t="shared" si="96"/>
        <v>39359</v>
      </c>
      <c r="J1402" s="353">
        <f t="array" ref="J1402">(PRODUCT(1+$F$2:F1402/100)-1)*100</f>
        <v>152.42393848211373</v>
      </c>
      <c r="K1402" s="354">
        <f t="array" ref="K1402">(PRODUCT(1+$G$2:G1402/100)-1)*100</f>
        <v>54.992865498579221</v>
      </c>
      <c r="M1402" s="361">
        <f t="shared" si="97"/>
        <v>3.2752934957435924</v>
      </c>
    </row>
    <row r="1403" spans="1:13">
      <c r="A1403" s="350">
        <v>39360</v>
      </c>
      <c r="B1403" s="346">
        <v>3.1429</v>
      </c>
      <c r="C1403" s="346">
        <v>2435.16</v>
      </c>
      <c r="D1403" s="346"/>
      <c r="E1403" s="351">
        <f t="shared" si="93"/>
        <v>39360</v>
      </c>
      <c r="F1403" s="353">
        <f t="shared" si="94"/>
        <v>4.0695364238410692</v>
      </c>
      <c r="G1403" s="354">
        <f t="shared" si="95"/>
        <v>0.98490095006655842</v>
      </c>
      <c r="I1403" s="351">
        <f t="shared" si="96"/>
        <v>39360</v>
      </c>
      <c r="J1403" s="353">
        <f t="array" ref="J1403">(PRODUCT(1+$F$2:F1403/100)-1)*100</f>
        <v>162.6964226011375</v>
      </c>
      <c r="K1403" s="354">
        <f t="array" ref="K1403">(PRODUCT(1+$G$2:G1403/100)-1)*100</f>
        <v>56.519391703410115</v>
      </c>
      <c r="M1403" s="361">
        <f t="shared" si="97"/>
        <v>3.274345136130079</v>
      </c>
    </row>
    <row r="1404" spans="1:13">
      <c r="A1404" s="350">
        <v>39363</v>
      </c>
      <c r="B1404" s="346">
        <v>3.1814</v>
      </c>
      <c r="C1404" s="346">
        <v>2427.33</v>
      </c>
      <c r="D1404" s="346"/>
      <c r="E1404" s="351">
        <f t="shared" si="93"/>
        <v>39363</v>
      </c>
      <c r="F1404" s="353">
        <f t="shared" si="94"/>
        <v>1.2249832956823248</v>
      </c>
      <c r="G1404" s="354">
        <f t="shared" si="95"/>
        <v>-0.32153944709998328</v>
      </c>
      <c r="I1404" s="351">
        <f t="shared" si="96"/>
        <v>39363</v>
      </c>
      <c r="J1404" s="353">
        <f t="array" ref="J1404">(PRODUCT(1+$F$2:F1404/100)-1)*100</f>
        <v>165.91440989635649</v>
      </c>
      <c r="K1404" s="354">
        <f t="array" ref="K1404">(PRODUCT(1+$G$2:G1404/100)-1)*100</f>
        <v>56.016120116722725</v>
      </c>
      <c r="M1404" s="361">
        <f t="shared" si="97"/>
        <v>3.274519657597204</v>
      </c>
    </row>
    <row r="1405" spans="1:13">
      <c r="A1405" s="350">
        <v>39364</v>
      </c>
      <c r="B1405" s="346">
        <v>3.2557</v>
      </c>
      <c r="C1405" s="346">
        <v>2447.0300000000002</v>
      </c>
      <c r="D1405" s="346"/>
      <c r="E1405" s="351">
        <f t="shared" si="93"/>
        <v>39364</v>
      </c>
      <c r="F1405" s="353">
        <f t="shared" si="94"/>
        <v>2.3354498019739767</v>
      </c>
      <c r="G1405" s="354">
        <f t="shared" si="95"/>
        <v>0.81159133698345265</v>
      </c>
      <c r="I1405" s="351">
        <f t="shared" si="96"/>
        <v>39364</v>
      </c>
      <c r="J1405" s="353">
        <f t="array" ref="J1405">(PRODUCT(1+$F$2:F1405/100)-1)*100</f>
        <v>172.12470745570121</v>
      </c>
      <c r="K1405" s="354">
        <f t="array" ref="K1405">(PRODUCT(1+$G$2:G1405/100)-1)*100</f>
        <v>57.282333431887736</v>
      </c>
      <c r="M1405" s="361">
        <f t="shared" si="97"/>
        <v>3.2744058597839687</v>
      </c>
    </row>
    <row r="1406" spans="1:13">
      <c r="A1406" s="350">
        <v>39365</v>
      </c>
      <c r="B1406" s="346">
        <v>3.3456999999999999</v>
      </c>
      <c r="C1406" s="346">
        <v>2443.02</v>
      </c>
      <c r="D1406" s="346"/>
      <c r="E1406" s="351">
        <f t="shared" si="93"/>
        <v>39365</v>
      </c>
      <c r="F1406" s="353">
        <f t="shared" si="94"/>
        <v>2.7643824676720774</v>
      </c>
      <c r="G1406" s="354">
        <f t="shared" si="95"/>
        <v>-0.16387212253221595</v>
      </c>
      <c r="I1406" s="351">
        <f t="shared" si="96"/>
        <v>39365</v>
      </c>
      <c r="J1406" s="353">
        <f t="array" ref="J1406">(PRODUCT(1+$F$2:F1406/100)-1)*100</f>
        <v>179.64727515881057</v>
      </c>
      <c r="K1406" s="354">
        <f t="array" ref="K1406">(PRODUCT(1+$G$2:G1406/100)-1)*100</f>
        <v>57.024591533724703</v>
      </c>
      <c r="M1406" s="361">
        <f t="shared" si="97"/>
        <v>3.2717678264005805</v>
      </c>
    </row>
    <row r="1407" spans="1:13">
      <c r="A1407" s="350">
        <v>39366</v>
      </c>
      <c r="B1407" s="346">
        <v>3.2728999999999999</v>
      </c>
      <c r="C1407" s="346">
        <v>2430.5500000000002</v>
      </c>
      <c r="D1407" s="346"/>
      <c r="E1407" s="351">
        <f t="shared" si="93"/>
        <v>39366</v>
      </c>
      <c r="F1407" s="353">
        <f t="shared" si="94"/>
        <v>-2.1759273096810805</v>
      </c>
      <c r="G1407" s="354">
        <f t="shared" si="95"/>
        <v>-0.51043380733680754</v>
      </c>
      <c r="I1407" s="351">
        <f t="shared" si="96"/>
        <v>39366</v>
      </c>
      <c r="J1407" s="353">
        <f t="array" ref="J1407">(PRODUCT(1+$F$2:F1407/100)-1)*100</f>
        <v>173.56235372785102</v>
      </c>
      <c r="K1407" s="354">
        <f t="array" ref="K1407">(PRODUCT(1+$G$2:G1407/100)-1)*100</f>
        <v>56.223084932704047</v>
      </c>
      <c r="M1407" s="361">
        <f t="shared" si="97"/>
        <v>3.2698029705817571</v>
      </c>
    </row>
    <row r="1408" spans="1:13">
      <c r="A1408" s="350">
        <v>39367</v>
      </c>
      <c r="B1408" s="346">
        <v>3.2856999999999998</v>
      </c>
      <c r="C1408" s="346">
        <v>2442.12</v>
      </c>
      <c r="D1408" s="346"/>
      <c r="E1408" s="351">
        <f t="shared" si="93"/>
        <v>39367</v>
      </c>
      <c r="F1408" s="353">
        <f t="shared" si="94"/>
        <v>0.39109047022518606</v>
      </c>
      <c r="G1408" s="354">
        <f t="shared" si="95"/>
        <v>0.47602394519756785</v>
      </c>
      <c r="I1408" s="351">
        <f t="shared" si="96"/>
        <v>39367</v>
      </c>
      <c r="J1408" s="353">
        <f t="array" ref="J1408">(PRODUCT(1+$F$2:F1408/100)-1)*100</f>
        <v>174.63223002340436</v>
      </c>
      <c r="K1408" s="354">
        <f t="array" ref="K1408">(PRODUCT(1+$G$2:G1408/100)-1)*100</f>
        <v>56.966744224910059</v>
      </c>
      <c r="M1408" s="361">
        <f t="shared" si="97"/>
        <v>3.2696428357542451</v>
      </c>
    </row>
    <row r="1409" spans="1:13">
      <c r="A1409" s="350">
        <v>39370</v>
      </c>
      <c r="B1409" s="346">
        <v>3.4228999999999998</v>
      </c>
      <c r="C1409" s="346">
        <v>2421.67</v>
      </c>
      <c r="D1409" s="346"/>
      <c r="E1409" s="351">
        <f t="shared" si="93"/>
        <v>39370</v>
      </c>
      <c r="F1409" s="353">
        <f t="shared" si="94"/>
        <v>4.1756703290014352</v>
      </c>
      <c r="G1409" s="354">
        <f t="shared" si="95"/>
        <v>-0.83738718818074931</v>
      </c>
      <c r="I1409" s="351">
        <f t="shared" si="96"/>
        <v>39370</v>
      </c>
      <c r="J1409" s="353">
        <f t="array" ref="J1409">(PRODUCT(1+$F$2:F1409/100)-1)*100</f>
        <v>186.09996656636662</v>
      </c>
      <c r="K1409" s="354">
        <f t="array" ref="K1409">(PRODUCT(1+$G$2:G1409/100)-1)*100</f>
        <v>55.652324819066209</v>
      </c>
      <c r="M1409" s="361">
        <f t="shared" si="97"/>
        <v>3.272876597386746</v>
      </c>
    </row>
    <row r="1410" spans="1:13">
      <c r="A1410" s="350">
        <v>39371</v>
      </c>
      <c r="B1410" s="346">
        <v>3.4243000000000001</v>
      </c>
      <c r="C1410" s="346">
        <v>2405.7600000000002</v>
      </c>
      <c r="D1410" s="346"/>
      <c r="E1410" s="351">
        <f t="shared" si="93"/>
        <v>39371</v>
      </c>
      <c r="F1410" s="353">
        <f t="shared" si="94"/>
        <v>4.0900990388270664E-2</v>
      </c>
      <c r="G1410" s="354">
        <f t="shared" si="95"/>
        <v>-0.65698464282911706</v>
      </c>
      <c r="I1410" s="351">
        <f t="shared" si="96"/>
        <v>39371</v>
      </c>
      <c r="J1410" s="353">
        <f t="array" ref="J1410">(PRODUCT(1+$F$2:F1410/100)-1)*100</f>
        <v>186.21698428619277</v>
      </c>
      <c r="K1410" s="354">
        <f t="array" ref="K1410">(PRODUCT(1+$G$2:G1410/100)-1)*100</f>
        <v>54.629712948798456</v>
      </c>
      <c r="M1410" s="361">
        <f t="shared" si="97"/>
        <v>3.2728517401479529</v>
      </c>
    </row>
    <row r="1411" spans="1:13">
      <c r="A1411" s="350">
        <v>39372</v>
      </c>
      <c r="B1411" s="346">
        <v>3.4685999999999999</v>
      </c>
      <c r="C1411" s="346">
        <v>2410.2199999999998</v>
      </c>
      <c r="D1411" s="346"/>
      <c r="E1411" s="351">
        <f t="shared" ref="E1411:E1474" si="98">A1411</f>
        <v>39372</v>
      </c>
      <c r="F1411" s="353">
        <f t="shared" ref="F1411:F1474" si="99">((B1411/B1410)-1)*100</f>
        <v>1.2936950617644438</v>
      </c>
      <c r="G1411" s="354">
        <f t="shared" ref="G1411:G1474" si="100">((C1411/C1410)-1)*100</f>
        <v>0.18538840117050537</v>
      </c>
      <c r="I1411" s="351">
        <f t="shared" ref="I1411:I1474" si="101">E1411</f>
        <v>39372</v>
      </c>
      <c r="J1411" s="353">
        <f t="array" ref="J1411">(PRODUCT(1+$F$2:F1411/100)-1)*100</f>
        <v>189.91975927783434</v>
      </c>
      <c r="K1411" s="354">
        <f t="array" ref="K1411">(PRODUCT(1+$G$2:G1411/100)-1)*100</f>
        <v>54.916378501368769</v>
      </c>
      <c r="M1411" s="361">
        <f t="shared" si="97"/>
        <v>2.9257880710666608</v>
      </c>
    </row>
    <row r="1412" spans="1:13">
      <c r="A1412" s="350">
        <v>39373</v>
      </c>
      <c r="B1412" s="346">
        <v>3.4329000000000001</v>
      </c>
      <c r="C1412" s="346">
        <v>2408.46</v>
      </c>
      <c r="D1412" s="346"/>
      <c r="E1412" s="351">
        <f t="shared" si="98"/>
        <v>39373</v>
      </c>
      <c r="F1412" s="353">
        <f t="shared" si="99"/>
        <v>-1.0292336965922799</v>
      </c>
      <c r="G1412" s="354">
        <f t="shared" si="100"/>
        <v>-7.3022379699771989E-2</v>
      </c>
      <c r="I1412" s="351">
        <f t="shared" si="101"/>
        <v>39373</v>
      </c>
      <c r="J1412" s="353">
        <f t="array" ref="J1412">(PRODUCT(1+$F$2:F1412/100)-1)*100</f>
        <v>186.93580742226766</v>
      </c>
      <c r="K1412" s="354">
        <f t="array" ref="K1412">(PRODUCT(1+$G$2:G1412/100)-1)*100</f>
        <v>54.803254875242359</v>
      </c>
      <c r="M1412" s="361">
        <f t="shared" si="97"/>
        <v>2.9219998418972746</v>
      </c>
    </row>
    <row r="1413" spans="1:13">
      <c r="A1413" s="350">
        <v>39374</v>
      </c>
      <c r="B1413" s="346">
        <v>3.32</v>
      </c>
      <c r="C1413" s="346">
        <v>2346.7800000000002</v>
      </c>
      <c r="D1413" s="346"/>
      <c r="E1413" s="351">
        <f t="shared" si="98"/>
        <v>39374</v>
      </c>
      <c r="F1413" s="353">
        <f t="shared" si="99"/>
        <v>-3.2887646013574634</v>
      </c>
      <c r="G1413" s="354">
        <f t="shared" si="100"/>
        <v>-2.5609725716848053</v>
      </c>
      <c r="I1413" s="351">
        <f t="shared" si="101"/>
        <v>39374</v>
      </c>
      <c r="J1413" s="353">
        <f t="array" ref="J1413">(PRODUCT(1+$F$2:F1413/100)-1)*100</f>
        <v>177.4991641591449</v>
      </c>
      <c r="K1413" s="354">
        <f t="array" ref="K1413">(PRODUCT(1+$G$2:G1413/100)-1)*100</f>
        <v>50.838785977812087</v>
      </c>
      <c r="M1413" s="361">
        <f t="shared" si="97"/>
        <v>2.9245463902093984</v>
      </c>
    </row>
    <row r="1414" spans="1:13">
      <c r="A1414" s="350">
        <v>39377</v>
      </c>
      <c r="B1414" s="346">
        <v>3.2871000000000001</v>
      </c>
      <c r="C1414" s="346">
        <v>2355.7399999999998</v>
      </c>
      <c r="D1414" s="346"/>
      <c r="E1414" s="351">
        <f t="shared" si="98"/>
        <v>39377</v>
      </c>
      <c r="F1414" s="353">
        <f t="shared" si="99"/>
        <v>-0.9909638554216782</v>
      </c>
      <c r="G1414" s="354">
        <f t="shared" si="100"/>
        <v>0.38179974262604333</v>
      </c>
      <c r="I1414" s="351">
        <f t="shared" si="101"/>
        <v>39377</v>
      </c>
      <c r="J1414" s="353">
        <f t="array" ref="J1414">(PRODUCT(1+$F$2:F1414/100)-1)*100</f>
        <v>174.74924774323051</v>
      </c>
      <c r="K1414" s="354">
        <f t="array" ref="K1414">(PRODUCT(1+$G$2:G1414/100)-1)*100</f>
        <v>51.414688074455619</v>
      </c>
      <c r="M1414" s="361">
        <f t="shared" si="97"/>
        <v>2.9242963682619361</v>
      </c>
    </row>
    <row r="1415" spans="1:13">
      <c r="A1415" s="350">
        <v>39378</v>
      </c>
      <c r="B1415" s="346">
        <v>3.7128999999999999</v>
      </c>
      <c r="C1415" s="346">
        <v>2376.4699999999998</v>
      </c>
      <c r="D1415" s="346"/>
      <c r="E1415" s="351">
        <f t="shared" si="98"/>
        <v>39378</v>
      </c>
      <c r="F1415" s="353">
        <f t="shared" si="99"/>
        <v>12.953667366371558</v>
      </c>
      <c r="G1415" s="354">
        <f t="shared" si="100"/>
        <v>0.87997826585277661</v>
      </c>
      <c r="I1415" s="351">
        <f t="shared" si="101"/>
        <v>39378</v>
      </c>
      <c r="J1415" s="353">
        <f t="array" ref="J1415">(PRODUCT(1+$F$2:F1415/100)-1)*100</f>
        <v>210.33935138749672</v>
      </c>
      <c r="K1415" s="354">
        <f t="array" ref="K1415">(PRODUCT(1+$G$2:G1415/100)-1)*100</f>
        <v>52.747104420819603</v>
      </c>
      <c r="M1415" s="361">
        <f t="shared" si="97"/>
        <v>2.9598436118402258</v>
      </c>
    </row>
    <row r="1416" spans="1:13">
      <c r="A1416" s="350">
        <v>39379</v>
      </c>
      <c r="B1416" s="346">
        <v>3.6071</v>
      </c>
      <c r="C1416" s="346">
        <v>2370.71</v>
      </c>
      <c r="D1416" s="346"/>
      <c r="E1416" s="351">
        <f t="shared" si="98"/>
        <v>39379</v>
      </c>
      <c r="F1416" s="353">
        <f t="shared" si="99"/>
        <v>-2.849524630342859</v>
      </c>
      <c r="G1416" s="354">
        <f t="shared" si="100"/>
        <v>-0.24237629761788559</v>
      </c>
      <c r="I1416" s="351">
        <f t="shared" si="101"/>
        <v>39379</v>
      </c>
      <c r="J1416" s="353">
        <f t="array" ref="J1416">(PRODUCT(1+$F$2:F1416/100)-1)*100</f>
        <v>201.49615513206371</v>
      </c>
      <c r="K1416" s="354">
        <f t="array" ref="K1416">(PRODUCT(1+$G$2:G1416/100)-1)*100</f>
        <v>52.376881644405906</v>
      </c>
      <c r="M1416" s="361">
        <f t="shared" si="97"/>
        <v>2.9600542662612139</v>
      </c>
    </row>
    <row r="1417" spans="1:13">
      <c r="A1417" s="350">
        <v>39380</v>
      </c>
      <c r="B1417" s="346">
        <v>3.6185999999999998</v>
      </c>
      <c r="C1417" s="346">
        <v>2368.4299999999998</v>
      </c>
      <c r="D1417" s="346"/>
      <c r="E1417" s="351">
        <f t="shared" si="98"/>
        <v>39380</v>
      </c>
      <c r="F1417" s="353">
        <f t="shared" si="99"/>
        <v>0.31881566909706116</v>
      </c>
      <c r="G1417" s="354">
        <f t="shared" si="100"/>
        <v>-9.617372010917169E-2</v>
      </c>
      <c r="I1417" s="351">
        <f t="shared" si="101"/>
        <v>39380</v>
      </c>
      <c r="J1417" s="353">
        <f t="array" ref="J1417">(PRODUCT(1+$F$2:F1417/100)-1)*100</f>
        <v>202.45737211634994</v>
      </c>
      <c r="K1417" s="354">
        <f t="array" ref="K1417">(PRODUCT(1+$G$2:G1417/100)-1)*100</f>
        <v>52.230335128742134</v>
      </c>
      <c r="M1417" s="361">
        <f t="shared" si="97"/>
        <v>2.9593809757568663</v>
      </c>
    </row>
    <row r="1418" spans="1:13">
      <c r="A1418" s="350">
        <v>39381</v>
      </c>
      <c r="B1418" s="346">
        <v>3.6029</v>
      </c>
      <c r="C1418" s="346">
        <v>2401.0700000000002</v>
      </c>
      <c r="D1418" s="346"/>
      <c r="E1418" s="351">
        <f t="shared" si="98"/>
        <v>39381</v>
      </c>
      <c r="F1418" s="353">
        <f t="shared" si="99"/>
        <v>-0.43386945227436025</v>
      </c>
      <c r="G1418" s="354">
        <f t="shared" si="100"/>
        <v>1.3781281270715429</v>
      </c>
      <c r="I1418" s="351">
        <f t="shared" si="101"/>
        <v>39381</v>
      </c>
      <c r="J1418" s="353">
        <f t="array" ref="J1418">(PRODUCT(1+$F$2:F1418/100)-1)*100</f>
        <v>201.14510197258531</v>
      </c>
      <c r="K1418" s="354">
        <f t="array" ref="K1418">(PRODUCT(1+$G$2:G1418/100)-1)*100</f>
        <v>54.328264195086604</v>
      </c>
      <c r="M1418" s="361">
        <f t="shared" si="97"/>
        <v>2.9560641229953992</v>
      </c>
    </row>
    <row r="1419" spans="1:13">
      <c r="A1419" s="350">
        <v>39384</v>
      </c>
      <c r="B1419" s="346">
        <v>3.7671000000000001</v>
      </c>
      <c r="C1419" s="346">
        <v>2410.33</v>
      </c>
      <c r="D1419" s="346"/>
      <c r="E1419" s="351">
        <f t="shared" si="98"/>
        <v>39384</v>
      </c>
      <c r="F1419" s="353">
        <f t="shared" si="99"/>
        <v>4.5574398401287963</v>
      </c>
      <c r="G1419" s="354">
        <f t="shared" si="100"/>
        <v>0.38566139262909971</v>
      </c>
      <c r="I1419" s="351">
        <f t="shared" si="101"/>
        <v>39384</v>
      </c>
      <c r="J1419" s="353">
        <f t="array" ref="J1419">(PRODUCT(1+$F$2:F1419/100)-1)*100</f>
        <v>214.8696088264804</v>
      </c>
      <c r="K1419" s="354">
        <f t="array" ref="K1419">(PRODUCT(1+$G$2:G1419/100)-1)*100</f>
        <v>54.923448728001702</v>
      </c>
      <c r="M1419" s="361">
        <f t="shared" si="97"/>
        <v>2.9601588043248581</v>
      </c>
    </row>
    <row r="1420" spans="1:13">
      <c r="A1420" s="350">
        <v>39385</v>
      </c>
      <c r="B1420" s="346">
        <v>3.7770999999999999</v>
      </c>
      <c r="C1420" s="346">
        <v>2394.81</v>
      </c>
      <c r="D1420" s="346"/>
      <c r="E1420" s="351">
        <f t="shared" si="98"/>
        <v>39385</v>
      </c>
      <c r="F1420" s="353">
        <f t="shared" si="99"/>
        <v>0.26545618645641422</v>
      </c>
      <c r="G1420" s="354">
        <f t="shared" si="100"/>
        <v>-0.64389523426252593</v>
      </c>
      <c r="I1420" s="351">
        <f t="shared" si="101"/>
        <v>39385</v>
      </c>
      <c r="J1420" s="353">
        <f t="array" ref="J1420">(PRODUCT(1+$F$2:F1420/100)-1)*100</f>
        <v>215.70544968238141</v>
      </c>
      <c r="K1420" s="354">
        <f t="array" ref="K1420">(PRODUCT(1+$G$2:G1420/100)-1)*100</f>
        <v>53.925904024886947</v>
      </c>
      <c r="M1420" s="361">
        <f t="shared" si="97"/>
        <v>2.9598968154034653</v>
      </c>
    </row>
    <row r="1421" spans="1:13">
      <c r="A1421" s="350">
        <v>39386</v>
      </c>
      <c r="B1421" s="346">
        <v>3.7814000000000001</v>
      </c>
      <c r="C1421" s="346">
        <v>2423.67</v>
      </c>
      <c r="D1421" s="346"/>
      <c r="E1421" s="351">
        <f t="shared" si="98"/>
        <v>39386</v>
      </c>
      <c r="F1421" s="353">
        <f t="shared" si="99"/>
        <v>0.1138439543565184</v>
      </c>
      <c r="G1421" s="354">
        <f t="shared" si="100"/>
        <v>1.2051060418154291</v>
      </c>
      <c r="I1421" s="351">
        <f t="shared" si="101"/>
        <v>39386</v>
      </c>
      <c r="J1421" s="353">
        <f t="array" ref="J1421">(PRODUCT(1+$F$2:F1421/100)-1)*100</f>
        <v>216.06486125041889</v>
      </c>
      <c r="K1421" s="354">
        <f t="array" ref="K1421">(PRODUCT(1+$G$2:G1421/100)-1)*100</f>
        <v>55.780874394209889</v>
      </c>
      <c r="M1421" s="361">
        <f t="shared" si="97"/>
        <v>2.9594606294913057</v>
      </c>
    </row>
    <row r="1422" spans="1:13">
      <c r="A1422" s="350">
        <v>39387</v>
      </c>
      <c r="B1422" s="346">
        <v>3.7557</v>
      </c>
      <c r="C1422" s="346">
        <v>2360.21</v>
      </c>
      <c r="D1422" s="346"/>
      <c r="E1422" s="351">
        <f t="shared" si="98"/>
        <v>39387</v>
      </c>
      <c r="F1422" s="353">
        <f t="shared" si="99"/>
        <v>-0.67964246046438026</v>
      </c>
      <c r="G1422" s="354">
        <f t="shared" si="100"/>
        <v>-2.618343256301392</v>
      </c>
      <c r="I1422" s="351">
        <f t="shared" si="101"/>
        <v>39387</v>
      </c>
      <c r="J1422" s="353">
        <f t="array" ref="J1422">(PRODUCT(1+$F$2:F1422/100)-1)*100</f>
        <v>213.91675025075321</v>
      </c>
      <c r="K1422" s="354">
        <f t="array" ref="K1422">(PRODUCT(1+$G$2:G1422/100)-1)*100</f>
        <v>51.701996374901761</v>
      </c>
      <c r="M1422" s="361">
        <f t="shared" si="97"/>
        <v>2.959539664214903</v>
      </c>
    </row>
    <row r="1423" spans="1:13">
      <c r="A1423" s="350">
        <v>39388</v>
      </c>
      <c r="B1423" s="346">
        <v>3.7513999999999998</v>
      </c>
      <c r="C1423" s="346">
        <v>2362.21</v>
      </c>
      <c r="D1423" s="346"/>
      <c r="E1423" s="351">
        <f t="shared" si="98"/>
        <v>39388</v>
      </c>
      <c r="F1423" s="353">
        <f t="shared" si="99"/>
        <v>-0.11449263785713315</v>
      </c>
      <c r="G1423" s="354">
        <f t="shared" si="100"/>
        <v>8.4738222446301137E-2</v>
      </c>
      <c r="I1423" s="351">
        <f t="shared" si="101"/>
        <v>39388</v>
      </c>
      <c r="J1423" s="353">
        <f t="array" ref="J1423">(PRODUCT(1+$F$2:F1423/100)-1)*100</f>
        <v>213.55733868271574</v>
      </c>
      <c r="K1423" s="354">
        <f t="array" ref="K1423">(PRODUCT(1+$G$2:G1423/100)-1)*100</f>
        <v>51.830545950045412</v>
      </c>
      <c r="M1423" s="361">
        <f t="shared" si="97"/>
        <v>2.954320639211768</v>
      </c>
    </row>
    <row r="1424" spans="1:13">
      <c r="A1424" s="350">
        <v>39391</v>
      </c>
      <c r="B1424" s="346">
        <v>3.7871000000000001</v>
      </c>
      <c r="C1424" s="346">
        <v>2350.69</v>
      </c>
      <c r="D1424" s="346"/>
      <c r="E1424" s="351">
        <f t="shared" si="98"/>
        <v>39391</v>
      </c>
      <c r="F1424" s="353">
        <f t="shared" si="99"/>
        <v>0.95164471930480055</v>
      </c>
      <c r="G1424" s="354">
        <f t="shared" si="100"/>
        <v>-0.48767891085043091</v>
      </c>
      <c r="I1424" s="351">
        <f t="shared" si="101"/>
        <v>39391</v>
      </c>
      <c r="J1424" s="353">
        <f t="array" ref="J1424">(PRODUCT(1+$F$2:F1424/100)-1)*100</f>
        <v>216.54129053828245</v>
      </c>
      <c r="K1424" s="354">
        <f t="array" ref="K1424">(PRODUCT(1+$G$2:G1424/100)-1)*100</f>
        <v>51.090100397217974</v>
      </c>
      <c r="M1424" s="361">
        <f t="shared" si="97"/>
        <v>2.9536291821669378</v>
      </c>
    </row>
    <row r="1425" spans="1:13">
      <c r="A1425" s="350">
        <v>39392</v>
      </c>
      <c r="B1425" s="346">
        <v>3.89</v>
      </c>
      <c r="C1425" s="346">
        <v>2379.0500000000002</v>
      </c>
      <c r="D1425" s="346"/>
      <c r="E1425" s="351">
        <f t="shared" si="98"/>
        <v>39392</v>
      </c>
      <c r="F1425" s="353">
        <f t="shared" si="99"/>
        <v>2.7171186395922975</v>
      </c>
      <c r="G1425" s="354">
        <f t="shared" si="100"/>
        <v>1.206454275127733</v>
      </c>
      <c r="I1425" s="351">
        <f t="shared" si="101"/>
        <v>39392</v>
      </c>
      <c r="J1425" s="353">
        <f t="array" ref="J1425">(PRODUCT(1+$F$2:F1425/100)-1)*100</f>
        <v>225.14209294550415</v>
      </c>
      <c r="K1425" s="354">
        <f t="array" ref="K1425">(PRODUCT(1+$G$2:G1425/100)-1)*100</f>
        <v>52.912933372754999</v>
      </c>
      <c r="M1425" s="361">
        <f t="shared" si="97"/>
        <v>2.9510678723400847</v>
      </c>
    </row>
    <row r="1426" spans="1:13">
      <c r="A1426" s="350">
        <v>39393</v>
      </c>
      <c r="B1426" s="346">
        <v>3.84</v>
      </c>
      <c r="C1426" s="346">
        <v>2310.41</v>
      </c>
      <c r="D1426" s="346"/>
      <c r="E1426" s="351">
        <f t="shared" si="98"/>
        <v>39393</v>
      </c>
      <c r="F1426" s="353">
        <f t="shared" si="99"/>
        <v>-1.2853470437018011</v>
      </c>
      <c r="G1426" s="354">
        <f t="shared" si="100"/>
        <v>-2.8851852630251695</v>
      </c>
      <c r="I1426" s="351">
        <f t="shared" si="101"/>
        <v>39393</v>
      </c>
      <c r="J1426" s="353">
        <f t="array" ref="J1426">(PRODUCT(1+$F$2:F1426/100)-1)*100</f>
        <v>220.96288866599895</v>
      </c>
      <c r="K1426" s="354">
        <f t="array" ref="K1426">(PRODUCT(1+$G$2:G1426/100)-1)*100</f>
        <v>48.501111953824783</v>
      </c>
      <c r="M1426" s="361">
        <f t="shared" ref="M1426:M1489" si="102">_xlfn.STDEV.S(F644:F1426)</f>
        <v>2.9493710445871231</v>
      </c>
    </row>
    <row r="1427" spans="1:13">
      <c r="A1427" s="350">
        <v>39394</v>
      </c>
      <c r="B1427" s="346">
        <v>3.8843000000000001</v>
      </c>
      <c r="C1427" s="346">
        <v>2309.1799999999998</v>
      </c>
      <c r="D1427" s="346"/>
      <c r="E1427" s="351">
        <f t="shared" si="98"/>
        <v>39394</v>
      </c>
      <c r="F1427" s="353">
        <f t="shared" si="99"/>
        <v>1.1536458333333499</v>
      </c>
      <c r="G1427" s="354">
        <f t="shared" si="100"/>
        <v>-5.3237304201414481E-2</v>
      </c>
      <c r="I1427" s="351">
        <f t="shared" si="101"/>
        <v>39394</v>
      </c>
      <c r="J1427" s="353">
        <f t="array" ref="J1427">(PRODUCT(1+$F$2:F1427/100)-1)*100</f>
        <v>224.66566365764061</v>
      </c>
      <c r="K1427" s="354">
        <f t="array" ref="K1427">(PRODUCT(1+$G$2:G1427/100)-1)*100</f>
        <v>48.422053965111431</v>
      </c>
      <c r="M1427" s="361">
        <f t="shared" si="102"/>
        <v>2.9494758068112459</v>
      </c>
    </row>
    <row r="1428" spans="1:13">
      <c r="A1428" s="350">
        <v>39395</v>
      </c>
      <c r="B1428" s="346">
        <v>3.6071</v>
      </c>
      <c r="C1428" s="346">
        <v>2276.2600000000002</v>
      </c>
      <c r="D1428" s="346"/>
      <c r="E1428" s="351">
        <f t="shared" si="98"/>
        <v>39395</v>
      </c>
      <c r="F1428" s="353">
        <f t="shared" si="99"/>
        <v>-7.1364209767525661</v>
      </c>
      <c r="G1428" s="354">
        <f t="shared" si="100"/>
        <v>-1.4256142873227517</v>
      </c>
      <c r="I1428" s="351">
        <f t="shared" si="101"/>
        <v>39395</v>
      </c>
      <c r="J1428" s="353">
        <f t="array" ref="J1428">(PRODUCT(1+$F$2:F1428/100)-1)*100</f>
        <v>201.49615513206379</v>
      </c>
      <c r="K1428" s="354">
        <f t="array" ref="K1428">(PRODUCT(1+$G$2:G1428/100)-1)*100</f>
        <v>46.306127958246911</v>
      </c>
      <c r="M1428" s="361">
        <f t="shared" si="102"/>
        <v>2.9601263562071352</v>
      </c>
    </row>
    <row r="1429" spans="1:13">
      <c r="A1429" s="350">
        <v>39398</v>
      </c>
      <c r="B1429" s="346">
        <v>3.5013999999999998</v>
      </c>
      <c r="C1429" s="346">
        <v>2253.5300000000002</v>
      </c>
      <c r="D1429" s="346"/>
      <c r="E1429" s="351">
        <f t="shared" si="98"/>
        <v>39398</v>
      </c>
      <c r="F1429" s="353">
        <f t="shared" si="99"/>
        <v>-2.930331845526879</v>
      </c>
      <c r="G1429" s="354">
        <f t="shared" si="100"/>
        <v>-0.99856782617100404</v>
      </c>
      <c r="I1429" s="351">
        <f t="shared" si="101"/>
        <v>39398</v>
      </c>
      <c r="J1429" s="353">
        <f t="array" ref="J1429">(PRODUCT(1+$F$2:F1429/100)-1)*100</f>
        <v>192.66131728518982</v>
      </c>
      <c r="K1429" s="354">
        <f t="array" ref="K1429">(PRODUCT(1+$G$2:G1429/100)-1)*100</f>
        <v>44.845162036739275</v>
      </c>
      <c r="M1429" s="361">
        <f t="shared" si="102"/>
        <v>2.9605110900042506</v>
      </c>
    </row>
    <row r="1430" spans="1:13">
      <c r="A1430" s="350">
        <v>39399</v>
      </c>
      <c r="B1430" s="346">
        <v>3.63</v>
      </c>
      <c r="C1430" s="346">
        <v>2319.86</v>
      </c>
      <c r="D1430" s="346"/>
      <c r="E1430" s="351">
        <f t="shared" si="98"/>
        <v>39399</v>
      </c>
      <c r="F1430" s="353">
        <f t="shared" si="99"/>
        <v>3.6728165876506624</v>
      </c>
      <c r="G1430" s="354">
        <f t="shared" si="100"/>
        <v>2.9433821604327504</v>
      </c>
      <c r="I1430" s="351">
        <f t="shared" si="101"/>
        <v>39399</v>
      </c>
      <c r="J1430" s="353">
        <f t="array" ref="J1430">(PRODUCT(1+$F$2:F1430/100)-1)*100</f>
        <v>203.41023069207722</v>
      </c>
      <c r="K1430" s="354">
        <f t="array" ref="K1430">(PRODUCT(1+$G$2:G1430/100)-1)*100</f>
        <v>49.108508696378571</v>
      </c>
      <c r="M1430" s="361">
        <f t="shared" si="102"/>
        <v>2.9606789664960287</v>
      </c>
    </row>
    <row r="1431" spans="1:13">
      <c r="A1431" s="350">
        <v>39400</v>
      </c>
      <c r="B1431" s="346">
        <v>3.5486</v>
      </c>
      <c r="C1431" s="346">
        <v>2304.06</v>
      </c>
      <c r="D1431" s="346"/>
      <c r="E1431" s="351">
        <f t="shared" si="98"/>
        <v>39400</v>
      </c>
      <c r="F1431" s="353">
        <f t="shared" si="99"/>
        <v>-2.2424242424242347</v>
      </c>
      <c r="G1431" s="354">
        <f t="shared" si="100"/>
        <v>-0.68107558214720587</v>
      </c>
      <c r="I1431" s="351">
        <f t="shared" si="101"/>
        <v>39400</v>
      </c>
      <c r="J1431" s="353">
        <f t="array" ref="J1431">(PRODUCT(1+$F$2:F1431/100)-1)*100</f>
        <v>196.60648612504278</v>
      </c>
      <c r="K1431" s="354">
        <f t="array" ref="K1431">(PRODUCT(1+$G$2:G1431/100)-1)*100</f>
        <v>48.092967052743688</v>
      </c>
      <c r="M1431" s="361">
        <f t="shared" si="102"/>
        <v>2.9617525624442469</v>
      </c>
    </row>
    <row r="1432" spans="1:13">
      <c r="A1432" s="350">
        <v>39401</v>
      </c>
      <c r="B1432" s="346">
        <v>3.4371</v>
      </c>
      <c r="C1432" s="346">
        <v>2273.73</v>
      </c>
      <c r="D1432" s="346"/>
      <c r="E1432" s="351">
        <f t="shared" si="98"/>
        <v>39401</v>
      </c>
      <c r="F1432" s="353">
        <f t="shared" si="99"/>
        <v>-3.1420842022205964</v>
      </c>
      <c r="G1432" s="354">
        <f t="shared" si="100"/>
        <v>-1.3163719694799569</v>
      </c>
      <c r="I1432" s="351">
        <f t="shared" si="101"/>
        <v>39401</v>
      </c>
      <c r="J1432" s="353">
        <f t="array" ref="J1432">(PRODUCT(1+$F$2:F1432/100)-1)*100</f>
        <v>187.2868605817462</v>
      </c>
      <c r="K1432" s="354">
        <f t="array" ref="K1432">(PRODUCT(1+$G$2:G1432/100)-1)*100</f>
        <v>46.143512745690174</v>
      </c>
      <c r="M1432" s="361">
        <f t="shared" si="102"/>
        <v>2.9617845602102264</v>
      </c>
    </row>
    <row r="1433" spans="1:13">
      <c r="A1433" s="350">
        <v>39402</v>
      </c>
      <c r="B1433" s="346">
        <v>3.4</v>
      </c>
      <c r="C1433" s="346">
        <v>2285.67</v>
      </c>
      <c r="D1433" s="346"/>
      <c r="E1433" s="351">
        <f t="shared" si="98"/>
        <v>39402</v>
      </c>
      <c r="F1433" s="353">
        <f t="shared" si="99"/>
        <v>-1.079398329987491</v>
      </c>
      <c r="G1433" s="354">
        <f t="shared" si="100"/>
        <v>0.52512831338813459</v>
      </c>
      <c r="I1433" s="351">
        <f t="shared" si="101"/>
        <v>39402</v>
      </c>
      <c r="J1433" s="353">
        <f t="array" ref="J1433">(PRODUCT(1+$F$2:F1433/100)-1)*100</f>
        <v>184.18589100635333</v>
      </c>
      <c r="K1433" s="354">
        <f t="array" ref="K1433">(PRODUCT(1+$G$2:G1433/100)-1)*100</f>
        <v>46.910953709297786</v>
      </c>
      <c r="M1433" s="361">
        <f t="shared" si="102"/>
        <v>2.9589960153827515</v>
      </c>
    </row>
    <row r="1434" spans="1:13">
      <c r="A1434" s="350">
        <v>39405</v>
      </c>
      <c r="B1434" s="346">
        <v>3.3157000000000001</v>
      </c>
      <c r="C1434" s="346">
        <v>2245.81</v>
      </c>
      <c r="D1434" s="346"/>
      <c r="E1434" s="351">
        <f t="shared" si="98"/>
        <v>39405</v>
      </c>
      <c r="F1434" s="353">
        <f t="shared" si="99"/>
        <v>-2.4794117647058744</v>
      </c>
      <c r="G1434" s="354">
        <f t="shared" si="100"/>
        <v>-1.7439087882327731</v>
      </c>
      <c r="I1434" s="351">
        <f t="shared" si="101"/>
        <v>39405</v>
      </c>
      <c r="J1434" s="353">
        <f t="array" ref="J1434">(PRODUCT(1+$F$2:F1434/100)-1)*100</f>
        <v>177.13975259110759</v>
      </c>
      <c r="K1434" s="354">
        <f t="array" ref="K1434">(PRODUCT(1+$G$2:G1434/100)-1)*100</f>
        <v>44.348960676684769</v>
      </c>
      <c r="M1434" s="361">
        <f t="shared" si="102"/>
        <v>2.9578817892060325</v>
      </c>
    </row>
    <row r="1435" spans="1:13">
      <c r="A1435" s="350">
        <v>39406</v>
      </c>
      <c r="B1435" s="346">
        <v>3.2328999999999999</v>
      </c>
      <c r="C1435" s="346">
        <v>2256.02</v>
      </c>
      <c r="D1435" s="346"/>
      <c r="E1435" s="351">
        <f t="shared" si="98"/>
        <v>39406</v>
      </c>
      <c r="F1435" s="353">
        <f t="shared" si="99"/>
        <v>-2.4972102421811471</v>
      </c>
      <c r="G1435" s="354">
        <f t="shared" si="100"/>
        <v>0.45462438941852312</v>
      </c>
      <c r="I1435" s="351">
        <f t="shared" si="101"/>
        <v>39406</v>
      </c>
      <c r="J1435" s="353">
        <f t="array" ref="J1435">(PRODUCT(1+$F$2:F1435/100)-1)*100</f>
        <v>170.21899030424694</v>
      </c>
      <c r="K1435" s="354">
        <f t="array" ref="K1435">(PRODUCT(1+$G$2:G1435/100)-1)*100</f>
        <v>45.005206257793141</v>
      </c>
      <c r="M1435" s="361">
        <f t="shared" si="102"/>
        <v>2.9177930271294845</v>
      </c>
    </row>
    <row r="1436" spans="1:13">
      <c r="A1436" s="350">
        <v>39407</v>
      </c>
      <c r="B1436" s="346">
        <v>3.0785999999999998</v>
      </c>
      <c r="C1436" s="346">
        <v>2220.21</v>
      </c>
      <c r="D1436" s="346"/>
      <c r="E1436" s="351">
        <f t="shared" si="98"/>
        <v>39407</v>
      </c>
      <c r="F1436" s="353">
        <f t="shared" si="99"/>
        <v>-4.7728046026787148</v>
      </c>
      <c r="G1436" s="354">
        <f t="shared" si="100"/>
        <v>-1.5873086231504963</v>
      </c>
      <c r="I1436" s="351">
        <f t="shared" si="101"/>
        <v>39407</v>
      </c>
      <c r="J1436" s="353">
        <f t="array" ref="J1436">(PRODUCT(1+$F$2:F1436/100)-1)*100</f>
        <v>157.32196589769387</v>
      </c>
      <c r="K1436" s="354">
        <f t="array" ref="K1436">(PRODUCT(1+$G$2:G1436/100)-1)*100</f>
        <v>42.703526114846028</v>
      </c>
      <c r="M1436" s="361">
        <f t="shared" si="102"/>
        <v>2.9158022118500382</v>
      </c>
    </row>
    <row r="1437" spans="1:13">
      <c r="A1437" s="350">
        <v>39408</v>
      </c>
      <c r="B1437" s="346">
        <v>3.0785999999999998</v>
      </c>
      <c r="C1437" s="346">
        <v>2220.21</v>
      </c>
      <c r="D1437" s="346"/>
      <c r="E1437" s="351">
        <f t="shared" si="98"/>
        <v>39408</v>
      </c>
      <c r="F1437" s="353">
        <f t="shared" si="99"/>
        <v>0</v>
      </c>
      <c r="G1437" s="354">
        <f t="shared" si="100"/>
        <v>0</v>
      </c>
      <c r="I1437" s="351">
        <f t="shared" si="101"/>
        <v>39408</v>
      </c>
      <c r="J1437" s="353">
        <f t="array" ref="J1437">(PRODUCT(1+$F$2:F1437/100)-1)*100</f>
        <v>157.32196589769387</v>
      </c>
      <c r="K1437" s="354">
        <f t="array" ref="K1437">(PRODUCT(1+$G$2:G1437/100)-1)*100</f>
        <v>42.703526114846028</v>
      </c>
      <c r="M1437" s="361">
        <f t="shared" si="102"/>
        <v>2.9157687758757223</v>
      </c>
    </row>
    <row r="1438" spans="1:13">
      <c r="A1438" s="350">
        <v>39409</v>
      </c>
      <c r="B1438" s="346">
        <v>3.1071</v>
      </c>
      <c r="C1438" s="346">
        <v>2257.9499999999998</v>
      </c>
      <c r="D1438" s="346"/>
      <c r="E1438" s="351">
        <f t="shared" si="98"/>
        <v>39409</v>
      </c>
      <c r="F1438" s="353">
        <f t="shared" si="99"/>
        <v>0.9257454687195521</v>
      </c>
      <c r="G1438" s="354">
        <f t="shared" si="100"/>
        <v>1.699839204399578</v>
      </c>
      <c r="I1438" s="351">
        <f t="shared" si="101"/>
        <v>39409</v>
      </c>
      <c r="J1438" s="353">
        <f t="array" ref="J1438">(PRODUCT(1+$F$2:F1438/100)-1)*100</f>
        <v>159.70411233701185</v>
      </c>
      <c r="K1438" s="354">
        <f t="array" ref="K1438">(PRODUCT(1+$G$2:G1438/100)-1)*100</f>
        <v>45.12925659780678</v>
      </c>
      <c r="M1438" s="361">
        <f t="shared" si="102"/>
        <v>2.913507102839735</v>
      </c>
    </row>
    <row r="1439" spans="1:13">
      <c r="A1439" s="350">
        <v>39412</v>
      </c>
      <c r="B1439" s="346">
        <v>3.0670999999999999</v>
      </c>
      <c r="C1439" s="346">
        <v>2205.4899999999998</v>
      </c>
      <c r="D1439" s="346"/>
      <c r="E1439" s="351">
        <f t="shared" si="98"/>
        <v>39412</v>
      </c>
      <c r="F1439" s="353">
        <f t="shared" si="99"/>
        <v>-1.2873740787229249</v>
      </c>
      <c r="G1439" s="354">
        <f t="shared" si="100"/>
        <v>-2.3233463982816338</v>
      </c>
      <c r="I1439" s="351">
        <f t="shared" si="101"/>
        <v>39412</v>
      </c>
      <c r="J1439" s="353">
        <f t="array" ref="J1439">(PRODUCT(1+$F$2:F1439/100)-1)*100</f>
        <v>156.36074891340769</v>
      </c>
      <c r="K1439" s="354">
        <f t="array" ref="K1439">(PRODUCT(1+$G$2:G1439/100)-1)*100</f>
        <v>41.757401241788727</v>
      </c>
      <c r="M1439" s="361">
        <f t="shared" si="102"/>
        <v>2.9110702325320386</v>
      </c>
    </row>
    <row r="1440" spans="1:13">
      <c r="A1440" s="350">
        <v>39413</v>
      </c>
      <c r="B1440" s="346">
        <v>3.1913999999999998</v>
      </c>
      <c r="C1440" s="346">
        <v>2238.52</v>
      </c>
      <c r="D1440" s="346"/>
      <c r="E1440" s="351">
        <f t="shared" si="98"/>
        <v>39413</v>
      </c>
      <c r="F1440" s="353">
        <f t="shared" si="99"/>
        <v>4.0526882071011627</v>
      </c>
      <c r="G1440" s="354">
        <f t="shared" si="100"/>
        <v>1.4976263778117449</v>
      </c>
      <c r="I1440" s="351">
        <f t="shared" si="101"/>
        <v>39413</v>
      </c>
      <c r="J1440" s="353">
        <f t="array" ref="J1440">(PRODUCT(1+$F$2:F1440/100)-1)*100</f>
        <v>166.75025075225759</v>
      </c>
      <c r="K1440" s="354">
        <f t="array" ref="K1440">(PRODUCT(1+$G$2:G1440/100)-1)*100</f>
        <v>43.880397475286181</v>
      </c>
      <c r="M1440" s="361">
        <f t="shared" si="102"/>
        <v>2.9144510996159467</v>
      </c>
    </row>
    <row r="1441" spans="1:13">
      <c r="A1441" s="350">
        <v>39414</v>
      </c>
      <c r="B1441" s="346">
        <v>3.2871000000000001</v>
      </c>
      <c r="C1441" s="346">
        <v>2303.17</v>
      </c>
      <c r="D1441" s="346"/>
      <c r="E1441" s="351">
        <f t="shared" si="98"/>
        <v>39414</v>
      </c>
      <c r="F1441" s="353">
        <f t="shared" si="99"/>
        <v>2.9986839631509721</v>
      </c>
      <c r="G1441" s="354">
        <f t="shared" si="100"/>
        <v>2.8880689026678397</v>
      </c>
      <c r="I1441" s="351">
        <f t="shared" si="101"/>
        <v>39414</v>
      </c>
      <c r="J1441" s="353">
        <f t="array" ref="J1441">(PRODUCT(1+$F$2:F1441/100)-1)*100</f>
        <v>174.74924774323054</v>
      </c>
      <c r="K1441" s="354">
        <f t="array" ref="K1441">(PRODUCT(1+$G$2:G1441/100)-1)*100</f>
        <v>48.03576249180481</v>
      </c>
      <c r="M1441" s="361">
        <f t="shared" si="102"/>
        <v>2.9162441134625547</v>
      </c>
    </row>
    <row r="1442" spans="1:13">
      <c r="A1442" s="350">
        <v>39415</v>
      </c>
      <c r="B1442" s="346">
        <v>3.3029000000000002</v>
      </c>
      <c r="C1442" s="346">
        <v>2304.4299999999998</v>
      </c>
      <c r="D1442" s="346"/>
      <c r="E1442" s="351">
        <f t="shared" si="98"/>
        <v>39415</v>
      </c>
      <c r="F1442" s="353">
        <f t="shared" si="99"/>
        <v>0.48066684919838565</v>
      </c>
      <c r="G1442" s="354">
        <f t="shared" si="100"/>
        <v>5.4707207891713239E-2</v>
      </c>
      <c r="I1442" s="351">
        <f t="shared" si="101"/>
        <v>39415</v>
      </c>
      <c r="J1442" s="353">
        <f t="array" ref="J1442">(PRODUCT(1+$F$2:F1442/100)-1)*100</f>
        <v>176.0698762955542</v>
      </c>
      <c r="K1442" s="354">
        <f t="array" ref="K1442">(PRODUCT(1+$G$2:G1442/100)-1)*100</f>
        <v>48.116748724145289</v>
      </c>
      <c r="M1442" s="361">
        <f t="shared" si="102"/>
        <v>2.9162192832749536</v>
      </c>
    </row>
    <row r="1443" spans="1:13">
      <c r="A1443" s="350">
        <v>39416</v>
      </c>
      <c r="B1443" s="346">
        <v>3.3</v>
      </c>
      <c r="C1443" s="346">
        <v>2322.34</v>
      </c>
      <c r="D1443" s="346"/>
      <c r="E1443" s="351">
        <f t="shared" si="98"/>
        <v>39416</v>
      </c>
      <c r="F1443" s="353">
        <f t="shared" si="99"/>
        <v>-8.7801628871608806E-2</v>
      </c>
      <c r="G1443" s="354">
        <f t="shared" si="100"/>
        <v>0.77719869989543167</v>
      </c>
      <c r="I1443" s="351">
        <f t="shared" si="101"/>
        <v>39416</v>
      </c>
      <c r="J1443" s="353">
        <f t="array" ref="J1443">(PRODUCT(1+$F$2:F1443/100)-1)*100</f>
        <v>175.82748244734287</v>
      </c>
      <c r="K1443" s="354">
        <f t="array" ref="K1443">(PRODUCT(1+$G$2:G1443/100)-1)*100</f>
        <v>49.267910169556714</v>
      </c>
      <c r="M1443" s="361">
        <f t="shared" si="102"/>
        <v>2.9161789877512301</v>
      </c>
    </row>
    <row r="1444" spans="1:13">
      <c r="A1444" s="350">
        <v>39419</v>
      </c>
      <c r="B1444" s="346">
        <v>3.3971</v>
      </c>
      <c r="C1444" s="346">
        <v>2308.7399999999998</v>
      </c>
      <c r="D1444" s="346"/>
      <c r="E1444" s="351">
        <f t="shared" si="98"/>
        <v>39419</v>
      </c>
      <c r="F1444" s="353">
        <f t="shared" si="99"/>
        <v>2.9424242424242575</v>
      </c>
      <c r="G1444" s="354">
        <f t="shared" si="100"/>
        <v>-0.58561623190404033</v>
      </c>
      <c r="I1444" s="351">
        <f t="shared" si="101"/>
        <v>39419</v>
      </c>
      <c r="J1444" s="353">
        <f t="array" ref="J1444">(PRODUCT(1+$F$2:F1444/100)-1)*100</f>
        <v>183.94349715814201</v>
      </c>
      <c r="K1444" s="354">
        <f t="array" ref="K1444">(PRODUCT(1+$G$2:G1444/100)-1)*100</f>
        <v>48.39377305857986</v>
      </c>
      <c r="M1444" s="361">
        <f t="shared" si="102"/>
        <v>2.9175471892249285</v>
      </c>
    </row>
    <row r="1445" spans="1:13">
      <c r="A1445" s="350">
        <v>39420</v>
      </c>
      <c r="B1445" s="346">
        <v>3.3929</v>
      </c>
      <c r="C1445" s="346">
        <v>2293.65</v>
      </c>
      <c r="D1445" s="346"/>
      <c r="E1445" s="351">
        <f t="shared" si="98"/>
        <v>39420</v>
      </c>
      <c r="F1445" s="353">
        <f t="shared" si="99"/>
        <v>-0.12363486503194077</v>
      </c>
      <c r="G1445" s="354">
        <f t="shared" si="100"/>
        <v>-0.65360326411807446</v>
      </c>
      <c r="I1445" s="351">
        <f t="shared" si="101"/>
        <v>39420</v>
      </c>
      <c r="J1445" s="353">
        <f t="array" ref="J1445">(PRODUCT(1+$F$2:F1445/100)-1)*100</f>
        <v>183.59244399866355</v>
      </c>
      <c r="K1445" s="354">
        <f t="array" ref="K1445">(PRODUCT(1+$G$2:G1445/100)-1)*100</f>
        <v>47.423866514121002</v>
      </c>
      <c r="M1445" s="361">
        <f t="shared" si="102"/>
        <v>2.9174380672343871</v>
      </c>
    </row>
    <row r="1446" spans="1:13">
      <c r="A1446" s="350">
        <v>39421</v>
      </c>
      <c r="B1446" s="346">
        <v>3.4186000000000001</v>
      </c>
      <c r="C1446" s="346">
        <v>2329.71</v>
      </c>
      <c r="D1446" s="346"/>
      <c r="E1446" s="351">
        <f t="shared" si="98"/>
        <v>39421</v>
      </c>
      <c r="F1446" s="353">
        <f t="shared" si="99"/>
        <v>0.75746411624273424</v>
      </c>
      <c r="G1446" s="354">
        <f t="shared" si="100"/>
        <v>1.5721666339676865</v>
      </c>
      <c r="I1446" s="351">
        <f t="shared" si="101"/>
        <v>39421</v>
      </c>
      <c r="J1446" s="353">
        <f t="array" ref="J1446">(PRODUCT(1+$F$2:F1446/100)-1)*100</f>
        <v>185.74055499832917</v>
      </c>
      <c r="K1446" s="354">
        <f t="array" ref="K1446">(PRODUCT(1+$G$2:G1446/100)-1)*100</f>
        <v>49.741615353961066</v>
      </c>
      <c r="M1446" s="361">
        <f t="shared" si="102"/>
        <v>2.9174497223458329</v>
      </c>
    </row>
    <row r="1447" spans="1:13">
      <c r="A1447" s="350">
        <v>39422</v>
      </c>
      <c r="B1447" s="346">
        <v>3.4142999999999999</v>
      </c>
      <c r="C1447" s="346">
        <v>2364.9699999999998</v>
      </c>
      <c r="D1447" s="346"/>
      <c r="E1447" s="351">
        <f t="shared" si="98"/>
        <v>39422</v>
      </c>
      <c r="F1447" s="353">
        <f t="shared" si="99"/>
        <v>-0.12578248405781256</v>
      </c>
      <c r="G1447" s="354">
        <f t="shared" si="100"/>
        <v>1.5134930957071857</v>
      </c>
      <c r="I1447" s="351">
        <f t="shared" si="101"/>
        <v>39422</v>
      </c>
      <c r="J1447" s="353">
        <f t="array" ref="J1447">(PRODUCT(1+$F$2:F1447/100)-1)*100</f>
        <v>185.3811434302917</v>
      </c>
      <c r="K1447" s="354">
        <f t="array" ref="K1447">(PRODUCT(1+$G$2:G1447/100)-1)*100</f>
        <v>52.007944363743675</v>
      </c>
      <c r="M1447" s="361">
        <f t="shared" si="102"/>
        <v>2.9172349706812004</v>
      </c>
    </row>
    <row r="1448" spans="1:13">
      <c r="A1448" s="350">
        <v>39423</v>
      </c>
      <c r="B1448" s="346">
        <v>3.3671000000000002</v>
      </c>
      <c r="C1448" s="346">
        <v>2360.79</v>
      </c>
      <c r="D1448" s="346"/>
      <c r="E1448" s="351">
        <f t="shared" si="98"/>
        <v>39423</v>
      </c>
      <c r="F1448" s="353">
        <f t="shared" si="99"/>
        <v>-1.3824209940544119</v>
      </c>
      <c r="G1448" s="354">
        <f t="shared" si="100"/>
        <v>-0.17674642807307128</v>
      </c>
      <c r="I1448" s="351">
        <f t="shared" si="101"/>
        <v>39423</v>
      </c>
      <c r="J1448" s="353">
        <f t="array" ref="J1448">(PRODUCT(1+$F$2:F1448/100)-1)*100</f>
        <v>181.4359745904388</v>
      </c>
      <c r="K1448" s="354">
        <f t="array" ref="K1448">(PRODUCT(1+$G$2:G1448/100)-1)*100</f>
        <v>51.739275751693455</v>
      </c>
      <c r="M1448" s="361">
        <f t="shared" si="102"/>
        <v>2.914129152824632</v>
      </c>
    </row>
    <row r="1449" spans="1:13">
      <c r="A1449" s="350">
        <v>39426</v>
      </c>
      <c r="B1449" s="346">
        <v>3.3557000000000001</v>
      </c>
      <c r="C1449" s="346">
        <v>2378.6</v>
      </c>
      <c r="D1449" s="346"/>
      <c r="E1449" s="351">
        <f t="shared" si="98"/>
        <v>39426</v>
      </c>
      <c r="F1449" s="353">
        <f t="shared" si="99"/>
        <v>-0.33857028303287962</v>
      </c>
      <c r="G1449" s="354">
        <f t="shared" si="100"/>
        <v>0.75440848190648779</v>
      </c>
      <c r="I1449" s="351">
        <f t="shared" si="101"/>
        <v>39426</v>
      </c>
      <c r="J1449" s="353">
        <f t="array" ref="J1449">(PRODUCT(1+$F$2:F1449/100)-1)*100</f>
        <v>180.48311601471161</v>
      </c>
      <c r="K1449" s="354">
        <f t="array" ref="K1449">(PRODUCT(1+$G$2:G1449/100)-1)*100</f>
        <v>52.884009718347698</v>
      </c>
      <c r="M1449" s="361">
        <f t="shared" si="102"/>
        <v>2.9119064542276694</v>
      </c>
    </row>
    <row r="1450" spans="1:13">
      <c r="A1450" s="350">
        <v>39427</v>
      </c>
      <c r="B1450" s="346">
        <v>3.3285999999999998</v>
      </c>
      <c r="C1450" s="346">
        <v>2318.5100000000002</v>
      </c>
      <c r="D1450" s="346"/>
      <c r="E1450" s="351">
        <f t="shared" si="98"/>
        <v>39427</v>
      </c>
      <c r="F1450" s="353">
        <f t="shared" si="99"/>
        <v>-0.80758113061358827</v>
      </c>
      <c r="G1450" s="354">
        <f t="shared" si="100"/>
        <v>-2.5262759606491048</v>
      </c>
      <c r="I1450" s="351">
        <f t="shared" si="101"/>
        <v>39427</v>
      </c>
      <c r="J1450" s="353">
        <f t="array" ref="J1450">(PRODUCT(1+$F$2:F1450/100)-1)*100</f>
        <v>178.21798729521979</v>
      </c>
      <c r="K1450" s="354">
        <f t="array" ref="K1450">(PRODUCT(1+$G$2:G1450/100)-1)*100</f>
        <v>49.021737733156634</v>
      </c>
      <c r="M1450" s="361">
        <f t="shared" si="102"/>
        <v>2.9092840155144297</v>
      </c>
    </row>
    <row r="1451" spans="1:13">
      <c r="A1451" s="350">
        <v>39428</v>
      </c>
      <c r="B1451" s="346">
        <v>3.3086000000000002</v>
      </c>
      <c r="C1451" s="346">
        <v>2332.85</v>
      </c>
      <c r="D1451" s="346"/>
      <c r="E1451" s="351">
        <f t="shared" si="98"/>
        <v>39428</v>
      </c>
      <c r="F1451" s="353">
        <f t="shared" si="99"/>
        <v>-0.60085321156040372</v>
      </c>
      <c r="G1451" s="354">
        <f t="shared" si="100"/>
        <v>0.61850067500246464</v>
      </c>
      <c r="I1451" s="351">
        <f t="shared" si="101"/>
        <v>39428</v>
      </c>
      <c r="J1451" s="353">
        <f t="array" ref="J1451">(PRODUCT(1+$F$2:F1451/100)-1)*100</f>
        <v>176.54630558341773</v>
      </c>
      <c r="K1451" s="354">
        <f t="array" ref="K1451">(PRODUCT(1+$G$2:G1451/100)-1)*100</f>
        <v>49.943438186936604</v>
      </c>
      <c r="M1451" s="361">
        <f t="shared" si="102"/>
        <v>2.9094007643666404</v>
      </c>
    </row>
    <row r="1452" spans="1:13">
      <c r="A1452" s="350">
        <v>39429</v>
      </c>
      <c r="B1452" s="346">
        <v>3.2913999999999999</v>
      </c>
      <c r="C1452" s="346">
        <v>2335.79</v>
      </c>
      <c r="D1452" s="346"/>
      <c r="E1452" s="351">
        <f t="shared" si="98"/>
        <v>39429</v>
      </c>
      <c r="F1452" s="353">
        <f t="shared" si="99"/>
        <v>-0.51985734147373952</v>
      </c>
      <c r="G1452" s="354">
        <f t="shared" si="100"/>
        <v>0.12602610540755066</v>
      </c>
      <c r="I1452" s="351">
        <f t="shared" si="101"/>
        <v>39429</v>
      </c>
      <c r="J1452" s="353">
        <f t="array" ref="J1452">(PRODUCT(1+$F$2:F1452/100)-1)*100</f>
        <v>175.10865931126793</v>
      </c>
      <c r="K1452" s="354">
        <f t="array" ref="K1452">(PRODUCT(1+$G$2:G1452/100)-1)*100</f>
        <v>50.13240606239777</v>
      </c>
      <c r="M1452" s="361">
        <f t="shared" si="102"/>
        <v>2.8926656473564814</v>
      </c>
    </row>
    <row r="1453" spans="1:13">
      <c r="A1453" s="350">
        <v>39430</v>
      </c>
      <c r="B1453" s="346">
        <v>3.36</v>
      </c>
      <c r="C1453" s="346">
        <v>2303.79</v>
      </c>
      <c r="D1453" s="346"/>
      <c r="E1453" s="351">
        <f t="shared" si="98"/>
        <v>39430</v>
      </c>
      <c r="F1453" s="353">
        <f t="shared" si="99"/>
        <v>2.0842194810718917</v>
      </c>
      <c r="G1453" s="354">
        <f t="shared" si="100"/>
        <v>-1.3699861717020756</v>
      </c>
      <c r="I1453" s="351">
        <f t="shared" si="101"/>
        <v>39430</v>
      </c>
      <c r="J1453" s="353">
        <f t="array" ref="J1453">(PRODUCT(1+$F$2:F1453/100)-1)*100</f>
        <v>180.84252758274909</v>
      </c>
      <c r="K1453" s="354">
        <f t="array" ref="K1453">(PRODUCT(1+$G$2:G1453/100)-1)*100</f>
        <v>48.075612860099312</v>
      </c>
      <c r="M1453" s="361">
        <f t="shared" si="102"/>
        <v>2.8930037086735321</v>
      </c>
    </row>
    <row r="1454" spans="1:13">
      <c r="A1454" s="350">
        <v>39433</v>
      </c>
      <c r="B1454" s="346">
        <v>3.3</v>
      </c>
      <c r="C1454" s="346">
        <v>2269.2399999999998</v>
      </c>
      <c r="D1454" s="346"/>
      <c r="E1454" s="351">
        <f t="shared" si="98"/>
        <v>39433</v>
      </c>
      <c r="F1454" s="353">
        <f t="shared" si="99"/>
        <v>-1.7857142857142905</v>
      </c>
      <c r="G1454" s="354">
        <f t="shared" si="100"/>
        <v>-1.4997026638712829</v>
      </c>
      <c r="I1454" s="351">
        <f t="shared" si="101"/>
        <v>39433</v>
      </c>
      <c r="J1454" s="353">
        <f t="array" ref="J1454">(PRODUCT(1+$F$2:F1454/100)-1)*100</f>
        <v>175.82748244734285</v>
      </c>
      <c r="K1454" s="354">
        <f t="array" ref="K1454">(PRODUCT(1+$G$2:G1454/100)-1)*100</f>
        <v>45.854918949492671</v>
      </c>
      <c r="M1454" s="361">
        <f t="shared" si="102"/>
        <v>2.8932495944199563</v>
      </c>
    </row>
    <row r="1455" spans="1:13">
      <c r="A1455" s="350">
        <v>39434</v>
      </c>
      <c r="B1455" s="346">
        <v>3.4542999999999999</v>
      </c>
      <c r="C1455" s="346">
        <v>2283.5</v>
      </c>
      <c r="D1455" s="346"/>
      <c r="E1455" s="351">
        <f t="shared" si="98"/>
        <v>39434</v>
      </c>
      <c r="F1455" s="353">
        <f t="shared" si="99"/>
        <v>4.6757575757575776</v>
      </c>
      <c r="G1455" s="354">
        <f t="shared" si="100"/>
        <v>0.62840422344045965</v>
      </c>
      <c r="I1455" s="351">
        <f t="shared" si="101"/>
        <v>39434</v>
      </c>
      <c r="J1455" s="353">
        <f t="array" ref="J1455">(PRODUCT(1+$F$2:F1455/100)-1)*100</f>
        <v>188.72450685389586</v>
      </c>
      <c r="K1455" s="354">
        <f t="array" ref="K1455">(PRODUCT(1+$G$2:G1455/100)-1)*100</f>
        <v>46.771477420266947</v>
      </c>
      <c r="M1455" s="361">
        <f t="shared" si="102"/>
        <v>2.8940577160337391</v>
      </c>
    </row>
    <row r="1456" spans="1:13">
      <c r="A1456" s="350">
        <v>39435</v>
      </c>
      <c r="B1456" s="346">
        <v>3.5529000000000002</v>
      </c>
      <c r="C1456" s="346">
        <v>2280.4699999999998</v>
      </c>
      <c r="D1456" s="346"/>
      <c r="E1456" s="351">
        <f t="shared" si="98"/>
        <v>39435</v>
      </c>
      <c r="F1456" s="353">
        <f t="shared" si="99"/>
        <v>2.854413339895201</v>
      </c>
      <c r="G1456" s="354">
        <f t="shared" si="100"/>
        <v>-0.1326910444493179</v>
      </c>
      <c r="I1456" s="351">
        <f t="shared" si="101"/>
        <v>39435</v>
      </c>
      <c r="J1456" s="353">
        <f t="array" ref="J1456">(PRODUCT(1+$F$2:F1456/100)-1)*100</f>
        <v>196.96589769308011</v>
      </c>
      <c r="K1456" s="354">
        <f t="array" ref="K1456">(PRODUCT(1+$G$2:G1456/100)-1)*100</f>
        <v>46.576724813924301</v>
      </c>
      <c r="M1456" s="361">
        <f t="shared" si="102"/>
        <v>2.8937642884010621</v>
      </c>
    </row>
    <row r="1457" spans="1:13">
      <c r="A1457" s="350">
        <v>39436</v>
      </c>
      <c r="B1457" s="346">
        <v>3.8914</v>
      </c>
      <c r="C1457" s="346">
        <v>2292.23</v>
      </c>
      <c r="D1457" s="346"/>
      <c r="E1457" s="351">
        <f t="shared" si="98"/>
        <v>39436</v>
      </c>
      <c r="F1457" s="353">
        <f t="shared" si="99"/>
        <v>9.5274282980100757</v>
      </c>
      <c r="G1457" s="354">
        <f t="shared" si="100"/>
        <v>0.51568317057448798</v>
      </c>
      <c r="I1457" s="351">
        <f t="shared" si="101"/>
        <v>39436</v>
      </c>
      <c r="J1457" s="353">
        <f t="array" ref="J1457">(PRODUCT(1+$F$2:F1457/100)-1)*100</f>
        <v>225.2591106653303</v>
      </c>
      <c r="K1457" s="354">
        <f t="array" ref="K1457">(PRODUCT(1+$G$2:G1457/100)-1)*100</f>
        <v>47.332596315768981</v>
      </c>
      <c r="M1457" s="361">
        <f t="shared" si="102"/>
        <v>2.9120515040918828</v>
      </c>
    </row>
    <row r="1458" spans="1:13">
      <c r="A1458" s="350">
        <v>39437</v>
      </c>
      <c r="B1458" s="346">
        <v>4.0143000000000004</v>
      </c>
      <c r="C1458" s="346">
        <v>2330.81</v>
      </c>
      <c r="D1458" s="346"/>
      <c r="E1458" s="351">
        <f t="shared" si="98"/>
        <v>39437</v>
      </c>
      <c r="F1458" s="353">
        <f t="shared" si="99"/>
        <v>3.1582463894742396</v>
      </c>
      <c r="G1458" s="354">
        <f t="shared" si="100"/>
        <v>1.68307717811913</v>
      </c>
      <c r="I1458" s="351">
        <f t="shared" si="101"/>
        <v>39437</v>
      </c>
      <c r="J1458" s="353">
        <f t="array" ref="J1458">(PRODUCT(1+$F$2:F1458/100)-1)*100</f>
        <v>235.5315947843541</v>
      </c>
      <c r="K1458" s="354">
        <f t="array" ref="K1458">(PRODUCT(1+$G$2:G1458/100)-1)*100</f>
        <v>49.812317620290081</v>
      </c>
      <c r="M1458" s="361">
        <f t="shared" si="102"/>
        <v>2.9138580151743749</v>
      </c>
    </row>
    <row r="1459" spans="1:13">
      <c r="A1459" s="350">
        <v>39440</v>
      </c>
      <c r="B1459" s="346">
        <v>3.9870999999999999</v>
      </c>
      <c r="C1459" s="346">
        <v>2349.66</v>
      </c>
      <c r="D1459" s="346"/>
      <c r="E1459" s="351">
        <f t="shared" si="98"/>
        <v>39440</v>
      </c>
      <c r="F1459" s="353">
        <f t="shared" si="99"/>
        <v>-0.67757765986599106</v>
      </c>
      <c r="G1459" s="354">
        <f t="shared" si="100"/>
        <v>0.80873172845490338</v>
      </c>
      <c r="I1459" s="351">
        <f t="shared" si="101"/>
        <v>39440</v>
      </c>
      <c r="J1459" s="353">
        <f t="array" ref="J1459">(PRODUCT(1+$F$2:F1459/100)-1)*100</f>
        <v>233.25810765630322</v>
      </c>
      <c r="K1459" s="354">
        <f t="array" ref="K1459">(PRODUCT(1+$G$2:G1459/100)-1)*100</f>
        <v>51.023897366019</v>
      </c>
      <c r="M1459" s="361">
        <f t="shared" si="102"/>
        <v>2.9023128340122684</v>
      </c>
    </row>
    <row r="1460" spans="1:13">
      <c r="A1460" s="350">
        <v>39441</v>
      </c>
      <c r="B1460" s="346">
        <v>3.9870999999999999</v>
      </c>
      <c r="C1460" s="346">
        <v>2349.66</v>
      </c>
      <c r="D1460" s="346"/>
      <c r="E1460" s="351">
        <f t="shared" si="98"/>
        <v>39441</v>
      </c>
      <c r="F1460" s="353">
        <f t="shared" si="99"/>
        <v>0</v>
      </c>
      <c r="G1460" s="354">
        <f t="shared" si="100"/>
        <v>0</v>
      </c>
      <c r="I1460" s="351">
        <f t="shared" si="101"/>
        <v>39441</v>
      </c>
      <c r="J1460" s="353">
        <f t="array" ref="J1460">(PRODUCT(1+$F$2:F1460/100)-1)*100</f>
        <v>233.25810765630322</v>
      </c>
      <c r="K1460" s="354">
        <f t="array" ref="K1460">(PRODUCT(1+$G$2:G1460/100)-1)*100</f>
        <v>51.023897366019</v>
      </c>
      <c r="M1460" s="361">
        <f t="shared" si="102"/>
        <v>2.9017484690968889</v>
      </c>
    </row>
    <row r="1461" spans="1:13">
      <c r="A1461" s="350">
        <v>39442</v>
      </c>
      <c r="B1461" s="346">
        <v>4.0999999999999996</v>
      </c>
      <c r="C1461" s="346">
        <v>2351.6</v>
      </c>
      <c r="D1461" s="346"/>
      <c r="E1461" s="351">
        <f t="shared" si="98"/>
        <v>39442</v>
      </c>
      <c r="F1461" s="353">
        <f t="shared" si="99"/>
        <v>2.831632013242702</v>
      </c>
      <c r="G1461" s="354">
        <f t="shared" si="100"/>
        <v>8.256513708366775E-2</v>
      </c>
      <c r="I1461" s="351">
        <f t="shared" si="101"/>
        <v>39442</v>
      </c>
      <c r="J1461" s="353">
        <f t="array" ref="J1461">(PRODUCT(1+$F$2:F1461/100)-1)*100</f>
        <v>242.69475091942593</v>
      </c>
      <c r="K1461" s="354">
        <f t="array" ref="K1461">(PRODUCT(1+$G$2:G1461/100)-1)*100</f>
        <v>51.148590453908362</v>
      </c>
      <c r="M1461" s="361">
        <f t="shared" si="102"/>
        <v>2.9033192179621854</v>
      </c>
    </row>
    <row r="1462" spans="1:13">
      <c r="A1462" s="350">
        <v>39443</v>
      </c>
      <c r="B1462" s="346">
        <v>3.9214000000000002</v>
      </c>
      <c r="C1462" s="346">
        <v>2318.7199999999998</v>
      </c>
      <c r="D1462" s="346"/>
      <c r="E1462" s="351">
        <f t="shared" si="98"/>
        <v>39443</v>
      </c>
      <c r="F1462" s="353">
        <f t="shared" si="99"/>
        <v>-4.3560975609755914</v>
      </c>
      <c r="G1462" s="354">
        <f t="shared" si="100"/>
        <v>-1.3981969722742016</v>
      </c>
      <c r="I1462" s="351">
        <f t="shared" si="101"/>
        <v>39443</v>
      </c>
      <c r="J1462" s="353">
        <f t="array" ref="J1462">(PRODUCT(1+$F$2:F1462/100)-1)*100</f>
        <v>227.76663323303345</v>
      </c>
      <c r="K1462" s="354">
        <f t="array" ref="K1462">(PRODUCT(1+$G$2:G1462/100)-1)*100</f>
        <v>49.035235438546685</v>
      </c>
      <c r="M1462" s="361">
        <f t="shared" si="102"/>
        <v>2.907753226912452</v>
      </c>
    </row>
    <row r="1463" spans="1:13">
      <c r="A1463" s="350">
        <v>39444</v>
      </c>
      <c r="B1463" s="346">
        <v>3.8471000000000002</v>
      </c>
      <c r="C1463" s="346">
        <v>2322.11</v>
      </c>
      <c r="D1463" s="346"/>
      <c r="E1463" s="351">
        <f t="shared" si="98"/>
        <v>39444</v>
      </c>
      <c r="F1463" s="353">
        <f t="shared" si="99"/>
        <v>-1.8947314734533593</v>
      </c>
      <c r="G1463" s="354">
        <f t="shared" si="100"/>
        <v>0.14620135247034316</v>
      </c>
      <c r="I1463" s="351">
        <f t="shared" si="101"/>
        <v>39444</v>
      </c>
      <c r="J1463" s="353">
        <f t="array" ref="J1463">(PRODUCT(1+$F$2:F1463/100)-1)*100</f>
        <v>221.55633567368872</v>
      </c>
      <c r="K1463" s="354">
        <f t="array" ref="K1463">(PRODUCT(1+$G$2:G1463/100)-1)*100</f>
        <v>49.253126968415195</v>
      </c>
      <c r="M1463" s="361">
        <f t="shared" si="102"/>
        <v>2.9048522574864468</v>
      </c>
    </row>
    <row r="1464" spans="1:13">
      <c r="A1464" s="350">
        <v>39447</v>
      </c>
      <c r="B1464" s="346">
        <v>3.8029000000000002</v>
      </c>
      <c r="C1464" s="346">
        <v>2306.23</v>
      </c>
      <c r="D1464" s="346"/>
      <c r="E1464" s="351">
        <f t="shared" si="98"/>
        <v>39447</v>
      </c>
      <c r="F1464" s="353">
        <f t="shared" si="99"/>
        <v>-1.148917366327884</v>
      </c>
      <c r="G1464" s="354">
        <f t="shared" si="100"/>
        <v>-0.68386079901469055</v>
      </c>
      <c r="I1464" s="351">
        <f t="shared" si="101"/>
        <v>39447</v>
      </c>
      <c r="J1464" s="353">
        <f t="array" ref="J1464">(PRODUCT(1+$F$2:F1464/100)-1)*100</f>
        <v>217.86191909060611</v>
      </c>
      <c r="K1464" s="354">
        <f t="array" ref="K1464">(PRODUCT(1+$G$2:G1464/100)-1)*100</f>
        <v>48.232443341774591</v>
      </c>
      <c r="M1464" s="361">
        <f t="shared" si="102"/>
        <v>2.9012618415953084</v>
      </c>
    </row>
    <row r="1465" spans="1:13">
      <c r="A1465" s="350">
        <v>39448</v>
      </c>
      <c r="B1465" s="346">
        <v>3.8029000000000002</v>
      </c>
      <c r="C1465" s="346">
        <v>2306.23</v>
      </c>
      <c r="D1465" s="346"/>
      <c r="E1465" s="351">
        <f t="shared" si="98"/>
        <v>39448</v>
      </c>
      <c r="F1465" s="353">
        <f t="shared" si="99"/>
        <v>0</v>
      </c>
      <c r="G1465" s="354">
        <f t="shared" si="100"/>
        <v>0</v>
      </c>
      <c r="I1465" s="351">
        <f t="shared" si="101"/>
        <v>39448</v>
      </c>
      <c r="J1465" s="353">
        <f t="array" ref="J1465">(PRODUCT(1+$F$2:F1465/100)-1)*100</f>
        <v>217.86191909060611</v>
      </c>
      <c r="K1465" s="354">
        <f t="array" ref="K1465">(PRODUCT(1+$G$2:G1465/100)-1)*100</f>
        <v>48.232443341774591</v>
      </c>
      <c r="M1465" s="361">
        <f t="shared" si="102"/>
        <v>2.9012514713392843</v>
      </c>
    </row>
    <row r="1466" spans="1:13">
      <c r="A1466" s="350">
        <v>39449</v>
      </c>
      <c r="B1466" s="346">
        <v>3.7643</v>
      </c>
      <c r="C1466" s="346">
        <v>2273.41</v>
      </c>
      <c r="D1466" s="346"/>
      <c r="E1466" s="351">
        <f t="shared" si="98"/>
        <v>39449</v>
      </c>
      <c r="F1466" s="353">
        <f t="shared" si="99"/>
        <v>-1.0150148570827522</v>
      </c>
      <c r="G1466" s="354">
        <f t="shared" si="100"/>
        <v>-1.4231017721562988</v>
      </c>
      <c r="I1466" s="351">
        <f t="shared" si="101"/>
        <v>39449</v>
      </c>
      <c r="J1466" s="353">
        <f t="array" ref="J1466">(PRODUCT(1+$F$2:F1466/100)-1)*100</f>
        <v>214.6355733868281</v>
      </c>
      <c r="K1466" s="354">
        <f t="array" ref="K1466">(PRODUCT(1+$G$2:G1466/100)-1)*100</f>
        <v>46.12294481366721</v>
      </c>
      <c r="M1466" s="361">
        <f t="shared" si="102"/>
        <v>2.8996929314755313</v>
      </c>
    </row>
    <row r="1467" spans="1:13">
      <c r="A1467" s="350">
        <v>39450</v>
      </c>
      <c r="B1467" s="346">
        <v>3.7242999999999999</v>
      </c>
      <c r="C1467" s="346">
        <v>2273.41</v>
      </c>
      <c r="D1467" s="346"/>
      <c r="E1467" s="351">
        <f t="shared" si="98"/>
        <v>39450</v>
      </c>
      <c r="F1467" s="353">
        <f t="shared" si="99"/>
        <v>-1.0626145631325912</v>
      </c>
      <c r="G1467" s="354">
        <f t="shared" si="100"/>
        <v>0</v>
      </c>
      <c r="I1467" s="351">
        <f t="shared" si="101"/>
        <v>39450</v>
      </c>
      <c r="J1467" s="353">
        <f t="array" ref="J1467">(PRODUCT(1+$F$2:F1467/100)-1)*100</f>
        <v>211.29220996322397</v>
      </c>
      <c r="K1467" s="354">
        <f t="array" ref="K1467">(PRODUCT(1+$G$2:G1467/100)-1)*100</f>
        <v>46.12294481366721</v>
      </c>
      <c r="M1467" s="361">
        <f t="shared" si="102"/>
        <v>2.8973689086941357</v>
      </c>
    </row>
    <row r="1468" spans="1:13">
      <c r="A1468" s="350">
        <v>39451</v>
      </c>
      <c r="B1468" s="346">
        <v>3.5156999999999998</v>
      </c>
      <c r="C1468" s="346">
        <v>2217.59</v>
      </c>
      <c r="D1468" s="346"/>
      <c r="E1468" s="351">
        <f t="shared" si="98"/>
        <v>39451</v>
      </c>
      <c r="F1468" s="353">
        <f t="shared" si="99"/>
        <v>-5.6010525467873222</v>
      </c>
      <c r="G1468" s="354">
        <f t="shared" si="100"/>
        <v>-2.4553424151384839</v>
      </c>
      <c r="I1468" s="351">
        <f t="shared" si="101"/>
        <v>39451</v>
      </c>
      <c r="J1468" s="353">
        <f t="array" ref="J1468">(PRODUCT(1+$F$2:F1468/100)-1)*100</f>
        <v>193.85656970912825</v>
      </c>
      <c r="K1468" s="354">
        <f t="array" ref="K1468">(PRODUCT(1+$G$2:G1468/100)-1)*100</f>
        <v>42.535126171407846</v>
      </c>
      <c r="M1468" s="361">
        <f t="shared" si="102"/>
        <v>2.9034430865677017</v>
      </c>
    </row>
    <row r="1469" spans="1:13">
      <c r="A1469" s="350">
        <v>39454</v>
      </c>
      <c r="B1469" s="346">
        <v>3.5543</v>
      </c>
      <c r="C1469" s="346">
        <v>2224.7600000000002</v>
      </c>
      <c r="D1469" s="346"/>
      <c r="E1469" s="351">
        <f t="shared" si="98"/>
        <v>39454</v>
      </c>
      <c r="F1469" s="353">
        <f t="shared" si="99"/>
        <v>1.0979321330033986</v>
      </c>
      <c r="G1469" s="354">
        <f t="shared" si="100"/>
        <v>0.32332396881298298</v>
      </c>
      <c r="I1469" s="351">
        <f t="shared" si="101"/>
        <v>39454</v>
      </c>
      <c r="J1469" s="353">
        <f t="array" ref="J1469">(PRODUCT(1+$F$2:F1469/100)-1)*100</f>
        <v>197.08291541290629</v>
      </c>
      <c r="K1469" s="354">
        <f t="array" ref="K1469">(PRODUCT(1+$G$2:G1469/100)-1)*100</f>
        <v>42.995976398297842</v>
      </c>
      <c r="M1469" s="361">
        <f t="shared" si="102"/>
        <v>2.8999680529694976</v>
      </c>
    </row>
    <row r="1470" spans="1:13">
      <c r="A1470" s="350">
        <v>39455</v>
      </c>
      <c r="B1470" s="346">
        <v>3.3285999999999998</v>
      </c>
      <c r="C1470" s="346">
        <v>2184.67</v>
      </c>
      <c r="D1470" s="346"/>
      <c r="E1470" s="351">
        <f t="shared" si="98"/>
        <v>39455</v>
      </c>
      <c r="F1470" s="353">
        <f t="shared" si="99"/>
        <v>-6.3500548631235443</v>
      </c>
      <c r="G1470" s="354">
        <f t="shared" si="100"/>
        <v>-1.801992124993268</v>
      </c>
      <c r="I1470" s="351">
        <f t="shared" si="101"/>
        <v>39455</v>
      </c>
      <c r="J1470" s="353">
        <f t="array" ref="J1470">(PRODUCT(1+$F$2:F1470/100)-1)*100</f>
        <v>178.21798729521981</v>
      </c>
      <c r="K1470" s="354">
        <f t="array" ref="K1470">(PRODUCT(1+$G$2:G1470/100)-1)*100</f>
        <v>40.419200164543277</v>
      </c>
      <c r="M1470" s="361">
        <f t="shared" si="102"/>
        <v>2.9087617700754032</v>
      </c>
    </row>
    <row r="1471" spans="1:13">
      <c r="A1471" s="350">
        <v>39456</v>
      </c>
      <c r="B1471" s="346">
        <v>3.2856999999999998</v>
      </c>
      <c r="C1471" s="346">
        <v>2214.6</v>
      </c>
      <c r="D1471" s="346"/>
      <c r="E1471" s="351">
        <f t="shared" si="98"/>
        <v>39456</v>
      </c>
      <c r="F1471" s="353">
        <f t="shared" si="99"/>
        <v>-1.2888301387970924</v>
      </c>
      <c r="G1471" s="354">
        <f t="shared" si="100"/>
        <v>1.370000961243556</v>
      </c>
      <c r="I1471" s="351">
        <f t="shared" si="101"/>
        <v>39456</v>
      </c>
      <c r="J1471" s="353">
        <f t="array" ref="J1471">(PRODUCT(1+$F$2:F1471/100)-1)*100</f>
        <v>174.63223002340436</v>
      </c>
      <c r="K1471" s="354">
        <f t="array" ref="K1471">(PRODUCT(1+$G$2:G1471/100)-1)*100</f>
        <v>42.342944556568042</v>
      </c>
      <c r="M1471" s="361">
        <f t="shared" si="102"/>
        <v>2.9091538263289665</v>
      </c>
    </row>
    <row r="1472" spans="1:13">
      <c r="A1472" s="350">
        <v>39457</v>
      </c>
      <c r="B1472" s="346">
        <v>3.5286</v>
      </c>
      <c r="C1472" s="346">
        <v>2232.2399999999998</v>
      </c>
      <c r="D1472" s="346"/>
      <c r="E1472" s="351">
        <f t="shared" si="98"/>
        <v>39457</v>
      </c>
      <c r="F1472" s="353">
        <f t="shared" si="99"/>
        <v>7.3926408375688535</v>
      </c>
      <c r="G1472" s="354">
        <f t="shared" si="100"/>
        <v>0.79653210512056205</v>
      </c>
      <c r="I1472" s="351">
        <f t="shared" si="101"/>
        <v>39457</v>
      </c>
      <c r="J1472" s="353">
        <f t="array" ref="J1472">(PRODUCT(1+$F$2:F1472/100)-1)*100</f>
        <v>194.93480441324058</v>
      </c>
      <c r="K1472" s="354">
        <f t="array" ref="K1472">(PRODUCT(1+$G$2:G1472/100)-1)*100</f>
        <v>43.476751809335056</v>
      </c>
      <c r="M1472" s="361">
        <f t="shared" si="102"/>
        <v>2.9203756782985466</v>
      </c>
    </row>
    <row r="1473" spans="1:13">
      <c r="A1473" s="350">
        <v>39458</v>
      </c>
      <c r="B1473" s="346">
        <v>3.3443000000000001</v>
      </c>
      <c r="C1473" s="346">
        <v>2202.0300000000002</v>
      </c>
      <c r="D1473" s="346"/>
      <c r="E1473" s="351">
        <f t="shared" si="98"/>
        <v>39458</v>
      </c>
      <c r="F1473" s="353">
        <f t="shared" si="99"/>
        <v>-5.2230346312985283</v>
      </c>
      <c r="G1473" s="354">
        <f t="shared" si="100"/>
        <v>-1.3533491022470479</v>
      </c>
      <c r="I1473" s="351">
        <f t="shared" si="101"/>
        <v>39458</v>
      </c>
      <c r="J1473" s="353">
        <f t="array" ref="J1473">(PRODUCT(1+$F$2:F1473/100)-1)*100</f>
        <v>179.53025743898445</v>
      </c>
      <c r="K1473" s="354">
        <f t="array" ref="K1473">(PRODUCT(1+$G$2:G1473/100)-1)*100</f>
        <v>41.535010476790205</v>
      </c>
      <c r="M1473" s="361">
        <f t="shared" si="102"/>
        <v>2.9253616186014892</v>
      </c>
    </row>
    <row r="1474" spans="1:13">
      <c r="A1474" s="350">
        <v>39461</v>
      </c>
      <c r="B1474" s="346">
        <v>3.2528999999999999</v>
      </c>
      <c r="C1474" s="346">
        <v>2225.98</v>
      </c>
      <c r="D1474" s="346"/>
      <c r="E1474" s="351">
        <f t="shared" si="98"/>
        <v>39461</v>
      </c>
      <c r="F1474" s="353">
        <f t="shared" si="99"/>
        <v>-2.7330084023562518</v>
      </c>
      <c r="G1474" s="354">
        <f t="shared" si="100"/>
        <v>1.0876327752119552</v>
      </c>
      <c r="I1474" s="351">
        <f t="shared" si="101"/>
        <v>39461</v>
      </c>
      <c r="J1474" s="353">
        <f t="array" ref="J1474">(PRODUCT(1+$F$2:F1474/100)-1)*100</f>
        <v>171.89067201604894</v>
      </c>
      <c r="K1474" s="354">
        <f t="array" ref="K1474">(PRODUCT(1+$G$2:G1474/100)-1)*100</f>
        <v>43.074391639135442</v>
      </c>
      <c r="M1474" s="361">
        <f t="shared" si="102"/>
        <v>2.9257939067137051</v>
      </c>
    </row>
    <row r="1475" spans="1:13">
      <c r="A1475" s="350">
        <v>39462</v>
      </c>
      <c r="B1475" s="346">
        <v>3.15</v>
      </c>
      <c r="C1475" s="346">
        <v>2170.5100000000002</v>
      </c>
      <c r="D1475" s="346"/>
      <c r="E1475" s="351">
        <f t="shared" ref="E1475:E1538" si="103">A1475</f>
        <v>39462</v>
      </c>
      <c r="F1475" s="353">
        <f t="shared" ref="F1475:F1538" si="104">((B1475/B1474)-1)*100</f>
        <v>-3.1633311814073584</v>
      </c>
      <c r="G1475" s="354">
        <f t="shared" ref="G1475:G1538" si="105">((C1475/C1474)-1)*100</f>
        <v>-2.4919361359940218</v>
      </c>
      <c r="I1475" s="351">
        <f t="shared" ref="I1475:I1538" si="106">E1475</f>
        <v>39462</v>
      </c>
      <c r="J1475" s="353">
        <f t="array" ref="J1475">(PRODUCT(1+$F$2:F1475/100)-1)*100</f>
        <v>163.28986960882727</v>
      </c>
      <c r="K1475" s="354">
        <f t="array" ref="K1475">(PRODUCT(1+$G$2:G1475/100)-1)*100</f>
        <v>39.50906917252621</v>
      </c>
      <c r="M1475" s="361">
        <f t="shared" si="102"/>
        <v>2.9280000761326148</v>
      </c>
    </row>
    <row r="1476" spans="1:13">
      <c r="A1476" s="350">
        <v>39463</v>
      </c>
      <c r="B1476" s="346">
        <v>3.1528999999999998</v>
      </c>
      <c r="C1476" s="346">
        <v>2158.58</v>
      </c>
      <c r="D1476" s="346"/>
      <c r="E1476" s="351">
        <f t="shared" si="103"/>
        <v>39463</v>
      </c>
      <c r="F1476" s="353">
        <f t="shared" si="104"/>
        <v>9.2063492063498842E-2</v>
      </c>
      <c r="G1476" s="354">
        <f t="shared" si="105"/>
        <v>-0.54964040709327699</v>
      </c>
      <c r="I1476" s="351">
        <f t="shared" si="106"/>
        <v>39463</v>
      </c>
      <c r="J1476" s="353">
        <f t="array" ref="J1476">(PRODUCT(1+$F$2:F1476/100)-1)*100</f>
        <v>163.5322634570386</v>
      </c>
      <c r="K1476" s="354">
        <f t="array" ref="K1476">(PRODUCT(1+$G$2:G1476/100)-1)*100</f>
        <v>38.7422709567943</v>
      </c>
      <c r="M1476" s="361">
        <f t="shared" si="102"/>
        <v>2.9241438798499928</v>
      </c>
    </row>
    <row r="1477" spans="1:13">
      <c r="A1477" s="350">
        <v>39464</v>
      </c>
      <c r="B1477" s="346">
        <v>3.11</v>
      </c>
      <c r="C1477" s="346">
        <v>2095.86</v>
      </c>
      <c r="D1477" s="346"/>
      <c r="E1477" s="351">
        <f t="shared" si="103"/>
        <v>39464</v>
      </c>
      <c r="F1477" s="353">
        <f t="shared" si="104"/>
        <v>-1.3606520980684378</v>
      </c>
      <c r="G1477" s="354">
        <f t="shared" si="105"/>
        <v>-2.905613875788704</v>
      </c>
      <c r="I1477" s="351">
        <f t="shared" si="106"/>
        <v>39464</v>
      </c>
      <c r="J1477" s="353">
        <f t="array" ref="J1477">(PRODUCT(1+$F$2:F1477/100)-1)*100</f>
        <v>159.94650618522317</v>
      </c>
      <c r="K1477" s="354">
        <f t="array" ref="K1477">(PRODUCT(1+$G$2:G1477/100)-1)*100</f>
        <v>34.710956280289331</v>
      </c>
      <c r="M1477" s="361">
        <f t="shared" si="102"/>
        <v>2.9246241896530272</v>
      </c>
    </row>
    <row r="1478" spans="1:13">
      <c r="A1478" s="350">
        <v>39465</v>
      </c>
      <c r="B1478" s="346">
        <v>3.1214</v>
      </c>
      <c r="C1478" s="346">
        <v>2083.2399999999998</v>
      </c>
      <c r="D1478" s="346"/>
      <c r="E1478" s="351">
        <f t="shared" si="103"/>
        <v>39465</v>
      </c>
      <c r="F1478" s="353">
        <f t="shared" si="104"/>
        <v>0.36655948553054873</v>
      </c>
      <c r="G1478" s="354">
        <f t="shared" si="105"/>
        <v>-0.60213945587970219</v>
      </c>
      <c r="I1478" s="351">
        <f t="shared" si="106"/>
        <v>39465</v>
      </c>
      <c r="J1478" s="353">
        <f t="array" ref="J1478">(PRODUCT(1+$F$2:F1478/100)-1)*100</f>
        <v>160.89936476095036</v>
      </c>
      <c r="K1478" s="354">
        <f t="array" ref="K1478">(PRODUCT(1+$G$2:G1478/100)-1)*100</f>
        <v>33.899808461132849</v>
      </c>
      <c r="M1478" s="361">
        <f t="shared" si="102"/>
        <v>2.9246031739890448</v>
      </c>
    </row>
    <row r="1479" spans="1:13">
      <c r="A1479" s="350">
        <v>39468</v>
      </c>
      <c r="B1479" s="346">
        <v>3.1214</v>
      </c>
      <c r="C1479" s="346">
        <v>2083.2399999999998</v>
      </c>
      <c r="D1479" s="346"/>
      <c r="E1479" s="351">
        <f t="shared" si="103"/>
        <v>39468</v>
      </c>
      <c r="F1479" s="353">
        <f t="shared" si="104"/>
        <v>0</v>
      </c>
      <c r="G1479" s="354">
        <f t="shared" si="105"/>
        <v>0</v>
      </c>
      <c r="I1479" s="351">
        <f t="shared" si="106"/>
        <v>39468</v>
      </c>
      <c r="J1479" s="353">
        <f t="array" ref="J1479">(PRODUCT(1+$F$2:F1479/100)-1)*100</f>
        <v>160.89936476095036</v>
      </c>
      <c r="K1479" s="354">
        <f t="array" ref="K1479">(PRODUCT(1+$G$2:G1479/100)-1)*100</f>
        <v>33.899808461132849</v>
      </c>
      <c r="M1479" s="361">
        <f t="shared" si="102"/>
        <v>2.9235807024043301</v>
      </c>
    </row>
    <row r="1480" spans="1:13">
      <c r="A1480" s="350">
        <v>39469</v>
      </c>
      <c r="B1480" s="346">
        <v>3.1871</v>
      </c>
      <c r="C1480" s="346">
        <v>2060.15</v>
      </c>
      <c r="D1480" s="346"/>
      <c r="E1480" s="351">
        <f t="shared" si="103"/>
        <v>39469</v>
      </c>
      <c r="F1480" s="353">
        <f t="shared" si="104"/>
        <v>2.1048247581213486</v>
      </c>
      <c r="G1480" s="354">
        <f t="shared" si="105"/>
        <v>-1.1083696549605282</v>
      </c>
      <c r="I1480" s="351">
        <f t="shared" si="106"/>
        <v>39469</v>
      </c>
      <c r="J1480" s="353">
        <f t="array" ref="J1480">(PRODUCT(1+$F$2:F1480/100)-1)*100</f>
        <v>166.3908391842202</v>
      </c>
      <c r="K1480" s="354">
        <f t="array" ref="K1480">(PRODUCT(1+$G$2:G1480/100)-1)*100</f>
        <v>32.415703616099378</v>
      </c>
      <c r="M1480" s="361">
        <f t="shared" si="102"/>
        <v>2.9244322757424155</v>
      </c>
    </row>
    <row r="1481" spans="1:13">
      <c r="A1481" s="350">
        <v>39470</v>
      </c>
      <c r="B1481" s="346">
        <v>3.3942999999999999</v>
      </c>
      <c r="C1481" s="346">
        <v>2104.37</v>
      </c>
      <c r="D1481" s="346"/>
      <c r="E1481" s="351">
        <f t="shared" si="103"/>
        <v>39470</v>
      </c>
      <c r="F1481" s="353">
        <f t="shared" si="104"/>
        <v>6.5012079947287527</v>
      </c>
      <c r="G1481" s="354">
        <f t="shared" si="105"/>
        <v>2.1464456471615989</v>
      </c>
      <c r="I1481" s="351">
        <f t="shared" si="106"/>
        <v>39470</v>
      </c>
      <c r="J1481" s="353">
        <f t="array" ref="J1481">(PRODUCT(1+$F$2:F1481/100)-1)*100</f>
        <v>183.70946171848973</v>
      </c>
      <c r="K1481" s="354">
        <f t="array" ref="K1481">(PRODUCT(1+$G$2:G1481/100)-1)*100</f>
        <v>35.25793472252554</v>
      </c>
      <c r="M1481" s="361">
        <f t="shared" si="102"/>
        <v>2.933199995188891</v>
      </c>
    </row>
    <row r="1482" spans="1:13">
      <c r="A1482" s="350">
        <v>39471</v>
      </c>
      <c r="B1482" s="346">
        <v>3.1343000000000001</v>
      </c>
      <c r="C1482" s="346">
        <v>2125.6</v>
      </c>
      <c r="D1482" s="346"/>
      <c r="E1482" s="351">
        <f t="shared" si="103"/>
        <v>39471</v>
      </c>
      <c r="F1482" s="353">
        <f t="shared" si="104"/>
        <v>-7.6599004212945188</v>
      </c>
      <c r="G1482" s="354">
        <f t="shared" si="105"/>
        <v>1.0088530058877554</v>
      </c>
      <c r="I1482" s="351">
        <f t="shared" si="106"/>
        <v>39471</v>
      </c>
      <c r="J1482" s="353">
        <f t="array" ref="J1482">(PRODUCT(1+$F$2:F1482/100)-1)*100</f>
        <v>161.97759946506272</v>
      </c>
      <c r="K1482" s="354">
        <f t="array" ref="K1482">(PRODUCT(1+$G$2:G1482/100)-1)*100</f>
        <v>36.622488462675442</v>
      </c>
      <c r="M1482" s="361">
        <f t="shared" si="102"/>
        <v>2.946286988700396</v>
      </c>
    </row>
    <row r="1483" spans="1:13">
      <c r="A1483" s="350">
        <v>39472</v>
      </c>
      <c r="B1483" s="346">
        <v>3.11</v>
      </c>
      <c r="C1483" s="346">
        <v>2091.88</v>
      </c>
      <c r="D1483" s="346"/>
      <c r="E1483" s="351">
        <f t="shared" si="103"/>
        <v>39472</v>
      </c>
      <c r="F1483" s="353">
        <f t="shared" si="104"/>
        <v>-0.77529272883898326</v>
      </c>
      <c r="G1483" s="354">
        <f t="shared" si="105"/>
        <v>-1.5863756115920169</v>
      </c>
      <c r="I1483" s="351">
        <f t="shared" si="106"/>
        <v>39472</v>
      </c>
      <c r="J1483" s="353">
        <f t="array" ref="J1483">(PRODUCT(1+$F$2:F1483/100)-1)*100</f>
        <v>159.94650618522317</v>
      </c>
      <c r="K1483" s="354">
        <f t="array" ref="K1483">(PRODUCT(1+$G$2:G1483/100)-1)*100</f>
        <v>34.455142625753446</v>
      </c>
      <c r="M1483" s="361">
        <f t="shared" si="102"/>
        <v>2.9459217795334305</v>
      </c>
    </row>
    <row r="1484" spans="1:13">
      <c r="A1484" s="350">
        <v>39475</v>
      </c>
      <c r="B1484" s="346">
        <v>3.2843</v>
      </c>
      <c r="C1484" s="346">
        <v>2128.64</v>
      </c>
      <c r="D1484" s="346"/>
      <c r="E1484" s="351">
        <f t="shared" si="103"/>
        <v>39475</v>
      </c>
      <c r="F1484" s="353">
        <f t="shared" si="104"/>
        <v>5.6045016077170384</v>
      </c>
      <c r="G1484" s="354">
        <f t="shared" si="105"/>
        <v>1.7572709715662382</v>
      </c>
      <c r="I1484" s="351">
        <f t="shared" si="106"/>
        <v>39475</v>
      </c>
      <c r="J1484" s="353">
        <f t="array" ref="J1484">(PRODUCT(1+$F$2:F1484/100)-1)*100</f>
        <v>174.51521230357829</v>
      </c>
      <c r="K1484" s="354">
        <f t="array" ref="K1484">(PRODUCT(1+$G$2:G1484/100)-1)*100</f>
        <v>36.81788381689379</v>
      </c>
      <c r="M1484" s="361">
        <f t="shared" si="102"/>
        <v>2.9507376184171954</v>
      </c>
    </row>
    <row r="1485" spans="1:13">
      <c r="A1485" s="350">
        <v>39476</v>
      </c>
      <c r="B1485" s="346">
        <v>3.3086000000000002</v>
      </c>
      <c r="C1485" s="346">
        <v>2141.85</v>
      </c>
      <c r="D1485" s="346"/>
      <c r="E1485" s="351">
        <f t="shared" si="103"/>
        <v>39476</v>
      </c>
      <c r="F1485" s="353">
        <f t="shared" si="104"/>
        <v>0.73988368906616753</v>
      </c>
      <c r="G1485" s="354">
        <f t="shared" si="105"/>
        <v>0.62058403487672553</v>
      </c>
      <c r="I1485" s="351">
        <f t="shared" si="106"/>
        <v>39476</v>
      </c>
      <c r="J1485" s="353">
        <f t="array" ref="J1485">(PRODUCT(1+$F$2:F1485/100)-1)*100</f>
        <v>176.54630558341782</v>
      </c>
      <c r="K1485" s="354">
        <f t="array" ref="K1485">(PRODUCT(1+$G$2:G1485/100)-1)*100</f>
        <v>37.666953760717625</v>
      </c>
      <c r="M1485" s="361">
        <f t="shared" si="102"/>
        <v>2.9503325579073607</v>
      </c>
    </row>
    <row r="1486" spans="1:13">
      <c r="A1486" s="350">
        <v>39477</v>
      </c>
      <c r="B1486" s="346">
        <v>3.2770999999999999</v>
      </c>
      <c r="C1486" s="346">
        <v>2131.7800000000002</v>
      </c>
      <c r="D1486" s="346"/>
      <c r="E1486" s="351">
        <f t="shared" si="103"/>
        <v>39477</v>
      </c>
      <c r="F1486" s="353">
        <f t="shared" si="104"/>
        <v>-0.95206431723388052</v>
      </c>
      <c r="G1486" s="354">
        <f t="shared" si="105"/>
        <v>-0.47015430585707341</v>
      </c>
      <c r="I1486" s="351">
        <f t="shared" si="106"/>
        <v>39477</v>
      </c>
      <c r="J1486" s="353">
        <f t="array" ref="J1486">(PRODUCT(1+$F$2:F1486/100)-1)*100</f>
        <v>173.91340688732956</v>
      </c>
      <c r="K1486" s="354">
        <f t="array" ref="K1486">(PRODUCT(1+$G$2:G1486/100)-1)*100</f>
        <v>37.019706649869356</v>
      </c>
      <c r="M1486" s="361">
        <f t="shared" si="102"/>
        <v>2.9497890964225362</v>
      </c>
    </row>
    <row r="1487" spans="1:13">
      <c r="A1487" s="350">
        <v>39478</v>
      </c>
      <c r="B1487" s="346">
        <v>3.5929000000000002</v>
      </c>
      <c r="C1487" s="346">
        <v>2167.9</v>
      </c>
      <c r="D1487" s="346"/>
      <c r="E1487" s="351">
        <f t="shared" si="103"/>
        <v>39478</v>
      </c>
      <c r="F1487" s="353">
        <f t="shared" si="104"/>
        <v>9.6365689176405986</v>
      </c>
      <c r="G1487" s="354">
        <f t="shared" si="105"/>
        <v>1.6943587049320197</v>
      </c>
      <c r="I1487" s="351">
        <f t="shared" si="106"/>
        <v>39478</v>
      </c>
      <c r="J1487" s="353">
        <f t="array" ref="J1487">(PRODUCT(1+$F$2:F1487/100)-1)*100</f>
        <v>200.30926111668435</v>
      </c>
      <c r="K1487" s="354">
        <f t="array" ref="K1487">(PRODUCT(1+$G$2:G1487/100)-1)*100</f>
        <v>39.341311976963731</v>
      </c>
      <c r="M1487" s="361">
        <f t="shared" si="102"/>
        <v>2.9692482952140882</v>
      </c>
    </row>
    <row r="1488" spans="1:13">
      <c r="A1488" s="350">
        <v>39479</v>
      </c>
      <c r="B1488" s="346">
        <v>3.6271</v>
      </c>
      <c r="C1488" s="346">
        <v>2194.4299999999998</v>
      </c>
      <c r="D1488" s="346"/>
      <c r="E1488" s="351">
        <f t="shared" si="103"/>
        <v>39479</v>
      </c>
      <c r="F1488" s="353">
        <f t="shared" si="104"/>
        <v>0.95187731359067662</v>
      </c>
      <c r="G1488" s="354">
        <f t="shared" si="105"/>
        <v>1.2237649338068923</v>
      </c>
      <c r="I1488" s="351">
        <f t="shared" si="106"/>
        <v>39479</v>
      </c>
      <c r="J1488" s="353">
        <f t="array" ref="J1488">(PRODUCT(1+$F$2:F1488/100)-1)*100</f>
        <v>203.16783684386587</v>
      </c>
      <c r="K1488" s="354">
        <f t="array" ref="K1488">(PRODUCT(1+$G$2:G1488/100)-1)*100</f>
        <v>41.046522091244285</v>
      </c>
      <c r="M1488" s="361">
        <f t="shared" si="102"/>
        <v>2.9693664106671314</v>
      </c>
    </row>
    <row r="1489" spans="1:13">
      <c r="A1489" s="350">
        <v>39482</v>
      </c>
      <c r="B1489" s="346">
        <v>3.6985999999999999</v>
      </c>
      <c r="C1489" s="346">
        <v>2171.5100000000002</v>
      </c>
      <c r="D1489" s="346"/>
      <c r="E1489" s="351">
        <f t="shared" si="103"/>
        <v>39482</v>
      </c>
      <c r="F1489" s="353">
        <f t="shared" si="104"/>
        <v>1.9712718149485831</v>
      </c>
      <c r="G1489" s="354">
        <f t="shared" si="105"/>
        <v>-1.0444625711460209</v>
      </c>
      <c r="I1489" s="351">
        <f t="shared" si="106"/>
        <v>39482</v>
      </c>
      <c r="J1489" s="353">
        <f t="array" ref="J1489">(PRODUCT(1+$F$2:F1489/100)-1)*100</f>
        <v>209.14409896355829</v>
      </c>
      <c r="K1489" s="354">
        <f t="array" ref="K1489">(PRODUCT(1+$G$2:G1489/100)-1)*100</f>
        <v>39.573343960098043</v>
      </c>
      <c r="M1489" s="361">
        <f t="shared" si="102"/>
        <v>2.9688312476882843</v>
      </c>
    </row>
    <row r="1490" spans="1:13">
      <c r="A1490" s="350">
        <v>39483</v>
      </c>
      <c r="B1490" s="346">
        <v>3.6086</v>
      </c>
      <c r="C1490" s="346">
        <v>2102.23</v>
      </c>
      <c r="D1490" s="346"/>
      <c r="E1490" s="351">
        <f t="shared" si="103"/>
        <v>39483</v>
      </c>
      <c r="F1490" s="353">
        <f t="shared" si="104"/>
        <v>-2.4333531606553827</v>
      </c>
      <c r="G1490" s="354">
        <f t="shared" si="105"/>
        <v>-3.190406675539148</v>
      </c>
      <c r="I1490" s="351">
        <f t="shared" si="106"/>
        <v>39483</v>
      </c>
      <c r="J1490" s="353">
        <f t="array" ref="J1490">(PRODUCT(1+$F$2:F1490/100)-1)*100</f>
        <v>201.62153126044893</v>
      </c>
      <c r="K1490" s="354">
        <f t="array" ref="K1490">(PRODUCT(1+$G$2:G1490/100)-1)*100</f>
        <v>35.12038667712185</v>
      </c>
      <c r="M1490" s="361">
        <f t="shared" ref="M1490:M1553" si="107">_xlfn.STDEV.S(F708:F1490)</f>
        <v>2.9627285219588622</v>
      </c>
    </row>
    <row r="1491" spans="1:13">
      <c r="A1491" s="350">
        <v>39484</v>
      </c>
      <c r="B1491" s="346">
        <v>3.7170999999999998</v>
      </c>
      <c r="C1491" s="346">
        <v>2087.0500000000002</v>
      </c>
      <c r="D1491" s="346"/>
      <c r="E1491" s="351">
        <f t="shared" si="103"/>
        <v>39484</v>
      </c>
      <c r="F1491" s="353">
        <f t="shared" si="104"/>
        <v>3.0067062018511281</v>
      </c>
      <c r="G1491" s="354">
        <f t="shared" si="105"/>
        <v>-0.72209035167416502</v>
      </c>
      <c r="I1491" s="351">
        <f t="shared" si="106"/>
        <v>39484</v>
      </c>
      <c r="J1491" s="353">
        <f t="array" ref="J1491">(PRODUCT(1+$F$2:F1491/100)-1)*100</f>
        <v>210.69040454697517</v>
      </c>
      <c r="K1491" s="354">
        <f t="array" ref="K1491">(PRODUCT(1+$G$2:G1491/100)-1)*100</f>
        <v>34.144695401781533</v>
      </c>
      <c r="M1491" s="361">
        <f t="shared" si="107"/>
        <v>2.9643387847857259</v>
      </c>
    </row>
    <row r="1492" spans="1:13">
      <c r="A1492" s="350">
        <v>39485</v>
      </c>
      <c r="B1492" s="346">
        <v>3.8357000000000001</v>
      </c>
      <c r="C1492" s="346">
        <v>2104.02</v>
      </c>
      <c r="D1492" s="346"/>
      <c r="E1492" s="351">
        <f t="shared" si="103"/>
        <v>39485</v>
      </c>
      <c r="F1492" s="353">
        <f t="shared" si="104"/>
        <v>3.1906593850044462</v>
      </c>
      <c r="G1492" s="354">
        <f t="shared" si="105"/>
        <v>0.81310941280754445</v>
      </c>
      <c r="I1492" s="351">
        <f t="shared" si="106"/>
        <v>39485</v>
      </c>
      <c r="J1492" s="353">
        <f t="array" ref="J1492">(PRODUCT(1+$F$2:F1492/100)-1)*100</f>
        <v>220.6034770979615</v>
      </c>
      <c r="K1492" s="354">
        <f t="array" ref="K1492">(PRODUCT(1+$G$2:G1492/100)-1)*100</f>
        <v>35.235438546875429</v>
      </c>
      <c r="M1492" s="361">
        <f t="shared" si="107"/>
        <v>2.9624882614479939</v>
      </c>
    </row>
    <row r="1493" spans="1:13">
      <c r="A1493" s="350">
        <v>39486</v>
      </c>
      <c r="B1493" s="346">
        <v>3.84</v>
      </c>
      <c r="C1493" s="346">
        <v>2095.21</v>
      </c>
      <c r="D1493" s="346"/>
      <c r="E1493" s="351">
        <f t="shared" si="103"/>
        <v>39486</v>
      </c>
      <c r="F1493" s="353">
        <f t="shared" si="104"/>
        <v>0.11210470057616551</v>
      </c>
      <c r="G1493" s="354">
        <f t="shared" si="105"/>
        <v>-0.4187222554918657</v>
      </c>
      <c r="I1493" s="351">
        <f t="shared" si="106"/>
        <v>39486</v>
      </c>
      <c r="J1493" s="353">
        <f t="array" ref="J1493">(PRODUCT(1+$F$2:F1493/100)-1)*100</f>
        <v>220.96288866599895</v>
      </c>
      <c r="K1493" s="354">
        <f t="array" ref="K1493">(PRODUCT(1+$G$2:G1493/100)-1)*100</f>
        <v>34.669177668367638</v>
      </c>
      <c r="M1493" s="361">
        <f t="shared" si="107"/>
        <v>2.9624528578633211</v>
      </c>
    </row>
    <row r="1494" spans="1:13">
      <c r="A1494" s="350">
        <v>39489</v>
      </c>
      <c r="B1494" s="346">
        <v>3.8414000000000001</v>
      </c>
      <c r="C1494" s="346">
        <v>2107.65</v>
      </c>
      <c r="D1494" s="346"/>
      <c r="E1494" s="351">
        <f t="shared" si="103"/>
        <v>39489</v>
      </c>
      <c r="F1494" s="353">
        <f t="shared" si="104"/>
        <v>3.6458333333344584E-2</v>
      </c>
      <c r="G1494" s="354">
        <f t="shared" si="105"/>
        <v>0.59373523417700635</v>
      </c>
      <c r="I1494" s="351">
        <f t="shared" si="106"/>
        <v>39489</v>
      </c>
      <c r="J1494" s="353">
        <f t="array" ref="J1494">(PRODUCT(1+$F$2:F1494/100)-1)*100</f>
        <v>221.07990638582513</v>
      </c>
      <c r="K1494" s="354">
        <f t="array" ref="K1494">(PRODUCT(1+$G$2:G1494/100)-1)*100</f>
        <v>35.468756025761159</v>
      </c>
      <c r="M1494" s="361">
        <f t="shared" si="107"/>
        <v>2.9624187426249313</v>
      </c>
    </row>
    <row r="1495" spans="1:13">
      <c r="A1495" s="350">
        <v>39490</v>
      </c>
      <c r="B1495" s="346">
        <v>3.8429000000000002</v>
      </c>
      <c r="C1495" s="346">
        <v>2123.06</v>
      </c>
      <c r="D1495" s="346"/>
      <c r="E1495" s="351">
        <f t="shared" si="103"/>
        <v>39490</v>
      </c>
      <c r="F1495" s="353">
        <f t="shared" si="104"/>
        <v>3.9048263653884696E-2</v>
      </c>
      <c r="G1495" s="354">
        <f t="shared" si="105"/>
        <v>0.73114606315090036</v>
      </c>
      <c r="I1495" s="351">
        <f t="shared" si="106"/>
        <v>39490</v>
      </c>
      <c r="J1495" s="353">
        <f t="array" ref="J1495">(PRODUCT(1+$F$2:F1495/100)-1)*100</f>
        <v>221.2052825142103</v>
      </c>
      <c r="K1495" s="354">
        <f t="array" ref="K1495">(PRODUCT(1+$G$2:G1495/100)-1)*100</f>
        <v>36.459230502243024</v>
      </c>
      <c r="M1495" s="361">
        <f t="shared" si="107"/>
        <v>2.9620141011720165</v>
      </c>
    </row>
    <row r="1496" spans="1:13">
      <c r="A1496" s="350">
        <v>39491</v>
      </c>
      <c r="B1496" s="346">
        <v>3.9014000000000002</v>
      </c>
      <c r="C1496" s="346">
        <v>2152.7600000000002</v>
      </c>
      <c r="D1496" s="346"/>
      <c r="E1496" s="351">
        <f t="shared" si="103"/>
        <v>39491</v>
      </c>
      <c r="F1496" s="353">
        <f t="shared" si="104"/>
        <v>1.5222878555257724</v>
      </c>
      <c r="G1496" s="354">
        <f t="shared" si="105"/>
        <v>1.3989241943233033</v>
      </c>
      <c r="I1496" s="351">
        <f t="shared" si="106"/>
        <v>39491</v>
      </c>
      <c r="J1496" s="353">
        <f t="array" ref="J1496">(PRODUCT(1+$F$2:F1496/100)-1)*100</f>
        <v>226.09495152123139</v>
      </c>
      <c r="K1496" s="354">
        <f t="array" ref="K1496">(PRODUCT(1+$G$2:G1496/100)-1)*100</f>
        <v>38.368191693126306</v>
      </c>
      <c r="M1496" s="361">
        <f t="shared" si="107"/>
        <v>2.9617604022202331</v>
      </c>
    </row>
    <row r="1497" spans="1:13">
      <c r="A1497" s="350">
        <v>39492</v>
      </c>
      <c r="B1497" s="346">
        <v>3.8214000000000001</v>
      </c>
      <c r="C1497" s="346">
        <v>2123.94</v>
      </c>
      <c r="D1497" s="346"/>
      <c r="E1497" s="351">
        <f t="shared" si="103"/>
        <v>39492</v>
      </c>
      <c r="F1497" s="353">
        <f t="shared" si="104"/>
        <v>-2.0505459578612828</v>
      </c>
      <c r="G1497" s="354">
        <f t="shared" si="105"/>
        <v>-1.3387465393262632</v>
      </c>
      <c r="I1497" s="351">
        <f t="shared" si="106"/>
        <v>39492</v>
      </c>
      <c r="J1497" s="353">
        <f t="array" ref="J1497">(PRODUCT(1+$F$2:F1497/100)-1)*100</f>
        <v>219.40822467402307</v>
      </c>
      <c r="K1497" s="354">
        <f t="array" ref="K1497">(PRODUCT(1+$G$2:G1497/100)-1)*100</f>
        <v>36.515792315306243</v>
      </c>
      <c r="M1497" s="361">
        <f t="shared" si="107"/>
        <v>2.9628110487222932</v>
      </c>
    </row>
    <row r="1498" spans="1:13">
      <c r="A1498" s="350">
        <v>39493</v>
      </c>
      <c r="B1498" s="346">
        <v>3.8</v>
      </c>
      <c r="C1498" s="346">
        <v>2125.85</v>
      </c>
      <c r="D1498" s="346"/>
      <c r="E1498" s="351">
        <f t="shared" si="103"/>
        <v>39493</v>
      </c>
      <c r="F1498" s="353">
        <f t="shared" si="104"/>
        <v>-0.560004186947205</v>
      </c>
      <c r="G1498" s="354">
        <f t="shared" si="105"/>
        <v>8.9927210749829456E-2</v>
      </c>
      <c r="I1498" s="351">
        <f t="shared" si="106"/>
        <v>39493</v>
      </c>
      <c r="J1498" s="353">
        <f t="array" ref="J1498">(PRODUCT(1+$F$2:F1498/100)-1)*100</f>
        <v>217.61952524239484</v>
      </c>
      <c r="K1498" s="354">
        <f t="array" ref="K1498">(PRODUCT(1+$G$2:G1498/100)-1)*100</f>
        <v>36.638557159568428</v>
      </c>
      <c r="M1498" s="361">
        <f t="shared" si="107"/>
        <v>2.9628305446924217</v>
      </c>
    </row>
    <row r="1499" spans="1:13">
      <c r="A1499" s="350">
        <v>39496</v>
      </c>
      <c r="B1499" s="346">
        <v>3.8</v>
      </c>
      <c r="C1499" s="346">
        <v>2125.85</v>
      </c>
      <c r="D1499" s="346"/>
      <c r="E1499" s="351">
        <f t="shared" si="103"/>
        <v>39496</v>
      </c>
      <c r="F1499" s="353">
        <f t="shared" si="104"/>
        <v>0</v>
      </c>
      <c r="G1499" s="354">
        <f t="shared" si="105"/>
        <v>0</v>
      </c>
      <c r="I1499" s="351">
        <f t="shared" si="106"/>
        <v>39496</v>
      </c>
      <c r="J1499" s="353">
        <f t="array" ref="J1499">(PRODUCT(1+$F$2:F1499/100)-1)*100</f>
        <v>217.61952524239484</v>
      </c>
      <c r="K1499" s="354">
        <f t="array" ref="K1499">(PRODUCT(1+$G$2:G1499/100)-1)*100</f>
        <v>36.638557159568428</v>
      </c>
      <c r="M1499" s="361">
        <f t="shared" si="107"/>
        <v>2.9611208378264546</v>
      </c>
    </row>
    <row r="1500" spans="1:13">
      <c r="A1500" s="350">
        <v>39497</v>
      </c>
      <c r="B1500" s="346">
        <v>3.8271000000000002</v>
      </c>
      <c r="C1500" s="346">
        <v>2124.12</v>
      </c>
      <c r="D1500" s="346"/>
      <c r="E1500" s="351">
        <f t="shared" si="103"/>
        <v>39497</v>
      </c>
      <c r="F1500" s="353">
        <f t="shared" si="104"/>
        <v>0.71315789473684887</v>
      </c>
      <c r="G1500" s="354">
        <f t="shared" si="105"/>
        <v>-8.1379213020671415E-2</v>
      </c>
      <c r="I1500" s="351">
        <f t="shared" si="106"/>
        <v>39497</v>
      </c>
      <c r="J1500" s="353">
        <f t="array" ref="J1500">(PRODUCT(1+$F$2:F1500/100)-1)*100</f>
        <v>219.88465396188667</v>
      </c>
      <c r="K1500" s="354">
        <f t="array" ref="K1500">(PRODUCT(1+$G$2:G1500/100)-1)*100</f>
        <v>36.527361777069167</v>
      </c>
      <c r="M1500" s="361">
        <f t="shared" si="107"/>
        <v>2.9572461574447146</v>
      </c>
    </row>
    <row r="1501" spans="1:13">
      <c r="A1501" s="350">
        <v>39498</v>
      </c>
      <c r="B1501" s="346">
        <v>3.9243000000000001</v>
      </c>
      <c r="C1501" s="346">
        <v>2141.9499999999998</v>
      </c>
      <c r="D1501" s="346"/>
      <c r="E1501" s="351">
        <f t="shared" si="103"/>
        <v>39498</v>
      </c>
      <c r="F1501" s="353">
        <f t="shared" si="104"/>
        <v>2.5397820804264226</v>
      </c>
      <c r="G1501" s="354">
        <f t="shared" si="105"/>
        <v>0.83940643654782932</v>
      </c>
      <c r="I1501" s="351">
        <f t="shared" si="106"/>
        <v>39498</v>
      </c>
      <c r="J1501" s="353">
        <f t="array" ref="J1501">(PRODUCT(1+$F$2:F1501/100)-1)*100</f>
        <v>228.00902708124471</v>
      </c>
      <c r="K1501" s="354">
        <f t="array" ref="K1501">(PRODUCT(1+$G$2:G1501/100)-1)*100</f>
        <v>37.673381239474836</v>
      </c>
      <c r="M1501" s="361">
        <f t="shared" si="107"/>
        <v>2.9580081301485079</v>
      </c>
    </row>
    <row r="1502" spans="1:13">
      <c r="A1502" s="350">
        <v>39499</v>
      </c>
      <c r="B1502" s="346">
        <v>3.9813999999999998</v>
      </c>
      <c r="C1502" s="346">
        <v>2115.13</v>
      </c>
      <c r="D1502" s="346"/>
      <c r="E1502" s="351">
        <f t="shared" si="103"/>
        <v>39499</v>
      </c>
      <c r="F1502" s="353">
        <f t="shared" si="104"/>
        <v>1.4550365670310539</v>
      </c>
      <c r="G1502" s="354">
        <f t="shared" si="105"/>
        <v>-1.2521300683956071</v>
      </c>
      <c r="I1502" s="351">
        <f t="shared" si="106"/>
        <v>39499</v>
      </c>
      <c r="J1502" s="353">
        <f t="array" ref="J1502">(PRODUCT(1+$F$2:F1502/100)-1)*100</f>
        <v>232.7816783684396</v>
      </c>
      <c r="K1502" s="354">
        <f t="array" ref="K1502">(PRODUCT(1+$G$2:G1502/100)-1)*100</f>
        <v>35.949531436798445</v>
      </c>
      <c r="M1502" s="361">
        <f t="shared" si="107"/>
        <v>2.9583617160087625</v>
      </c>
    </row>
    <row r="1503" spans="1:13">
      <c r="A1503" s="350">
        <v>39500</v>
      </c>
      <c r="B1503" s="346">
        <v>3.9714</v>
      </c>
      <c r="C1503" s="346">
        <v>2132.02</v>
      </c>
      <c r="D1503" s="346"/>
      <c r="E1503" s="351">
        <f t="shared" si="103"/>
        <v>39500</v>
      </c>
      <c r="F1503" s="353">
        <f t="shared" si="104"/>
        <v>-0.25116793087858191</v>
      </c>
      <c r="G1503" s="354">
        <f t="shared" si="105"/>
        <v>0.79853247790915294</v>
      </c>
      <c r="I1503" s="351">
        <f t="shared" si="106"/>
        <v>39500</v>
      </c>
      <c r="J1503" s="353">
        <f t="array" ref="J1503">(PRODUCT(1+$F$2:F1503/100)-1)*100</f>
        <v>231.94583751253853</v>
      </c>
      <c r="K1503" s="354">
        <f t="array" ref="K1503">(PRODUCT(1+$G$2:G1503/100)-1)*100</f>
        <v>37.035132598886598</v>
      </c>
      <c r="M1503" s="361">
        <f t="shared" si="107"/>
        <v>2.9540607534392347</v>
      </c>
    </row>
    <row r="1504" spans="1:13">
      <c r="A1504" s="350">
        <v>39503</v>
      </c>
      <c r="B1504" s="346">
        <v>4</v>
      </c>
      <c r="C1504" s="346">
        <v>2161.5100000000002</v>
      </c>
      <c r="D1504" s="346"/>
      <c r="E1504" s="351">
        <f t="shared" si="103"/>
        <v>39503</v>
      </c>
      <c r="F1504" s="353">
        <f t="shared" si="104"/>
        <v>0.72014906582060778</v>
      </c>
      <c r="G1504" s="354">
        <f t="shared" si="105"/>
        <v>1.3831952795940072</v>
      </c>
      <c r="I1504" s="351">
        <f t="shared" si="106"/>
        <v>39503</v>
      </c>
      <c r="J1504" s="353">
        <f t="array" ref="J1504">(PRODUCT(1+$F$2:F1504/100)-1)*100</f>
        <v>234.3363423604155</v>
      </c>
      <c r="K1504" s="354">
        <f t="array" ref="K1504">(PRODUCT(1+$G$2:G1504/100)-1)*100</f>
        <v>38.930596084379786</v>
      </c>
      <c r="M1504" s="361">
        <f t="shared" si="107"/>
        <v>2.9540959979745853</v>
      </c>
    </row>
    <row r="1505" spans="1:13">
      <c r="A1505" s="350">
        <v>39504</v>
      </c>
      <c r="B1505" s="346">
        <v>4.1429</v>
      </c>
      <c r="C1505" s="346">
        <v>2176.48</v>
      </c>
      <c r="D1505" s="346"/>
      <c r="E1505" s="351">
        <f t="shared" si="103"/>
        <v>39504</v>
      </c>
      <c r="F1505" s="353">
        <f t="shared" si="104"/>
        <v>3.5725000000000007</v>
      </c>
      <c r="G1505" s="354">
        <f t="shared" si="105"/>
        <v>0.69257139684757441</v>
      </c>
      <c r="I1505" s="351">
        <f t="shared" si="106"/>
        <v>39504</v>
      </c>
      <c r="J1505" s="353">
        <f t="array" ref="J1505">(PRODUCT(1+$F$2:F1505/100)-1)*100</f>
        <v>246.28050819124132</v>
      </c>
      <c r="K1505" s="354">
        <f t="array" ref="K1505">(PRODUCT(1+$G$2:G1505/100)-1)*100</f>
        <v>39.892789654330031</v>
      </c>
      <c r="M1505" s="361">
        <f t="shared" si="107"/>
        <v>2.955825002928445</v>
      </c>
    </row>
    <row r="1506" spans="1:13">
      <c r="A1506" s="350">
        <v>39505</v>
      </c>
      <c r="B1506" s="346">
        <v>4.6329000000000002</v>
      </c>
      <c r="C1506" s="346">
        <v>2175</v>
      </c>
      <c r="D1506" s="346"/>
      <c r="E1506" s="351">
        <f t="shared" si="103"/>
        <v>39505</v>
      </c>
      <c r="F1506" s="353">
        <f t="shared" si="104"/>
        <v>11.827463853822206</v>
      </c>
      <c r="G1506" s="354">
        <f t="shared" si="105"/>
        <v>-6.7999705947219269E-2</v>
      </c>
      <c r="I1506" s="351">
        <f t="shared" si="106"/>
        <v>39505</v>
      </c>
      <c r="J1506" s="353">
        <f t="array" ref="J1506">(PRODUCT(1+$F$2:F1506/100)-1)*100</f>
        <v>287.23671013039223</v>
      </c>
      <c r="K1506" s="354">
        <f t="array" ref="K1506">(PRODUCT(1+$G$2:G1506/100)-1)*100</f>
        <v>39.797662968723714</v>
      </c>
      <c r="M1506" s="361">
        <f t="shared" si="107"/>
        <v>2.978557980773147</v>
      </c>
    </row>
    <row r="1507" spans="1:13">
      <c r="A1507" s="350">
        <v>39506</v>
      </c>
      <c r="B1507" s="346">
        <v>4.5057</v>
      </c>
      <c r="C1507" s="346">
        <v>2155.81</v>
      </c>
      <c r="D1507" s="346"/>
      <c r="E1507" s="351">
        <f t="shared" si="103"/>
        <v>39506</v>
      </c>
      <c r="F1507" s="353">
        <f t="shared" si="104"/>
        <v>-2.7455805219193219</v>
      </c>
      <c r="G1507" s="354">
        <f t="shared" si="105"/>
        <v>-0.88229885057471424</v>
      </c>
      <c r="I1507" s="351">
        <f t="shared" si="106"/>
        <v>39506</v>
      </c>
      <c r="J1507" s="353">
        <f t="array" ref="J1507">(PRODUCT(1+$F$2:F1507/100)-1)*100</f>
        <v>276.60481444333101</v>
      </c>
      <c r="K1507" s="354">
        <f t="array" ref="K1507">(PRODUCT(1+$G$2:G1507/100)-1)*100</f>
        <v>38.564229795220342</v>
      </c>
      <c r="M1507" s="361">
        <f t="shared" si="107"/>
        <v>2.9786920071366336</v>
      </c>
    </row>
    <row r="1508" spans="1:13">
      <c r="A1508" s="350">
        <v>39507</v>
      </c>
      <c r="B1508" s="346">
        <v>4.5114000000000001</v>
      </c>
      <c r="C1508" s="346">
        <v>2097.48</v>
      </c>
      <c r="D1508" s="346"/>
      <c r="E1508" s="351">
        <f t="shared" si="103"/>
        <v>39507</v>
      </c>
      <c r="F1508" s="353">
        <f t="shared" si="104"/>
        <v>0.12650642519476119</v>
      </c>
      <c r="G1508" s="354">
        <f t="shared" si="105"/>
        <v>-2.7057115422973288</v>
      </c>
      <c r="I1508" s="351">
        <f t="shared" si="106"/>
        <v>39507</v>
      </c>
      <c r="J1508" s="353">
        <f t="array" ref="J1508">(PRODUCT(1+$F$2:F1508/100)-1)*100</f>
        <v>277.0812437311946</v>
      </c>
      <c r="K1508" s="354">
        <f t="array" ref="K1508">(PRODUCT(1+$G$2:G1508/100)-1)*100</f>
        <v>34.815081436155658</v>
      </c>
      <c r="M1508" s="361">
        <f t="shared" si="107"/>
        <v>2.9786004261156003</v>
      </c>
    </row>
    <row r="1509" spans="1:13">
      <c r="A1509" s="350">
        <v>39510</v>
      </c>
      <c r="B1509" s="346">
        <v>4.42</v>
      </c>
      <c r="C1509" s="346">
        <v>2098.64</v>
      </c>
      <c r="D1509" s="346"/>
      <c r="E1509" s="351">
        <f t="shared" si="103"/>
        <v>39510</v>
      </c>
      <c r="F1509" s="353">
        <f t="shared" si="104"/>
        <v>-2.0259786319102746</v>
      </c>
      <c r="G1509" s="354">
        <f t="shared" si="105"/>
        <v>5.5304460590788196E-2</v>
      </c>
      <c r="I1509" s="351">
        <f t="shared" si="106"/>
        <v>39510</v>
      </c>
      <c r="J1509" s="353">
        <f t="array" ref="J1509">(PRODUCT(1+$F$2:F1509/100)-1)*100</f>
        <v>269.44165830825909</v>
      </c>
      <c r="K1509" s="354">
        <f t="array" ref="K1509">(PRODUCT(1+$G$2:G1509/100)-1)*100</f>
        <v>34.889640189738948</v>
      </c>
      <c r="M1509" s="361">
        <f t="shared" si="107"/>
        <v>2.9793369033870385</v>
      </c>
    </row>
    <row r="1510" spans="1:13">
      <c r="A1510" s="350">
        <v>39511</v>
      </c>
      <c r="B1510" s="346">
        <v>4.5029000000000003</v>
      </c>
      <c r="C1510" s="346">
        <v>2091.42</v>
      </c>
      <c r="D1510" s="346"/>
      <c r="E1510" s="351">
        <f t="shared" si="103"/>
        <v>39511</v>
      </c>
      <c r="F1510" s="353">
        <f t="shared" si="104"/>
        <v>1.8755656108597307</v>
      </c>
      <c r="G1510" s="354">
        <f t="shared" si="105"/>
        <v>-0.34403232569663045</v>
      </c>
      <c r="I1510" s="351">
        <f t="shared" si="106"/>
        <v>39511</v>
      </c>
      <c r="J1510" s="353">
        <f t="array" ref="J1510">(PRODUCT(1+$F$2:F1510/100)-1)*100</f>
        <v>276.37077900367871</v>
      </c>
      <c r="K1510" s="354">
        <f t="array" ref="K1510">(PRODUCT(1+$G$2:G1510/100)-1)*100</f>
        <v>34.425576223470379</v>
      </c>
      <c r="M1510" s="361">
        <f t="shared" si="107"/>
        <v>2.9795881426257278</v>
      </c>
    </row>
    <row r="1511" spans="1:13">
      <c r="A1511" s="350">
        <v>39512</v>
      </c>
      <c r="B1511" s="346">
        <v>4.5857000000000001</v>
      </c>
      <c r="C1511" s="346">
        <v>2103.42</v>
      </c>
      <c r="D1511" s="346"/>
      <c r="E1511" s="351">
        <f t="shared" si="103"/>
        <v>39512</v>
      </c>
      <c r="F1511" s="353">
        <f t="shared" si="104"/>
        <v>1.8388149858979741</v>
      </c>
      <c r="G1511" s="354">
        <f t="shared" si="105"/>
        <v>0.57377284333133272</v>
      </c>
      <c r="I1511" s="351">
        <f t="shared" si="106"/>
        <v>39512</v>
      </c>
      <c r="J1511" s="353">
        <f t="array" ref="J1511">(PRODUCT(1+$F$2:F1511/100)-1)*100</f>
        <v>283.29154129053933</v>
      </c>
      <c r="K1511" s="354">
        <f t="array" ref="K1511">(PRODUCT(1+$G$2:G1511/100)-1)*100</f>
        <v>35.196873674332309</v>
      </c>
      <c r="M1511" s="361">
        <f t="shared" si="107"/>
        <v>2.9798959732856218</v>
      </c>
    </row>
    <row r="1512" spans="1:13">
      <c r="A1512" s="350">
        <v>39513</v>
      </c>
      <c r="B1512" s="346">
        <v>4.3742999999999999</v>
      </c>
      <c r="C1512" s="346">
        <v>2057.44</v>
      </c>
      <c r="D1512" s="346"/>
      <c r="E1512" s="351">
        <f t="shared" si="103"/>
        <v>39513</v>
      </c>
      <c r="F1512" s="353">
        <f t="shared" si="104"/>
        <v>-4.6099832086704424</v>
      </c>
      <c r="G1512" s="354">
        <f t="shared" si="105"/>
        <v>-2.1859638113168045</v>
      </c>
      <c r="I1512" s="351">
        <f t="shared" si="106"/>
        <v>39513</v>
      </c>
      <c r="J1512" s="353">
        <f t="array" ref="J1512">(PRODUCT(1+$F$2:F1512/100)-1)*100</f>
        <v>265.62186559679134</v>
      </c>
      <c r="K1512" s="354">
        <f t="array" ref="K1512">(PRODUCT(1+$G$2:G1512/100)-1)*100</f>
        <v>32.241518941779709</v>
      </c>
      <c r="M1512" s="361">
        <f t="shared" si="107"/>
        <v>2.984506318318894</v>
      </c>
    </row>
    <row r="1513" spans="1:13">
      <c r="A1513" s="350">
        <v>39514</v>
      </c>
      <c r="B1513" s="346">
        <v>4.4657</v>
      </c>
      <c r="C1513" s="346">
        <v>2040.17</v>
      </c>
      <c r="D1513" s="346"/>
      <c r="E1513" s="351">
        <f t="shared" si="103"/>
        <v>39514</v>
      </c>
      <c r="F1513" s="353">
        <f t="shared" si="104"/>
        <v>2.089477173490617</v>
      </c>
      <c r="G1513" s="354">
        <f t="shared" si="105"/>
        <v>-0.83939264328485308</v>
      </c>
      <c r="I1513" s="351">
        <f t="shared" si="106"/>
        <v>39514</v>
      </c>
      <c r="J1513" s="353">
        <f t="array" ref="J1513">(PRODUCT(1+$F$2:F1513/100)-1)*100</f>
        <v>273.26145101972685</v>
      </c>
      <c r="K1513" s="354">
        <f t="array" ref="K1513">(PRODUCT(1+$G$2:G1513/100)-1)*100</f>
        <v>31.131493360414275</v>
      </c>
      <c r="M1513" s="361">
        <f t="shared" si="107"/>
        <v>2.9806970082993725</v>
      </c>
    </row>
    <row r="1514" spans="1:13">
      <c r="A1514" s="350">
        <v>39517</v>
      </c>
      <c r="B1514" s="346">
        <v>4.7443</v>
      </c>
      <c r="C1514" s="346">
        <v>2008.71</v>
      </c>
      <c r="D1514" s="346"/>
      <c r="E1514" s="351">
        <f t="shared" si="103"/>
        <v>39517</v>
      </c>
      <c r="F1514" s="353">
        <f t="shared" si="104"/>
        <v>6.2386635913742605</v>
      </c>
      <c r="G1514" s="354">
        <f t="shared" si="105"/>
        <v>-1.5420283603817309</v>
      </c>
      <c r="I1514" s="351">
        <f t="shared" si="106"/>
        <v>39517</v>
      </c>
      <c r="J1514" s="353">
        <f t="array" ref="J1514">(PRODUCT(1+$F$2:F1514/100)-1)*100</f>
        <v>296.54797726512976</v>
      </c>
      <c r="K1514" s="354">
        <f t="array" ref="K1514">(PRODUCT(1+$G$2:G1514/100)-1)*100</f>
        <v>29.109408543404601</v>
      </c>
      <c r="M1514" s="361">
        <f t="shared" si="107"/>
        <v>2.9881769351535046</v>
      </c>
    </row>
    <row r="1515" spans="1:13">
      <c r="A1515" s="350">
        <v>39518</v>
      </c>
      <c r="B1515" s="346">
        <v>4.7256999999999998</v>
      </c>
      <c r="C1515" s="346">
        <v>2083.36</v>
      </c>
      <c r="D1515" s="346"/>
      <c r="E1515" s="351">
        <f t="shared" si="103"/>
        <v>39518</v>
      </c>
      <c r="F1515" s="353">
        <f t="shared" si="104"/>
        <v>-0.39204940665641397</v>
      </c>
      <c r="G1515" s="354">
        <f t="shared" si="105"/>
        <v>3.716315446231655</v>
      </c>
      <c r="I1515" s="351">
        <f t="shared" si="106"/>
        <v>39518</v>
      </c>
      <c r="J1515" s="353">
        <f t="array" ref="J1515">(PRODUCT(1+$F$2:F1515/100)-1)*100</f>
        <v>294.99331327315383</v>
      </c>
      <c r="K1515" s="354">
        <f t="array" ref="K1515">(PRODUCT(1+$G$2:G1515/100)-1)*100</f>
        <v>33.907521435641485</v>
      </c>
      <c r="M1515" s="361">
        <f t="shared" si="107"/>
        <v>2.9878356529950088</v>
      </c>
    </row>
    <row r="1516" spans="1:13">
      <c r="A1516" s="350">
        <v>39519</v>
      </c>
      <c r="B1516" s="346">
        <v>4.8628999999999998</v>
      </c>
      <c r="C1516" s="346">
        <v>2065.21</v>
      </c>
      <c r="D1516" s="346"/>
      <c r="E1516" s="351">
        <f t="shared" si="103"/>
        <v>39519</v>
      </c>
      <c r="F1516" s="353">
        <f t="shared" si="104"/>
        <v>2.9032735890979211</v>
      </c>
      <c r="G1516" s="354">
        <f t="shared" si="105"/>
        <v>-0.87118884878274461</v>
      </c>
      <c r="I1516" s="351">
        <f t="shared" si="106"/>
        <v>39519</v>
      </c>
      <c r="J1516" s="353">
        <f t="array" ref="J1516">(PRODUCT(1+$F$2:F1516/100)-1)*100</f>
        <v>306.46104981611614</v>
      </c>
      <c r="K1516" s="354">
        <f t="array" ref="K1516">(PRODUCT(1+$G$2:G1516/100)-1)*100</f>
        <v>32.74093404121281</v>
      </c>
      <c r="M1516" s="361">
        <f t="shared" si="107"/>
        <v>2.9843374286695559</v>
      </c>
    </row>
    <row r="1517" spans="1:13">
      <c r="A1517" s="350">
        <v>39520</v>
      </c>
      <c r="B1517" s="346">
        <v>4.8871000000000002</v>
      </c>
      <c r="C1517" s="346">
        <v>2075.88</v>
      </c>
      <c r="D1517" s="346"/>
      <c r="E1517" s="351">
        <f t="shared" si="103"/>
        <v>39520</v>
      </c>
      <c r="F1517" s="353">
        <f t="shared" si="104"/>
        <v>0.49764543790742355</v>
      </c>
      <c r="G1517" s="354">
        <f t="shared" si="105"/>
        <v>0.51665448065814079</v>
      </c>
      <c r="I1517" s="351">
        <f t="shared" si="106"/>
        <v>39520</v>
      </c>
      <c r="J1517" s="353">
        <f t="array" ref="J1517">(PRODUCT(1+$F$2:F1517/100)-1)*100</f>
        <v>308.48378468739668</v>
      </c>
      <c r="K1517" s="354">
        <f t="array" ref="K1517">(PRODUCT(1+$G$2:G1517/100)-1)*100</f>
        <v>33.426746024604206</v>
      </c>
      <c r="M1517" s="361">
        <f t="shared" si="107"/>
        <v>2.9842942568080733</v>
      </c>
    </row>
    <row r="1518" spans="1:13">
      <c r="A1518" s="350">
        <v>39521</v>
      </c>
      <c r="B1518" s="346">
        <v>4.7514000000000003</v>
      </c>
      <c r="C1518" s="346">
        <v>2032.79</v>
      </c>
      <c r="D1518" s="346"/>
      <c r="E1518" s="351">
        <f t="shared" si="103"/>
        <v>39521</v>
      </c>
      <c r="F1518" s="353">
        <f t="shared" si="104"/>
        <v>-2.7766978371631446</v>
      </c>
      <c r="G1518" s="354">
        <f t="shared" si="105"/>
        <v>-2.0757461895678064</v>
      </c>
      <c r="I1518" s="351">
        <f t="shared" si="106"/>
        <v>39521</v>
      </c>
      <c r="J1518" s="353">
        <f t="array" ref="J1518">(PRODUCT(1+$F$2:F1518/100)-1)*100</f>
        <v>297.14142427281962</v>
      </c>
      <c r="K1518" s="354">
        <f t="array" ref="K1518">(PRODUCT(1+$G$2:G1518/100)-1)*100</f>
        <v>30.657145428134157</v>
      </c>
      <c r="M1518" s="361">
        <f t="shared" si="107"/>
        <v>2.9837814232203166</v>
      </c>
    </row>
    <row r="1519" spans="1:13">
      <c r="A1519" s="350">
        <v>39524</v>
      </c>
      <c r="B1519" s="346">
        <v>4.7129000000000003</v>
      </c>
      <c r="C1519" s="346">
        <v>2014.88</v>
      </c>
      <c r="D1519" s="346"/>
      <c r="E1519" s="351">
        <f t="shared" si="103"/>
        <v>39524</v>
      </c>
      <c r="F1519" s="353">
        <f t="shared" si="104"/>
        <v>-0.81028749421223623</v>
      </c>
      <c r="G1519" s="354">
        <f t="shared" si="105"/>
        <v>-0.88105510160910727</v>
      </c>
      <c r="I1519" s="351">
        <f t="shared" si="106"/>
        <v>39524</v>
      </c>
      <c r="J1519" s="353">
        <f t="array" ref="J1519">(PRODUCT(1+$F$2:F1519/100)-1)*100</f>
        <v>293.92343697760055</v>
      </c>
      <c r="K1519" s="354">
        <f t="array" ref="K1519">(PRODUCT(1+$G$2:G1519/100)-1)*100</f>
        <v>29.50598398272275</v>
      </c>
      <c r="M1519" s="361">
        <f t="shared" si="107"/>
        <v>2.983942294643493</v>
      </c>
    </row>
    <row r="1520" spans="1:13">
      <c r="A1520" s="350">
        <v>39525</v>
      </c>
      <c r="B1520" s="346">
        <v>5</v>
      </c>
      <c r="C1520" s="346">
        <v>2100.38</v>
      </c>
      <c r="D1520" s="346"/>
      <c r="E1520" s="351">
        <f t="shared" si="103"/>
        <v>39525</v>
      </c>
      <c r="F1520" s="353">
        <f t="shared" si="104"/>
        <v>6.0917906172420322</v>
      </c>
      <c r="G1520" s="354">
        <f t="shared" si="105"/>
        <v>4.2434288890653482</v>
      </c>
      <c r="I1520" s="351">
        <f t="shared" si="106"/>
        <v>39525</v>
      </c>
      <c r="J1520" s="353">
        <f t="array" ref="J1520">(PRODUCT(1+$F$2:F1520/100)-1)*100</f>
        <v>317.92042795051935</v>
      </c>
      <c r="K1520" s="354">
        <f t="array" ref="K1520">(PRODUCT(1+$G$2:G1520/100)-1)*100</f>
        <v>35.001478320113954</v>
      </c>
      <c r="M1520" s="361">
        <f t="shared" si="107"/>
        <v>2.9913390779484819</v>
      </c>
    </row>
    <row r="1521" spans="1:13">
      <c r="A1521" s="350">
        <v>39526</v>
      </c>
      <c r="B1521" s="346">
        <v>4.9813999999999998</v>
      </c>
      <c r="C1521" s="346">
        <v>2049.4</v>
      </c>
      <c r="D1521" s="346"/>
      <c r="E1521" s="351">
        <f t="shared" si="103"/>
        <v>39526</v>
      </c>
      <c r="F1521" s="353">
        <f t="shared" si="104"/>
        <v>-0.37200000000000566</v>
      </c>
      <c r="G1521" s="354">
        <f t="shared" si="105"/>
        <v>-2.4271798436473424</v>
      </c>
      <c r="I1521" s="351">
        <f t="shared" si="106"/>
        <v>39526</v>
      </c>
      <c r="J1521" s="353">
        <f t="array" ref="J1521">(PRODUCT(1+$F$2:F1521/100)-1)*100</f>
        <v>316.36576395854343</v>
      </c>
      <c r="K1521" s="354">
        <f t="array" ref="K1521">(PRODUCT(1+$G$2:G1521/100)-1)*100</f>
        <v>31.724749649702222</v>
      </c>
      <c r="M1521" s="361">
        <f t="shared" si="107"/>
        <v>2.9914028581174135</v>
      </c>
    </row>
    <row r="1522" spans="1:13">
      <c r="A1522" s="350">
        <v>39527</v>
      </c>
      <c r="B1522" s="346">
        <v>5.1771000000000003</v>
      </c>
      <c r="C1522" s="346">
        <v>2098.46</v>
      </c>
      <c r="D1522" s="346"/>
      <c r="E1522" s="351">
        <f t="shared" si="103"/>
        <v>39527</v>
      </c>
      <c r="F1522" s="353">
        <f t="shared" si="104"/>
        <v>3.9286144457381544</v>
      </c>
      <c r="G1522" s="354">
        <f t="shared" si="105"/>
        <v>2.3938713769883879</v>
      </c>
      <c r="I1522" s="351">
        <f t="shared" si="106"/>
        <v>39527</v>
      </c>
      <c r="J1522" s="353">
        <f t="array" ref="J1522">(PRODUCT(1+$F$2:F1522/100)-1)*100</f>
        <v>332.72316950852678</v>
      </c>
      <c r="K1522" s="354">
        <f t="array" ref="K1522">(PRODUCT(1+$G$2:G1522/100)-1)*100</f>
        <v>34.878070727976066</v>
      </c>
      <c r="M1522" s="361">
        <f t="shared" si="107"/>
        <v>2.9941423610173623</v>
      </c>
    </row>
    <row r="1523" spans="1:13">
      <c r="A1523" s="350">
        <v>39528</v>
      </c>
      <c r="B1523" s="346">
        <v>5.1771000000000003</v>
      </c>
      <c r="C1523" s="346">
        <v>2098.46</v>
      </c>
      <c r="D1523" s="346"/>
      <c r="E1523" s="351">
        <f t="shared" si="103"/>
        <v>39528</v>
      </c>
      <c r="F1523" s="353">
        <f t="shared" si="104"/>
        <v>0</v>
      </c>
      <c r="G1523" s="354">
        <f t="shared" si="105"/>
        <v>0</v>
      </c>
      <c r="I1523" s="351">
        <f t="shared" si="106"/>
        <v>39528</v>
      </c>
      <c r="J1523" s="353">
        <f t="array" ref="J1523">(PRODUCT(1+$F$2:F1523/100)-1)*100</f>
        <v>332.72316950852678</v>
      </c>
      <c r="K1523" s="354">
        <f t="array" ref="K1523">(PRODUCT(1+$G$2:G1523/100)-1)*100</f>
        <v>34.878070727976066</v>
      </c>
      <c r="M1523" s="361">
        <f t="shared" si="107"/>
        <v>2.9933478188854048</v>
      </c>
    </row>
    <row r="1524" spans="1:13">
      <c r="A1524" s="350">
        <v>39531</v>
      </c>
      <c r="B1524" s="346">
        <v>5.4528999999999996</v>
      </c>
      <c r="C1524" s="346">
        <v>2130.62</v>
      </c>
      <c r="D1524" s="346"/>
      <c r="E1524" s="351">
        <f t="shared" si="103"/>
        <v>39531</v>
      </c>
      <c r="F1524" s="353">
        <f t="shared" si="104"/>
        <v>5.3273067933785168</v>
      </c>
      <c r="G1524" s="354">
        <f t="shared" si="105"/>
        <v>1.5325524432202586</v>
      </c>
      <c r="I1524" s="351">
        <f t="shared" si="106"/>
        <v>39531</v>
      </c>
      <c r="J1524" s="353">
        <f t="array" ref="J1524">(PRODUCT(1+$F$2:F1524/100)-1)*100</f>
        <v>355.77566031427733</v>
      </c>
      <c r="K1524" s="354">
        <f t="array" ref="K1524">(PRODUCT(1+$G$2:G1524/100)-1)*100</f>
        <v>36.945147896286002</v>
      </c>
      <c r="M1524" s="361">
        <f t="shared" si="107"/>
        <v>2.9988961167936825</v>
      </c>
    </row>
    <row r="1525" spans="1:13">
      <c r="A1525" s="350">
        <v>39532</v>
      </c>
      <c r="B1525" s="346">
        <v>5.3029000000000002</v>
      </c>
      <c r="C1525" s="346">
        <v>2135.54</v>
      </c>
      <c r="D1525" s="346"/>
      <c r="E1525" s="351">
        <f t="shared" si="103"/>
        <v>39532</v>
      </c>
      <c r="F1525" s="353">
        <f t="shared" si="104"/>
        <v>-2.7508298336664794</v>
      </c>
      <c r="G1525" s="354">
        <f t="shared" si="105"/>
        <v>0.23091869972120538</v>
      </c>
      <c r="I1525" s="351">
        <f t="shared" si="106"/>
        <v>39532</v>
      </c>
      <c r="J1525" s="353">
        <f t="array" ref="J1525">(PRODUCT(1+$F$2:F1525/100)-1)*100</f>
        <v>343.23804747576185</v>
      </c>
      <c r="K1525" s="354">
        <f t="array" ref="K1525">(PRODUCT(1+$G$2:G1525/100)-1)*100</f>
        <v>37.261379851139374</v>
      </c>
      <c r="M1525" s="361">
        <f t="shared" si="107"/>
        <v>2.9999576887145309</v>
      </c>
    </row>
    <row r="1526" spans="1:13">
      <c r="A1526" s="350">
        <v>39533</v>
      </c>
      <c r="B1526" s="346">
        <v>5.4085999999999999</v>
      </c>
      <c r="C1526" s="346">
        <v>2116.9299999999998</v>
      </c>
      <c r="D1526" s="346"/>
      <c r="E1526" s="351">
        <f t="shared" si="103"/>
        <v>39533</v>
      </c>
      <c r="F1526" s="353">
        <f t="shared" si="104"/>
        <v>1.9932489769748596</v>
      </c>
      <c r="G1526" s="354">
        <f t="shared" si="105"/>
        <v>-0.87144235181734198</v>
      </c>
      <c r="I1526" s="351">
        <f t="shared" si="106"/>
        <v>39533</v>
      </c>
      <c r="J1526" s="353">
        <f t="array" ref="J1526">(PRODUCT(1+$F$2:F1526/100)-1)*100</f>
        <v>352.07288532263578</v>
      </c>
      <c r="K1526" s="354">
        <f t="array" ref="K1526">(PRODUCT(1+$G$2:G1526/100)-1)*100</f>
        <v>36.065226054427683</v>
      </c>
      <c r="M1526" s="361">
        <f t="shared" si="107"/>
        <v>3.0006117431541055</v>
      </c>
    </row>
    <row r="1527" spans="1:13">
      <c r="A1527" s="350">
        <v>39534</v>
      </c>
      <c r="B1527" s="346">
        <v>5.1943000000000001</v>
      </c>
      <c r="C1527" s="346">
        <v>2093.11</v>
      </c>
      <c r="D1527" s="346"/>
      <c r="E1527" s="351">
        <f t="shared" si="103"/>
        <v>39534</v>
      </c>
      <c r="F1527" s="353">
        <f t="shared" si="104"/>
        <v>-3.9622083348740844</v>
      </c>
      <c r="G1527" s="354">
        <f t="shared" si="105"/>
        <v>-1.125214343412384</v>
      </c>
      <c r="I1527" s="351">
        <f t="shared" si="106"/>
        <v>39534</v>
      </c>
      <c r="J1527" s="353">
        <f t="array" ref="J1527">(PRODUCT(1+$F$2:F1527/100)-1)*100</f>
        <v>334.16081578067656</v>
      </c>
      <c r="K1527" s="354">
        <f t="array" ref="K1527">(PRODUCT(1+$G$2:G1527/100)-1)*100</f>
        <v>34.534200614466769</v>
      </c>
      <c r="M1527" s="361">
        <f t="shared" si="107"/>
        <v>2.9904028260740101</v>
      </c>
    </row>
    <row r="1528" spans="1:13">
      <c r="A1528" s="350">
        <v>39535</v>
      </c>
      <c r="B1528" s="346">
        <v>5.0842999999999998</v>
      </c>
      <c r="C1528" s="346">
        <v>2076.56</v>
      </c>
      <c r="D1528" s="346"/>
      <c r="E1528" s="351">
        <f t="shared" si="103"/>
        <v>39535</v>
      </c>
      <c r="F1528" s="353">
        <f t="shared" si="104"/>
        <v>-2.1177059469033477</v>
      </c>
      <c r="G1528" s="354">
        <f t="shared" si="105"/>
        <v>-0.79068945253714107</v>
      </c>
      <c r="I1528" s="351">
        <f t="shared" si="106"/>
        <v>39535</v>
      </c>
      <c r="J1528" s="353">
        <f t="array" ref="J1528">(PRODUCT(1+$F$2:F1528/100)-1)*100</f>
        <v>324.96656636576506</v>
      </c>
      <c r="K1528" s="354">
        <f t="array" ref="K1528">(PRODUCT(1+$G$2:G1528/100)-1)*100</f>
        <v>33.470452880153026</v>
      </c>
      <c r="M1528" s="361">
        <f t="shared" si="107"/>
        <v>2.989545846806831</v>
      </c>
    </row>
    <row r="1529" spans="1:13">
      <c r="A1529" s="350">
        <v>39538</v>
      </c>
      <c r="B1529" s="346">
        <v>4.95</v>
      </c>
      <c r="C1529" s="346">
        <v>2088.42</v>
      </c>
      <c r="D1529" s="346"/>
      <c r="E1529" s="351">
        <f t="shared" si="103"/>
        <v>39538</v>
      </c>
      <c r="F1529" s="353">
        <f t="shared" si="104"/>
        <v>-2.6414649017563852</v>
      </c>
      <c r="G1529" s="354">
        <f t="shared" si="105"/>
        <v>0.57113688022498721</v>
      </c>
      <c r="I1529" s="351">
        <f t="shared" si="106"/>
        <v>39538</v>
      </c>
      <c r="J1529" s="353">
        <f t="array" ref="J1529">(PRODUCT(1+$F$2:F1529/100)-1)*100</f>
        <v>313.74122367101415</v>
      </c>
      <c r="K1529" s="354">
        <f t="array" ref="K1529">(PRODUCT(1+$G$2:G1529/100)-1)*100</f>
        <v>34.232751860754895</v>
      </c>
      <c r="M1529" s="361">
        <f t="shared" si="107"/>
        <v>2.9909252021198167</v>
      </c>
    </row>
    <row r="1530" spans="1:13">
      <c r="A1530" s="350">
        <v>39539</v>
      </c>
      <c r="B1530" s="346">
        <v>5.2157</v>
      </c>
      <c r="C1530" s="346">
        <v>2163.38</v>
      </c>
      <c r="D1530" s="346"/>
      <c r="E1530" s="351">
        <f t="shared" si="103"/>
        <v>39539</v>
      </c>
      <c r="F1530" s="353">
        <f t="shared" si="104"/>
        <v>5.3676767676767545</v>
      </c>
      <c r="G1530" s="354">
        <f t="shared" si="105"/>
        <v>3.58931632526025</v>
      </c>
      <c r="I1530" s="351">
        <f t="shared" si="106"/>
        <v>39539</v>
      </c>
      <c r="J1530" s="353">
        <f t="array" ref="J1530">(PRODUCT(1+$F$2:F1530/100)-1)*100</f>
        <v>335.94951521230473</v>
      </c>
      <c r="K1530" s="354">
        <f t="array" ref="K1530">(PRODUCT(1+$G$2:G1530/100)-1)*100</f>
        <v>39.050789937139065</v>
      </c>
      <c r="M1530" s="361">
        <f t="shared" si="107"/>
        <v>2.9898032257578477</v>
      </c>
    </row>
    <row r="1531" spans="1:13">
      <c r="A1531" s="350">
        <v>39540</v>
      </c>
      <c r="B1531" s="346">
        <v>5.1928999999999998</v>
      </c>
      <c r="C1531" s="346">
        <v>2159.63</v>
      </c>
      <c r="D1531" s="346"/>
      <c r="E1531" s="351">
        <f t="shared" si="103"/>
        <v>39540</v>
      </c>
      <c r="F1531" s="353">
        <f t="shared" si="104"/>
        <v>-0.43714170676995012</v>
      </c>
      <c r="G1531" s="354">
        <f t="shared" si="105"/>
        <v>-0.17333986632029896</v>
      </c>
      <c r="I1531" s="351">
        <f t="shared" si="106"/>
        <v>39540</v>
      </c>
      <c r="J1531" s="353">
        <f t="array" ref="J1531">(PRODUCT(1+$F$2:F1531/100)-1)*100</f>
        <v>334.04379806085035</v>
      </c>
      <c r="K1531" s="354">
        <f t="array" ref="K1531">(PRODUCT(1+$G$2:G1531/100)-1)*100</f>
        <v>38.809759483744699</v>
      </c>
      <c r="M1531" s="361">
        <f t="shared" si="107"/>
        <v>2.9898579326805939</v>
      </c>
    </row>
    <row r="1532" spans="1:13">
      <c r="A1532" s="350">
        <v>39541</v>
      </c>
      <c r="B1532" s="346">
        <v>5.3329000000000004</v>
      </c>
      <c r="C1532" s="346">
        <v>2162.46</v>
      </c>
      <c r="D1532" s="346"/>
      <c r="E1532" s="351">
        <f t="shared" si="103"/>
        <v>39541</v>
      </c>
      <c r="F1532" s="353">
        <f t="shared" si="104"/>
        <v>2.695988753875489</v>
      </c>
      <c r="G1532" s="354">
        <f t="shared" si="105"/>
        <v>0.13104096535054843</v>
      </c>
      <c r="I1532" s="351">
        <f t="shared" si="106"/>
        <v>39541</v>
      </c>
      <c r="J1532" s="353">
        <f t="array" ref="J1532">(PRODUCT(1+$F$2:F1532/100)-1)*100</f>
        <v>345.74557004346491</v>
      </c>
      <c r="K1532" s="354">
        <f t="array" ref="K1532">(PRODUCT(1+$G$2:G1532/100)-1)*100</f>
        <v>38.991657132572975</v>
      </c>
      <c r="M1532" s="361">
        <f t="shared" si="107"/>
        <v>2.9909750608291272</v>
      </c>
    </row>
    <row r="1533" spans="1:13">
      <c r="A1533" s="350">
        <v>39542</v>
      </c>
      <c r="B1533" s="346">
        <v>5.1729000000000003</v>
      </c>
      <c r="C1533" s="346">
        <v>2164.21</v>
      </c>
      <c r="D1533" s="346"/>
      <c r="E1533" s="351">
        <f t="shared" si="103"/>
        <v>39542</v>
      </c>
      <c r="F1533" s="353">
        <f t="shared" si="104"/>
        <v>-3.0002437698062989</v>
      </c>
      <c r="G1533" s="354">
        <f t="shared" si="105"/>
        <v>8.0926352394961043E-2</v>
      </c>
      <c r="I1533" s="351">
        <f t="shared" si="106"/>
        <v>39542</v>
      </c>
      <c r="J1533" s="353">
        <f t="array" ref="J1533">(PRODUCT(1+$F$2:F1533/100)-1)*100</f>
        <v>332.37211634904833</v>
      </c>
      <c r="K1533" s="354">
        <f t="array" ref="K1533">(PRODUCT(1+$G$2:G1533/100)-1)*100</f>
        <v>39.104138010823689</v>
      </c>
      <c r="M1533" s="361">
        <f t="shared" si="107"/>
        <v>2.9926973788156825</v>
      </c>
    </row>
    <row r="1534" spans="1:13">
      <c r="A1534" s="350">
        <v>39545</v>
      </c>
      <c r="B1534" s="346">
        <v>5.1285999999999996</v>
      </c>
      <c r="C1534" s="346">
        <v>2167.61</v>
      </c>
      <c r="D1534" s="346"/>
      <c r="E1534" s="351">
        <f t="shared" si="103"/>
        <v>39545</v>
      </c>
      <c r="F1534" s="353">
        <f t="shared" si="104"/>
        <v>-0.85638616636704024</v>
      </c>
      <c r="G1534" s="354">
        <f t="shared" si="105"/>
        <v>0.15710120552072659</v>
      </c>
      <c r="I1534" s="351">
        <f t="shared" si="106"/>
        <v>39545</v>
      </c>
      <c r="J1534" s="353">
        <f t="array" ref="J1534">(PRODUCT(1+$F$2:F1534/100)-1)*100</f>
        <v>328.66934135740672</v>
      </c>
      <c r="K1534" s="354">
        <f t="array" ref="K1534">(PRODUCT(1+$G$2:G1534/100)-1)*100</f>
        <v>39.322672288567894</v>
      </c>
      <c r="M1534" s="361">
        <f t="shared" si="107"/>
        <v>2.9917127177508949</v>
      </c>
    </row>
    <row r="1535" spans="1:13">
      <c r="A1535" s="350">
        <v>39546</v>
      </c>
      <c r="B1535" s="346">
        <v>5.2713999999999999</v>
      </c>
      <c r="C1535" s="346">
        <v>2157.2800000000002</v>
      </c>
      <c r="D1535" s="346"/>
      <c r="E1535" s="351">
        <f t="shared" si="103"/>
        <v>39546</v>
      </c>
      <c r="F1535" s="353">
        <f t="shared" si="104"/>
        <v>2.7843856023086255</v>
      </c>
      <c r="G1535" s="354">
        <f t="shared" si="105"/>
        <v>-0.47656174311799804</v>
      </c>
      <c r="I1535" s="351">
        <f t="shared" si="106"/>
        <v>39546</v>
      </c>
      <c r="J1535" s="353">
        <f t="array" ref="J1535">(PRODUCT(1+$F$2:F1535/100)-1)*100</f>
        <v>340.60514877967353</v>
      </c>
      <c r="K1535" s="354">
        <f t="array" ref="K1535">(PRODUCT(1+$G$2:G1535/100)-1)*100</f>
        <v>38.658713732950915</v>
      </c>
      <c r="M1535" s="361">
        <f t="shared" si="107"/>
        <v>2.992902113648197</v>
      </c>
    </row>
    <row r="1536" spans="1:13">
      <c r="A1536" s="350">
        <v>39547</v>
      </c>
      <c r="B1536" s="346">
        <v>5.2028999999999996</v>
      </c>
      <c r="C1536" s="346">
        <v>2139.9899999999998</v>
      </c>
      <c r="D1536" s="346"/>
      <c r="E1536" s="351">
        <f t="shared" si="103"/>
        <v>39547</v>
      </c>
      <c r="F1536" s="353">
        <f t="shared" si="104"/>
        <v>-1.299465037750891</v>
      </c>
      <c r="G1536" s="354">
        <f t="shared" si="105"/>
        <v>-0.80147222428245124</v>
      </c>
      <c r="I1536" s="351">
        <f t="shared" si="106"/>
        <v>39547</v>
      </c>
      <c r="J1536" s="353">
        <f t="array" ref="J1536">(PRODUCT(1+$F$2:F1536/100)-1)*100</f>
        <v>334.87963891675133</v>
      </c>
      <c r="K1536" s="354">
        <f t="array" ref="K1536">(PRODUCT(1+$G$2:G1536/100)-1)*100</f>
        <v>37.547402655833984</v>
      </c>
      <c r="M1536" s="361">
        <f t="shared" si="107"/>
        <v>2.9838894830238885</v>
      </c>
    </row>
    <row r="1537" spans="1:13">
      <c r="A1537" s="350">
        <v>39548</v>
      </c>
      <c r="B1537" s="346">
        <v>5.2243000000000004</v>
      </c>
      <c r="C1537" s="346">
        <v>2149.67</v>
      </c>
      <c r="D1537" s="346"/>
      <c r="E1537" s="351">
        <f t="shared" si="103"/>
        <v>39548</v>
      </c>
      <c r="F1537" s="353">
        <f t="shared" si="104"/>
        <v>0.41130907762980673</v>
      </c>
      <c r="G1537" s="354">
        <f t="shared" si="105"/>
        <v>0.45233856232973491</v>
      </c>
      <c r="I1537" s="351">
        <f t="shared" si="106"/>
        <v>39548</v>
      </c>
      <c r="J1537" s="353">
        <f t="array" ref="J1537">(PRODUCT(1+$F$2:F1537/100)-1)*100</f>
        <v>336.66833834837968</v>
      </c>
      <c r="K1537" s="354">
        <f t="array" ref="K1537">(PRODUCT(1+$G$2:G1537/100)-1)*100</f>
        <v>38.169582599529271</v>
      </c>
      <c r="M1537" s="361">
        <f t="shared" si="107"/>
        <v>2.9836000231799034</v>
      </c>
    </row>
    <row r="1538" spans="1:13">
      <c r="A1538" s="350">
        <v>39549</v>
      </c>
      <c r="B1538" s="346">
        <v>5.0728999999999997</v>
      </c>
      <c r="C1538" s="346">
        <v>2106.0100000000002</v>
      </c>
      <c r="D1538" s="346"/>
      <c r="E1538" s="351">
        <f t="shared" si="103"/>
        <v>39549</v>
      </c>
      <c r="F1538" s="353">
        <f t="shared" si="104"/>
        <v>-2.8979959037574554</v>
      </c>
      <c r="G1538" s="354">
        <f t="shared" si="105"/>
        <v>-2.0310094107467536</v>
      </c>
      <c r="I1538" s="351">
        <f t="shared" si="106"/>
        <v>39549</v>
      </c>
      <c r="J1538" s="353">
        <f t="array" ref="J1538">(PRODUCT(1+$F$2:F1538/100)-1)*100</f>
        <v>324.01370779003793</v>
      </c>
      <c r="K1538" s="354">
        <f t="array" ref="K1538">(PRODUCT(1+$G$2:G1538/100)-1)*100</f>
        <v>35.363345374143321</v>
      </c>
      <c r="M1538" s="361">
        <f t="shared" si="107"/>
        <v>2.9847463303075736</v>
      </c>
    </row>
    <row r="1539" spans="1:13">
      <c r="A1539" s="350">
        <v>39552</v>
      </c>
      <c r="B1539" s="346">
        <v>5.1113999999999997</v>
      </c>
      <c r="C1539" s="346">
        <v>2098.92</v>
      </c>
      <c r="D1539" s="346"/>
      <c r="E1539" s="351">
        <f t="shared" ref="E1539:E1602" si="108">A1539</f>
        <v>39552</v>
      </c>
      <c r="F1539" s="353">
        <f t="shared" ref="F1539:F1602" si="109">((B1539/B1538)-1)*100</f>
        <v>0.75893473161308123</v>
      </c>
      <c r="G1539" s="354">
        <f t="shared" ref="G1539:G1602" si="110">((C1539/C1538)-1)*100</f>
        <v>-0.33665557143603975</v>
      </c>
      <c r="I1539" s="351">
        <f t="shared" ref="I1539:I1602" si="111">E1539</f>
        <v>39552</v>
      </c>
      <c r="J1539" s="353">
        <f t="array" ref="J1539">(PRODUCT(1+$F$2:F1539/100)-1)*100</f>
        <v>327.23169508525689</v>
      </c>
      <c r="K1539" s="354">
        <f t="array" ref="K1539">(PRODUCT(1+$G$2:G1539/100)-1)*100</f>
        <v>34.907637130259062</v>
      </c>
      <c r="M1539" s="361">
        <f t="shared" si="107"/>
        <v>2.9820574076649242</v>
      </c>
    </row>
    <row r="1540" spans="1:13">
      <c r="A1540" s="350">
        <v>39553</v>
      </c>
      <c r="B1540" s="346">
        <v>5.2114000000000003</v>
      </c>
      <c r="C1540" s="346">
        <v>2108.59</v>
      </c>
      <c r="D1540" s="346"/>
      <c r="E1540" s="351">
        <f t="shared" si="108"/>
        <v>39553</v>
      </c>
      <c r="F1540" s="353">
        <f t="shared" si="109"/>
        <v>1.9564111593692646</v>
      </c>
      <c r="G1540" s="354">
        <f t="shared" si="110"/>
        <v>0.46071312865665348</v>
      </c>
      <c r="I1540" s="351">
        <f t="shared" si="111"/>
        <v>39553</v>
      </c>
      <c r="J1540" s="353">
        <f t="array" ref="J1540">(PRODUCT(1+$F$2:F1540/100)-1)*100</f>
        <v>335.59010364426729</v>
      </c>
      <c r="K1540" s="354">
        <f t="array" ref="K1540">(PRODUCT(1+$G$2:G1540/100)-1)*100</f>
        <v>35.529174326078646</v>
      </c>
      <c r="M1540" s="361">
        <f t="shared" si="107"/>
        <v>2.982390159560774</v>
      </c>
    </row>
    <row r="1541" spans="1:13">
      <c r="A1541" s="350">
        <v>39554</v>
      </c>
      <c r="B1541" s="346">
        <v>5.5670999999999999</v>
      </c>
      <c r="C1541" s="346">
        <v>2156.67</v>
      </c>
      <c r="D1541" s="346"/>
      <c r="E1541" s="351">
        <f t="shared" si="108"/>
        <v>39554</v>
      </c>
      <c r="F1541" s="353">
        <f t="shared" si="109"/>
        <v>6.8254211920021346</v>
      </c>
      <c r="G1541" s="354">
        <f t="shared" si="110"/>
        <v>2.2801967191345751</v>
      </c>
      <c r="I1541" s="351">
        <f t="shared" si="111"/>
        <v>39554</v>
      </c>
      <c r="J1541" s="353">
        <f t="array" ref="J1541">(PRODUCT(1+$F$2:F1541/100)-1)*100</f>
        <v>365.32096288866722</v>
      </c>
      <c r="K1541" s="354">
        <f t="array" ref="K1541">(PRODUCT(1+$G$2:G1541/100)-1)*100</f>
        <v>38.619506112532065</v>
      </c>
      <c r="M1541" s="361">
        <f t="shared" si="107"/>
        <v>2.9903494740938728</v>
      </c>
    </row>
    <row r="1542" spans="1:13">
      <c r="A1542" s="350">
        <v>39555</v>
      </c>
      <c r="B1542" s="346">
        <v>5.8143000000000002</v>
      </c>
      <c r="C1542" s="346">
        <v>2158.08</v>
      </c>
      <c r="D1542" s="346"/>
      <c r="E1542" s="351">
        <f t="shared" si="108"/>
        <v>39555</v>
      </c>
      <c r="F1542" s="353">
        <f t="shared" si="109"/>
        <v>4.4403729051031959</v>
      </c>
      <c r="G1542" s="354">
        <f t="shared" si="110"/>
        <v>6.5378569739449333E-2</v>
      </c>
      <c r="I1542" s="351">
        <f t="shared" si="111"/>
        <v>39555</v>
      </c>
      <c r="J1542" s="353">
        <f t="array" ref="J1542">(PRODUCT(1+$F$2:F1542/100)-1)*100</f>
        <v>385.98294884654092</v>
      </c>
      <c r="K1542" s="354">
        <f t="array" ref="K1542">(PRODUCT(1+$G$2:G1542/100)-1)*100</f>
        <v>38.71013356300832</v>
      </c>
      <c r="M1542" s="361">
        <f t="shared" si="107"/>
        <v>2.9918860776435059</v>
      </c>
    </row>
    <row r="1543" spans="1:13">
      <c r="A1543" s="350">
        <v>39556</v>
      </c>
      <c r="B1543" s="346">
        <v>5.5086000000000004</v>
      </c>
      <c r="C1543" s="346">
        <v>2197.2399999999998</v>
      </c>
      <c r="D1543" s="346"/>
      <c r="E1543" s="351">
        <f t="shared" si="108"/>
        <v>39556</v>
      </c>
      <c r="F1543" s="353">
        <f t="shared" si="109"/>
        <v>-5.2577266394922884</v>
      </c>
      <c r="G1543" s="354">
        <f t="shared" si="110"/>
        <v>1.8145759193356925</v>
      </c>
      <c r="I1543" s="351">
        <f t="shared" si="111"/>
        <v>39556</v>
      </c>
      <c r="J1543" s="353">
        <f t="array" ref="J1543">(PRODUCT(1+$F$2:F1543/100)-1)*100</f>
        <v>360.43129388164613</v>
      </c>
      <c r="K1543" s="354">
        <f t="array" ref="K1543">(PRODUCT(1+$G$2:G1543/100)-1)*100</f>
        <v>41.22713424432105</v>
      </c>
      <c r="M1543" s="361">
        <f t="shared" si="107"/>
        <v>2.9970692665999374</v>
      </c>
    </row>
    <row r="1544" spans="1:13">
      <c r="A1544" s="350">
        <v>39559</v>
      </c>
      <c r="B1544" s="346">
        <v>5.6170999999999998</v>
      </c>
      <c r="C1544" s="346">
        <v>2193.87</v>
      </c>
      <c r="D1544" s="346"/>
      <c r="E1544" s="351">
        <f t="shared" si="108"/>
        <v>39559</v>
      </c>
      <c r="F1544" s="353">
        <f t="shared" si="109"/>
        <v>1.9696474603347447</v>
      </c>
      <c r="G1544" s="354">
        <f t="shared" si="110"/>
        <v>-0.15337423312883347</v>
      </c>
      <c r="I1544" s="351">
        <f t="shared" si="111"/>
        <v>39559</v>
      </c>
      <c r="J1544" s="353">
        <f t="array" ref="J1544">(PRODUCT(1+$F$2:F1544/100)-1)*100</f>
        <v>369.50016716817242</v>
      </c>
      <c r="K1544" s="354">
        <f t="array" ref="K1544">(PRODUCT(1+$G$2:G1544/100)-1)*100</f>
        <v>41.010528210203987</v>
      </c>
      <c r="M1544" s="361">
        <f t="shared" si="107"/>
        <v>2.9971464485651316</v>
      </c>
    </row>
    <row r="1545" spans="1:13">
      <c r="A1545" s="350">
        <v>39560</v>
      </c>
      <c r="B1545" s="346">
        <v>4.2857000000000003</v>
      </c>
      <c r="C1545" s="346">
        <v>2174.59</v>
      </c>
      <c r="D1545" s="346"/>
      <c r="E1545" s="351">
        <f t="shared" si="108"/>
        <v>39560</v>
      </c>
      <c r="F1545" s="353">
        <f t="shared" si="109"/>
        <v>-23.702622349611001</v>
      </c>
      <c r="G1545" s="354">
        <f t="shared" si="110"/>
        <v>-0.8788123270749737</v>
      </c>
      <c r="I1545" s="351">
        <f t="shared" si="111"/>
        <v>39560</v>
      </c>
      <c r="J1545" s="353">
        <f t="array" ref="J1545">(PRODUCT(1+$F$2:F1545/100)-1)*100</f>
        <v>258.21631561350819</v>
      </c>
      <c r="K1545" s="354">
        <f t="array" ref="K1545">(PRODUCT(1+$G$2:G1545/100)-1)*100</f>
        <v>39.771310305819171</v>
      </c>
      <c r="M1545" s="361">
        <f t="shared" si="107"/>
        <v>3.1092614412206232</v>
      </c>
    </row>
    <row r="1546" spans="1:13">
      <c r="A1546" s="350">
        <v>39561</v>
      </c>
      <c r="B1546" s="346">
        <v>4.4657</v>
      </c>
      <c r="C1546" s="346">
        <v>2180.91</v>
      </c>
      <c r="D1546" s="346"/>
      <c r="E1546" s="351">
        <f t="shared" si="108"/>
        <v>39561</v>
      </c>
      <c r="F1546" s="353">
        <f t="shared" si="109"/>
        <v>4.200014000046659</v>
      </c>
      <c r="G1546" s="354">
        <f t="shared" si="110"/>
        <v>0.29062949797431514</v>
      </c>
      <c r="I1546" s="351">
        <f t="shared" si="111"/>
        <v>39561</v>
      </c>
      <c r="J1546" s="353">
        <f t="array" ref="J1546">(PRODUCT(1+$F$2:F1546/100)-1)*100</f>
        <v>273.26145101972685</v>
      </c>
      <c r="K1546" s="354">
        <f t="array" ref="K1546">(PRODUCT(1+$G$2:G1546/100)-1)*100</f>
        <v>40.177526963273102</v>
      </c>
      <c r="M1546" s="361">
        <f t="shared" si="107"/>
        <v>3.0994538629652886</v>
      </c>
    </row>
    <row r="1547" spans="1:13">
      <c r="A1547" s="350">
        <v>39562</v>
      </c>
      <c r="B1547" s="346">
        <v>4.7171000000000003</v>
      </c>
      <c r="C1547" s="346">
        <v>2194.96</v>
      </c>
      <c r="D1547" s="346"/>
      <c r="E1547" s="351">
        <f t="shared" si="108"/>
        <v>39562</v>
      </c>
      <c r="F1547" s="353">
        <f t="shared" si="109"/>
        <v>5.6295765501489292</v>
      </c>
      <c r="G1547" s="354">
        <f t="shared" si="110"/>
        <v>0.64422649261088871</v>
      </c>
      <c r="I1547" s="351">
        <f t="shared" si="111"/>
        <v>39562</v>
      </c>
      <c r="J1547" s="353">
        <f t="array" ref="J1547">(PRODUCT(1+$F$2:F1547/100)-1)*100</f>
        <v>294.274490137079</v>
      </c>
      <c r="K1547" s="354">
        <f t="array" ref="K1547">(PRODUCT(1+$G$2:G1547/100)-1)*100</f>
        <v>41.080587728657278</v>
      </c>
      <c r="M1547" s="361">
        <f t="shared" si="107"/>
        <v>3.1042839804410871</v>
      </c>
    </row>
    <row r="1548" spans="1:13">
      <c r="A1548" s="350">
        <v>39563</v>
      </c>
      <c r="B1548" s="346">
        <v>4.8513999999999999</v>
      </c>
      <c r="C1548" s="346">
        <v>2209.25</v>
      </c>
      <c r="D1548" s="346"/>
      <c r="E1548" s="351">
        <f t="shared" si="108"/>
        <v>39563</v>
      </c>
      <c r="F1548" s="353">
        <f t="shared" si="109"/>
        <v>2.8470882533760067</v>
      </c>
      <c r="G1548" s="354">
        <f t="shared" si="110"/>
        <v>0.65103692094616861</v>
      </c>
      <c r="I1548" s="351">
        <f t="shared" si="111"/>
        <v>39563</v>
      </c>
      <c r="J1548" s="353">
        <f t="array" ref="J1548">(PRODUCT(1+$F$2:F1548/100)-1)*100</f>
        <v>305.49983283182991</v>
      </c>
      <c r="K1548" s="354">
        <f t="array" ref="K1548">(PRODUCT(1+$G$2:G1548/100)-1)*100</f>
        <v>41.999074443058682</v>
      </c>
      <c r="M1548" s="361">
        <f t="shared" si="107"/>
        <v>3.1049770632787173</v>
      </c>
    </row>
    <row r="1549" spans="1:13">
      <c r="A1549" s="350">
        <v>39566</v>
      </c>
      <c r="B1549" s="346">
        <v>4.7229000000000001</v>
      </c>
      <c r="C1549" s="346">
        <v>2207.02</v>
      </c>
      <c r="D1549" s="346"/>
      <c r="E1549" s="351">
        <f t="shared" si="108"/>
        <v>39566</v>
      </c>
      <c r="F1549" s="353">
        <f t="shared" si="109"/>
        <v>-2.648719957125778</v>
      </c>
      <c r="G1549" s="354">
        <f t="shared" si="110"/>
        <v>-0.10093923277130212</v>
      </c>
      <c r="I1549" s="351">
        <f t="shared" si="111"/>
        <v>39566</v>
      </c>
      <c r="J1549" s="353">
        <f t="array" ref="J1549">(PRODUCT(1+$F$2:F1549/100)-1)*100</f>
        <v>294.75927783350159</v>
      </c>
      <c r="K1549" s="354">
        <f t="array" ref="K1549">(PRODUCT(1+$G$2:G1549/100)-1)*100</f>
        <v>41.855741666773504</v>
      </c>
      <c r="M1549" s="361">
        <f t="shared" si="107"/>
        <v>3.1061146826127461</v>
      </c>
    </row>
    <row r="1550" spans="1:13">
      <c r="A1550" s="350">
        <v>39567</v>
      </c>
      <c r="B1550" s="346">
        <v>4.5971000000000002</v>
      </c>
      <c r="C1550" s="346">
        <v>2198.5</v>
      </c>
      <c r="D1550" s="346"/>
      <c r="E1550" s="351">
        <f t="shared" si="108"/>
        <v>39567</v>
      </c>
      <c r="F1550" s="353">
        <f t="shared" si="109"/>
        <v>-2.6636176925194266</v>
      </c>
      <c r="G1550" s="354">
        <f t="shared" si="110"/>
        <v>-0.38604090583682638</v>
      </c>
      <c r="I1550" s="351">
        <f t="shared" si="111"/>
        <v>39567</v>
      </c>
      <c r="J1550" s="353">
        <f t="array" ref="J1550">(PRODUCT(1+$F$2:F1550/100)-1)*100</f>
        <v>284.24439986626652</v>
      </c>
      <c r="K1550" s="354">
        <f t="array" ref="K1550">(PRODUCT(1+$G$2:G1550/100)-1)*100</f>
        <v>41.30812047666155</v>
      </c>
      <c r="M1550" s="361">
        <f t="shared" si="107"/>
        <v>3.1077790508969163</v>
      </c>
    </row>
    <row r="1551" spans="1:13">
      <c r="A1551" s="350">
        <v>39568</v>
      </c>
      <c r="B1551" s="346">
        <v>4.5686</v>
      </c>
      <c r="C1551" s="346">
        <v>2190.13</v>
      </c>
      <c r="D1551" s="346"/>
      <c r="E1551" s="351">
        <f t="shared" si="108"/>
        <v>39568</v>
      </c>
      <c r="F1551" s="353">
        <f t="shared" si="109"/>
        <v>-0.61995605925475594</v>
      </c>
      <c r="G1551" s="354">
        <f t="shared" si="110"/>
        <v>-0.3807141232658573</v>
      </c>
      <c r="I1551" s="351">
        <f t="shared" si="111"/>
        <v>39568</v>
      </c>
      <c r="J1551" s="353">
        <f t="array" ref="J1551">(PRODUCT(1+$F$2:F1551/100)-1)*100</f>
        <v>281.86225342694854</v>
      </c>
      <c r="K1551" s="354">
        <f t="array" ref="K1551">(PRODUCT(1+$G$2:G1551/100)-1)*100</f>
        <v>40.770140504685372</v>
      </c>
      <c r="M1551" s="361">
        <f t="shared" si="107"/>
        <v>3.1079048027025338</v>
      </c>
    </row>
    <row r="1552" spans="1:13">
      <c r="A1552" s="350">
        <v>39569</v>
      </c>
      <c r="B1552" s="346">
        <v>4.4286000000000003</v>
      </c>
      <c r="C1552" s="346">
        <v>2228.09</v>
      </c>
      <c r="D1552" s="346"/>
      <c r="E1552" s="351">
        <f t="shared" si="108"/>
        <v>39569</v>
      </c>
      <c r="F1552" s="353">
        <f t="shared" si="109"/>
        <v>-3.0643960950838212</v>
      </c>
      <c r="G1552" s="354">
        <f t="shared" si="110"/>
        <v>1.7332304475076832</v>
      </c>
      <c r="I1552" s="351">
        <f t="shared" si="111"/>
        <v>39569</v>
      </c>
      <c r="J1552" s="353">
        <f t="array" ref="J1552">(PRODUCT(1+$F$2:F1552/100)-1)*100</f>
        <v>270.16048144433404</v>
      </c>
      <c r="K1552" s="354">
        <f t="array" ref="K1552">(PRODUCT(1+$G$2:G1552/100)-1)*100</f>
        <v>43.21001144091192</v>
      </c>
      <c r="M1552" s="361">
        <f t="shared" si="107"/>
        <v>3.1100653580191686</v>
      </c>
    </row>
    <row r="1553" spans="1:13">
      <c r="A1553" s="350">
        <v>39570</v>
      </c>
      <c r="B1553" s="346">
        <v>4.4428999999999998</v>
      </c>
      <c r="C1553" s="346">
        <v>2235.3000000000002</v>
      </c>
      <c r="D1553" s="346"/>
      <c r="E1553" s="351">
        <f t="shared" si="108"/>
        <v>39570</v>
      </c>
      <c r="F1553" s="353">
        <f t="shared" si="109"/>
        <v>0.32290114257327307</v>
      </c>
      <c r="G1553" s="354">
        <f t="shared" si="110"/>
        <v>0.32359554596088635</v>
      </c>
      <c r="I1553" s="351">
        <f t="shared" si="111"/>
        <v>39570</v>
      </c>
      <c r="J1553" s="353">
        <f t="array" ref="J1553">(PRODUCT(1+$F$2:F1553/100)-1)*100</f>
        <v>271.35573386827252</v>
      </c>
      <c r="K1553" s="354">
        <f t="array" ref="K1553">(PRODUCT(1+$G$2:G1553/100)-1)*100</f>
        <v>43.673432659304787</v>
      </c>
      <c r="M1553" s="361">
        <f t="shared" si="107"/>
        <v>3.1100308924312556</v>
      </c>
    </row>
    <row r="1554" spans="1:13">
      <c r="A1554" s="350">
        <v>39573</v>
      </c>
      <c r="B1554" s="346">
        <v>4.4286000000000003</v>
      </c>
      <c r="C1554" s="346">
        <v>2225.37</v>
      </c>
      <c r="D1554" s="346"/>
      <c r="E1554" s="351">
        <f t="shared" si="108"/>
        <v>39573</v>
      </c>
      <c r="F1554" s="353">
        <f t="shared" si="109"/>
        <v>-0.32186184699182219</v>
      </c>
      <c r="G1554" s="354">
        <f t="shared" si="110"/>
        <v>-0.44423567306403067</v>
      </c>
      <c r="I1554" s="351">
        <f t="shared" si="111"/>
        <v>39573</v>
      </c>
      <c r="J1554" s="353">
        <f t="array" ref="J1554">(PRODUCT(1+$F$2:F1554/100)-1)*100</f>
        <v>270.16048144433404</v>
      </c>
      <c r="K1554" s="354">
        <f t="array" ref="K1554">(PRODUCT(1+$G$2:G1554/100)-1)*100</f>
        <v>43.035184018716535</v>
      </c>
      <c r="M1554" s="361">
        <f t="shared" ref="M1554:M1617" si="112">_xlfn.STDEV.S(F772:F1554)</f>
        <v>3.1100577905736357</v>
      </c>
    </row>
    <row r="1555" spans="1:13">
      <c r="A1555" s="350">
        <v>39574</v>
      </c>
      <c r="B1555" s="346">
        <v>4.42</v>
      </c>
      <c r="C1555" s="346">
        <v>2242.4699999999998</v>
      </c>
      <c r="D1555" s="346"/>
      <c r="E1555" s="351">
        <f t="shared" si="108"/>
        <v>39574</v>
      </c>
      <c r="F1555" s="353">
        <f t="shared" si="109"/>
        <v>-0.19419229553359063</v>
      </c>
      <c r="G1555" s="354">
        <f t="shared" si="110"/>
        <v>0.76841154504643239</v>
      </c>
      <c r="I1555" s="351">
        <f t="shared" si="111"/>
        <v>39574</v>
      </c>
      <c r="J1555" s="353">
        <f t="array" ref="J1555">(PRODUCT(1+$F$2:F1555/100)-1)*100</f>
        <v>269.44165830825909</v>
      </c>
      <c r="K1555" s="354">
        <f t="array" ref="K1555">(PRODUCT(1+$G$2:G1555/100)-1)*100</f>
        <v>44.134282886194768</v>
      </c>
      <c r="M1555" s="361">
        <f t="shared" si="112"/>
        <v>3.1095911870192676</v>
      </c>
    </row>
    <row r="1556" spans="1:13">
      <c r="A1556" s="350">
        <v>39575</v>
      </c>
      <c r="B1556" s="346">
        <v>4.3086000000000002</v>
      </c>
      <c r="C1556" s="346">
        <v>2202.77</v>
      </c>
      <c r="D1556" s="346"/>
      <c r="E1556" s="351">
        <f t="shared" si="108"/>
        <v>39575</v>
      </c>
      <c r="F1556" s="353">
        <f t="shared" si="109"/>
        <v>-2.5203619909502151</v>
      </c>
      <c r="G1556" s="354">
        <f t="shared" si="110"/>
        <v>-1.7703692803025195</v>
      </c>
      <c r="I1556" s="351">
        <f t="shared" si="111"/>
        <v>39575</v>
      </c>
      <c r="J1556" s="353">
        <f t="array" ref="J1556">(PRODUCT(1+$F$2:F1556/100)-1)*100</f>
        <v>260.13039117352162</v>
      </c>
      <c r="K1556" s="354">
        <f t="array" ref="K1556">(PRODUCT(1+$G$2:G1556/100)-1)*100</f>
        <v>41.58257381959325</v>
      </c>
      <c r="M1556" s="361">
        <f t="shared" si="112"/>
        <v>3.1108919167255431</v>
      </c>
    </row>
    <row r="1557" spans="1:13">
      <c r="A1557" s="350">
        <v>39576</v>
      </c>
      <c r="B1557" s="346">
        <v>4.3071000000000002</v>
      </c>
      <c r="C1557" s="346">
        <v>2210.9499999999998</v>
      </c>
      <c r="D1557" s="346"/>
      <c r="E1557" s="351">
        <f t="shared" si="108"/>
        <v>39576</v>
      </c>
      <c r="F1557" s="353">
        <f t="shared" si="109"/>
        <v>-3.4814092744739344E-2</v>
      </c>
      <c r="G1557" s="354">
        <f t="shared" si="110"/>
        <v>0.3713506176314274</v>
      </c>
      <c r="I1557" s="351">
        <f t="shared" si="111"/>
        <v>39576</v>
      </c>
      <c r="J1557" s="353">
        <f t="array" ref="J1557">(PRODUCT(1+$F$2:F1557/100)-1)*100</f>
        <v>260.00501504513647</v>
      </c>
      <c r="K1557" s="354">
        <f t="array" ref="K1557">(PRODUCT(1+$G$2:G1557/100)-1)*100</f>
        <v>42.108341581930773</v>
      </c>
      <c r="M1557" s="361">
        <f t="shared" si="112"/>
        <v>3.110894417099705</v>
      </c>
    </row>
    <row r="1558" spans="1:13">
      <c r="A1558" s="350">
        <v>39577</v>
      </c>
      <c r="B1558" s="346">
        <v>4.3886000000000003</v>
      </c>
      <c r="C1558" s="346">
        <v>2196.54</v>
      </c>
      <c r="D1558" s="346"/>
      <c r="E1558" s="351">
        <f t="shared" si="108"/>
        <v>39577</v>
      </c>
      <c r="F1558" s="353">
        <f t="shared" si="109"/>
        <v>1.8922244665784405</v>
      </c>
      <c r="G1558" s="354">
        <f t="shared" si="110"/>
        <v>-0.65175603247472624</v>
      </c>
      <c r="I1558" s="351">
        <f t="shared" si="111"/>
        <v>39577</v>
      </c>
      <c r="J1558" s="353">
        <f t="array" ref="J1558">(PRODUCT(1+$F$2:F1558/100)-1)*100</f>
        <v>266.81711802072994</v>
      </c>
      <c r="K1558" s="354">
        <f t="array" ref="K1558">(PRODUCT(1+$G$2:G1558/100)-1)*100</f>
        <v>41.182141893020741</v>
      </c>
      <c r="M1558" s="361">
        <f t="shared" si="112"/>
        <v>3.1114641922853639</v>
      </c>
    </row>
    <row r="1559" spans="1:13">
      <c r="A1559" s="350">
        <v>39580</v>
      </c>
      <c r="B1559" s="346">
        <v>4.3871000000000002</v>
      </c>
      <c r="C1559" s="346">
        <v>2220.81</v>
      </c>
      <c r="D1559" s="346"/>
      <c r="E1559" s="351">
        <f t="shared" si="108"/>
        <v>39580</v>
      </c>
      <c r="F1559" s="353">
        <f t="shared" si="109"/>
        <v>-3.4179464977446283E-2</v>
      </c>
      <c r="G1559" s="354">
        <f t="shared" si="110"/>
        <v>1.1049195553006097</v>
      </c>
      <c r="I1559" s="351">
        <f t="shared" si="111"/>
        <v>39580</v>
      </c>
      <c r="J1559" s="353">
        <f t="array" ref="J1559">(PRODUCT(1+$F$2:F1559/100)-1)*100</f>
        <v>266.69174189234479</v>
      </c>
      <c r="K1559" s="354">
        <f t="array" ref="K1559">(PRODUCT(1+$G$2:G1559/100)-1)*100</f>
        <v>42.742090987388991</v>
      </c>
      <c r="M1559" s="361">
        <f t="shared" si="112"/>
        <v>3.0833894939006088</v>
      </c>
    </row>
    <row r="1560" spans="1:13">
      <c r="A1560" s="350">
        <v>39581</v>
      </c>
      <c r="B1560" s="346">
        <v>4.38</v>
      </c>
      <c r="C1560" s="346">
        <v>2220.46</v>
      </c>
      <c r="D1560" s="346"/>
      <c r="E1560" s="351">
        <f t="shared" si="108"/>
        <v>39581</v>
      </c>
      <c r="F1560" s="353">
        <f t="shared" si="109"/>
        <v>-0.16183811629550959</v>
      </c>
      <c r="G1560" s="354">
        <f t="shared" si="110"/>
        <v>-1.576001548984074E-2</v>
      </c>
      <c r="I1560" s="351">
        <f t="shared" si="111"/>
        <v>39581</v>
      </c>
      <c r="J1560" s="353">
        <f t="array" ref="J1560">(PRODUCT(1+$F$2:F1560/100)-1)*100</f>
        <v>266.09829488465499</v>
      </c>
      <c r="K1560" s="354">
        <f t="array" ref="K1560">(PRODUCT(1+$G$2:G1560/100)-1)*100</f>
        <v>42.719594811738858</v>
      </c>
      <c r="M1560" s="361">
        <f t="shared" si="112"/>
        <v>3.0742522307917843</v>
      </c>
    </row>
    <row r="1561" spans="1:13">
      <c r="A1561" s="350">
        <v>39582</v>
      </c>
      <c r="B1561" s="346">
        <v>4.3429000000000002</v>
      </c>
      <c r="C1561" s="346">
        <v>2229.7399999999998</v>
      </c>
      <c r="D1561" s="346"/>
      <c r="E1561" s="351">
        <f t="shared" si="108"/>
        <v>39582</v>
      </c>
      <c r="F1561" s="353">
        <f t="shared" si="109"/>
        <v>-0.84703196347031273</v>
      </c>
      <c r="G1561" s="354">
        <f t="shared" si="110"/>
        <v>0.41793141961574687</v>
      </c>
      <c r="I1561" s="351">
        <f t="shared" si="111"/>
        <v>39582</v>
      </c>
      <c r="J1561" s="353">
        <f t="array" ref="J1561">(PRODUCT(1+$F$2:F1561/100)-1)*100</f>
        <v>262.99732530926218</v>
      </c>
      <c r="K1561" s="354">
        <f t="array" ref="K1561">(PRODUCT(1+$G$2:G1561/100)-1)*100</f>
        <v>43.316064840405403</v>
      </c>
      <c r="M1561" s="361">
        <f t="shared" si="112"/>
        <v>3.0724485814772993</v>
      </c>
    </row>
    <row r="1562" spans="1:13">
      <c r="A1562" s="350">
        <v>39583</v>
      </c>
      <c r="B1562" s="346">
        <v>4.2756999999999996</v>
      </c>
      <c r="C1562" s="346">
        <v>2253.7600000000002</v>
      </c>
      <c r="D1562" s="346"/>
      <c r="E1562" s="351">
        <f t="shared" si="108"/>
        <v>39583</v>
      </c>
      <c r="F1562" s="353">
        <f t="shared" si="109"/>
        <v>-1.5473531511202343</v>
      </c>
      <c r="G1562" s="354">
        <f t="shared" si="110"/>
        <v>1.077255644155839</v>
      </c>
      <c r="I1562" s="351">
        <f t="shared" si="111"/>
        <v>39583</v>
      </c>
      <c r="J1562" s="353">
        <f t="array" ref="J1562">(PRODUCT(1+$F$2:F1562/100)-1)*100</f>
        <v>257.38047475760715</v>
      </c>
      <c r="K1562" s="354">
        <f t="array" ref="K1562">(PRODUCT(1+$G$2:G1562/100)-1)*100</f>
        <v>44.859945237880709</v>
      </c>
      <c r="M1562" s="361">
        <f t="shared" si="112"/>
        <v>3.0699568409874227</v>
      </c>
    </row>
    <row r="1563" spans="1:13">
      <c r="A1563" s="350">
        <v>39584</v>
      </c>
      <c r="B1563" s="346">
        <v>4.5228999999999999</v>
      </c>
      <c r="C1563" s="346">
        <v>2256.63</v>
      </c>
      <c r="D1563" s="346"/>
      <c r="E1563" s="351">
        <f t="shared" si="108"/>
        <v>39584</v>
      </c>
      <c r="F1563" s="353">
        <f t="shared" si="109"/>
        <v>5.781509460439227</v>
      </c>
      <c r="G1563" s="354">
        <f t="shared" si="110"/>
        <v>0.12734275166832454</v>
      </c>
      <c r="I1563" s="351">
        <f t="shared" si="111"/>
        <v>39584</v>
      </c>
      <c r="J1563" s="353">
        <f t="array" ref="J1563">(PRODUCT(1+$F$2:F1563/100)-1)*100</f>
        <v>278.04246071548084</v>
      </c>
      <c r="K1563" s="354">
        <f t="array" ref="K1563">(PRODUCT(1+$G$2:G1563/100)-1)*100</f>
        <v>45.044413878211856</v>
      </c>
      <c r="M1563" s="361">
        <f t="shared" si="112"/>
        <v>3.075133119789796</v>
      </c>
    </row>
    <row r="1564" spans="1:13">
      <c r="A1564" s="350">
        <v>39587</v>
      </c>
      <c r="B1564" s="346">
        <v>4.4257</v>
      </c>
      <c r="C1564" s="346">
        <v>2258.7399999999998</v>
      </c>
      <c r="D1564" s="346"/>
      <c r="E1564" s="351">
        <f t="shared" si="108"/>
        <v>39587</v>
      </c>
      <c r="F1564" s="353">
        <f t="shared" si="109"/>
        <v>-2.1490636538504027</v>
      </c>
      <c r="G1564" s="354">
        <f t="shared" si="110"/>
        <v>9.3502257791477916E-2</v>
      </c>
      <c r="I1564" s="351">
        <f t="shared" si="111"/>
        <v>39587</v>
      </c>
      <c r="J1564" s="353">
        <f t="array" ref="J1564">(PRODUCT(1+$F$2:F1564/100)-1)*100</f>
        <v>269.91808759612275</v>
      </c>
      <c r="K1564" s="354">
        <f t="array" ref="K1564">(PRODUCT(1+$G$2:G1564/100)-1)*100</f>
        <v>45.180033679988398</v>
      </c>
      <c r="M1564" s="361">
        <f t="shared" si="112"/>
        <v>3.0663082188235684</v>
      </c>
    </row>
    <row r="1565" spans="1:13">
      <c r="A1565" s="350">
        <v>39588</v>
      </c>
      <c r="B1565" s="346">
        <v>4.5186000000000002</v>
      </c>
      <c r="C1565" s="346">
        <v>2237.79</v>
      </c>
      <c r="D1565" s="346"/>
      <c r="E1565" s="351">
        <f t="shared" si="108"/>
        <v>39588</v>
      </c>
      <c r="F1565" s="353">
        <f t="shared" si="109"/>
        <v>2.0991029667623229</v>
      </c>
      <c r="G1565" s="354">
        <f t="shared" si="110"/>
        <v>-0.92750825681573446</v>
      </c>
      <c r="I1565" s="351">
        <f t="shared" si="111"/>
        <v>39588</v>
      </c>
      <c r="J1565" s="353">
        <f t="array" ref="J1565">(PRODUCT(1+$F$2:F1565/100)-1)*100</f>
        <v>277.6830491474434</v>
      </c>
      <c r="K1565" s="354">
        <f t="array" ref="K1565">(PRODUCT(1+$G$2:G1565/100)-1)*100</f>
        <v>43.833476880358631</v>
      </c>
      <c r="M1565" s="361">
        <f t="shared" si="112"/>
        <v>3.0638917482198296</v>
      </c>
    </row>
    <row r="1566" spans="1:13">
      <c r="A1566" s="350">
        <v>39589</v>
      </c>
      <c r="B1566" s="346">
        <v>4.5270999999999999</v>
      </c>
      <c r="C1566" s="346">
        <v>2202.02</v>
      </c>
      <c r="D1566" s="346"/>
      <c r="E1566" s="351">
        <f t="shared" si="108"/>
        <v>39589</v>
      </c>
      <c r="F1566" s="353">
        <f t="shared" si="109"/>
        <v>0.18811136192624645</v>
      </c>
      <c r="G1566" s="354">
        <f t="shared" si="110"/>
        <v>-1.5984520442043237</v>
      </c>
      <c r="I1566" s="351">
        <f t="shared" si="111"/>
        <v>39589</v>
      </c>
      <c r="J1566" s="353">
        <f t="array" ref="J1566">(PRODUCT(1+$F$2:F1566/100)-1)*100</f>
        <v>278.39351387495924</v>
      </c>
      <c r="K1566" s="354">
        <f t="array" ref="K1566">(PRODUCT(1+$G$2:G1566/100)-1)*100</f>
        <v>41.53436772891439</v>
      </c>
      <c r="M1566" s="361">
        <f t="shared" si="112"/>
        <v>3.0634974476948931</v>
      </c>
    </row>
    <row r="1567" spans="1:13">
      <c r="A1567" s="350">
        <v>39590</v>
      </c>
      <c r="B1567" s="346">
        <v>4.53</v>
      </c>
      <c r="C1567" s="346">
        <v>2208.1999999999998</v>
      </c>
      <c r="D1567" s="346"/>
      <c r="E1567" s="351">
        <f t="shared" si="108"/>
        <v>39590</v>
      </c>
      <c r="F1567" s="353">
        <f t="shared" si="109"/>
        <v>6.4058668905042637E-2</v>
      </c>
      <c r="G1567" s="354">
        <f t="shared" si="110"/>
        <v>0.28065140189461601</v>
      </c>
      <c r="I1567" s="351">
        <f t="shared" si="111"/>
        <v>39590</v>
      </c>
      <c r="J1567" s="353">
        <f t="array" ref="J1567">(PRODUCT(1+$F$2:F1567/100)-1)*100</f>
        <v>278.63590772317053</v>
      </c>
      <c r="K1567" s="354">
        <f t="array" ref="K1567">(PRODUCT(1+$G$2:G1567/100)-1)*100</f>
        <v>41.931585916108261</v>
      </c>
      <c r="M1567" s="361">
        <f t="shared" si="112"/>
        <v>3.0621697330044642</v>
      </c>
    </row>
    <row r="1568" spans="1:13">
      <c r="A1568" s="350">
        <v>39591</v>
      </c>
      <c r="B1568" s="346">
        <v>4.4585999999999997</v>
      </c>
      <c r="C1568" s="346">
        <v>2179.0500000000002</v>
      </c>
      <c r="D1568" s="346"/>
      <c r="E1568" s="351">
        <f t="shared" si="108"/>
        <v>39591</v>
      </c>
      <c r="F1568" s="353">
        <f t="shared" si="109"/>
        <v>-1.5761589403973653</v>
      </c>
      <c r="G1568" s="354">
        <f t="shared" si="110"/>
        <v>-1.3200797029254474</v>
      </c>
      <c r="I1568" s="351">
        <f t="shared" si="111"/>
        <v>39591</v>
      </c>
      <c r="J1568" s="353">
        <f t="array" ref="J1568">(PRODUCT(1+$F$2:F1568/100)-1)*100</f>
        <v>272.6680040120371</v>
      </c>
      <c r="K1568" s="354">
        <f t="array" ref="K1568">(PRODUCT(1+$G$2:G1568/100)-1)*100</f>
        <v>40.057975858389526</v>
      </c>
      <c r="M1568" s="361">
        <f t="shared" si="112"/>
        <v>3.0517107748845715</v>
      </c>
    </row>
    <row r="1569" spans="1:13">
      <c r="A1569" s="350">
        <v>39594</v>
      </c>
      <c r="B1569" s="346">
        <v>4.4585999999999997</v>
      </c>
      <c r="C1569" s="346">
        <v>2179.0500000000002</v>
      </c>
      <c r="D1569" s="346"/>
      <c r="E1569" s="351">
        <f t="shared" si="108"/>
        <v>39594</v>
      </c>
      <c r="F1569" s="353">
        <f t="shared" si="109"/>
        <v>0</v>
      </c>
      <c r="G1569" s="354">
        <f t="shared" si="110"/>
        <v>0</v>
      </c>
      <c r="I1569" s="351">
        <f t="shared" si="111"/>
        <v>39594</v>
      </c>
      <c r="J1569" s="353">
        <f t="array" ref="J1569">(PRODUCT(1+$F$2:F1569/100)-1)*100</f>
        <v>272.6680040120371</v>
      </c>
      <c r="K1569" s="354">
        <f t="array" ref="K1569">(PRODUCT(1+$G$2:G1569/100)-1)*100</f>
        <v>40.057975858389526</v>
      </c>
      <c r="M1569" s="361">
        <f t="shared" si="112"/>
        <v>3.0516533592740616</v>
      </c>
    </row>
    <row r="1570" spans="1:13">
      <c r="A1570" s="350">
        <v>39595</v>
      </c>
      <c r="B1570" s="346">
        <v>4.5757000000000003</v>
      </c>
      <c r="C1570" s="346">
        <v>2193.98</v>
      </c>
      <c r="D1570" s="346"/>
      <c r="E1570" s="351">
        <f t="shared" si="108"/>
        <v>39595</v>
      </c>
      <c r="F1570" s="353">
        <f t="shared" si="109"/>
        <v>2.6263849638900272</v>
      </c>
      <c r="G1570" s="354">
        <f t="shared" si="110"/>
        <v>0.68516096464055209</v>
      </c>
      <c r="I1570" s="351">
        <f t="shared" si="111"/>
        <v>39595</v>
      </c>
      <c r="J1570" s="353">
        <f t="array" ref="J1570">(PRODUCT(1+$F$2:F1570/100)-1)*100</f>
        <v>282.45570043463835</v>
      </c>
      <c r="K1570" s="354">
        <f t="array" ref="K1570">(PRODUCT(1+$G$2:G1570/100)-1)*100</f>
        <v>41.017598436836899</v>
      </c>
      <c r="M1570" s="361">
        <f t="shared" si="112"/>
        <v>3.0528805611454732</v>
      </c>
    </row>
    <row r="1571" spans="1:13">
      <c r="A1571" s="350">
        <v>39596</v>
      </c>
      <c r="B1571" s="346">
        <v>4.4457000000000004</v>
      </c>
      <c r="C1571" s="346">
        <v>2203.1</v>
      </c>
      <c r="D1571" s="346"/>
      <c r="E1571" s="351">
        <f t="shared" si="108"/>
        <v>39596</v>
      </c>
      <c r="F1571" s="353">
        <f t="shared" si="109"/>
        <v>-2.841095351530909</v>
      </c>
      <c r="G1571" s="354">
        <f t="shared" si="110"/>
        <v>0.41568291415601255</v>
      </c>
      <c r="I1571" s="351">
        <f t="shared" si="111"/>
        <v>39596</v>
      </c>
      <c r="J1571" s="353">
        <f t="array" ref="J1571">(PRODUCT(1+$F$2:F1571/100)-1)*100</f>
        <v>271.58976930792483</v>
      </c>
      <c r="K1571" s="354">
        <f t="array" ref="K1571">(PRODUCT(1+$G$2:G1571/100)-1)*100</f>
        <v>41.603784499491958</v>
      </c>
      <c r="M1571" s="361">
        <f t="shared" si="112"/>
        <v>3.0546282216050913</v>
      </c>
    </row>
    <row r="1572" spans="1:13">
      <c r="A1572" s="350">
        <v>39597</v>
      </c>
      <c r="B1572" s="346">
        <v>4.3357000000000001</v>
      </c>
      <c r="C1572" s="346">
        <v>2215.12</v>
      </c>
      <c r="D1572" s="346"/>
      <c r="E1572" s="351">
        <f t="shared" si="108"/>
        <v>39597</v>
      </c>
      <c r="F1572" s="353">
        <f t="shared" si="109"/>
        <v>-2.4743010099646967</v>
      </c>
      <c r="G1572" s="354">
        <f t="shared" si="110"/>
        <v>0.54559484362943778</v>
      </c>
      <c r="I1572" s="351">
        <f t="shared" si="111"/>
        <v>39597</v>
      </c>
      <c r="J1572" s="353">
        <f t="array" ref="J1572">(PRODUCT(1+$F$2:F1572/100)-1)*100</f>
        <v>262.39551989301339</v>
      </c>
      <c r="K1572" s="354">
        <f t="array" ref="K1572">(PRODUCT(1+$G$2:G1572/100)-1)*100</f>
        <v>42.376367446105334</v>
      </c>
      <c r="M1572" s="361">
        <f t="shared" si="112"/>
        <v>3.0560572081576702</v>
      </c>
    </row>
    <row r="1573" spans="1:13">
      <c r="A1573" s="350">
        <v>39598</v>
      </c>
      <c r="B1573" s="346">
        <v>4.3371000000000004</v>
      </c>
      <c r="C1573" s="346">
        <v>2218.5</v>
      </c>
      <c r="D1573" s="346"/>
      <c r="E1573" s="351">
        <f t="shared" si="108"/>
        <v>39598</v>
      </c>
      <c r="F1573" s="353">
        <f t="shared" si="109"/>
        <v>3.2290056968897751E-2</v>
      </c>
      <c r="G1573" s="354">
        <f t="shared" si="110"/>
        <v>0.15258767019394881</v>
      </c>
      <c r="I1573" s="351">
        <f t="shared" si="111"/>
        <v>39598</v>
      </c>
      <c r="J1573" s="353">
        <f t="array" ref="J1573">(PRODUCT(1+$F$2:F1573/100)-1)*100</f>
        <v>262.51253761283959</v>
      </c>
      <c r="K1573" s="354">
        <f t="array" ref="K1573">(PRODUCT(1+$G$2:G1573/100)-1)*100</f>
        <v>42.593616228098121</v>
      </c>
      <c r="M1573" s="361">
        <f t="shared" si="112"/>
        <v>3.0552787191582329</v>
      </c>
    </row>
    <row r="1574" spans="1:13">
      <c r="A1574" s="350">
        <v>39601</v>
      </c>
      <c r="B1574" s="346">
        <v>4.4128999999999996</v>
      </c>
      <c r="C1574" s="346">
        <v>2195.27</v>
      </c>
      <c r="D1574" s="346"/>
      <c r="E1574" s="351">
        <f t="shared" si="108"/>
        <v>39601</v>
      </c>
      <c r="F1574" s="353">
        <f t="shared" si="109"/>
        <v>1.7477116045283569</v>
      </c>
      <c r="G1574" s="354">
        <f t="shared" si="110"/>
        <v>-1.0471038990308768</v>
      </c>
      <c r="I1574" s="351">
        <f t="shared" si="111"/>
        <v>39601</v>
      </c>
      <c r="J1574" s="353">
        <f t="array" ref="J1574">(PRODUCT(1+$F$2:F1574/100)-1)*100</f>
        <v>268.84821130056935</v>
      </c>
      <c r="K1574" s="354">
        <f t="array" ref="K1574">(PRODUCT(1+$G$2:G1574/100)-1)*100</f>
        <v>41.100512912804589</v>
      </c>
      <c r="M1574" s="361">
        <f t="shared" si="112"/>
        <v>3.0554492548704446</v>
      </c>
    </row>
    <row r="1575" spans="1:13">
      <c r="A1575" s="350">
        <v>39602</v>
      </c>
      <c r="B1575" s="346">
        <v>4.5529000000000002</v>
      </c>
      <c r="C1575" s="346">
        <v>2182.65</v>
      </c>
      <c r="D1575" s="346"/>
      <c r="E1575" s="351">
        <f t="shared" si="108"/>
        <v>39602</v>
      </c>
      <c r="F1575" s="353">
        <f t="shared" si="109"/>
        <v>3.172516938974379</v>
      </c>
      <c r="G1575" s="354">
        <f t="shared" si="110"/>
        <v>-0.57487233916556635</v>
      </c>
      <c r="I1575" s="351">
        <f t="shared" si="111"/>
        <v>39602</v>
      </c>
      <c r="J1575" s="353">
        <f t="array" ref="J1575">(PRODUCT(1+$F$2:F1575/100)-1)*100</f>
        <v>280.54998328318396</v>
      </c>
      <c r="K1575" s="354">
        <f t="array" ref="K1575">(PRODUCT(1+$G$2:G1575/100)-1)*100</f>
        <v>40.289365093648129</v>
      </c>
      <c r="M1575" s="361">
        <f t="shared" si="112"/>
        <v>3.0560841120973445</v>
      </c>
    </row>
    <row r="1576" spans="1:13">
      <c r="A1576" s="350">
        <v>39603</v>
      </c>
      <c r="B1576" s="346">
        <v>4.6242999999999999</v>
      </c>
      <c r="C1576" s="346">
        <v>2183.0100000000002</v>
      </c>
      <c r="D1576" s="346"/>
      <c r="E1576" s="351">
        <f t="shared" si="108"/>
        <v>39603</v>
      </c>
      <c r="F1576" s="353">
        <f t="shared" si="109"/>
        <v>1.5682312372333973</v>
      </c>
      <c r="G1576" s="354">
        <f t="shared" si="110"/>
        <v>1.6493711772391784E-2</v>
      </c>
      <c r="I1576" s="351">
        <f t="shared" si="111"/>
        <v>39603</v>
      </c>
      <c r="J1576" s="353">
        <f t="array" ref="J1576">(PRODUCT(1+$F$2:F1576/100)-1)*100</f>
        <v>286.51788699431734</v>
      </c>
      <c r="K1576" s="354">
        <f t="array" ref="K1576">(PRODUCT(1+$G$2:G1576/100)-1)*100</f>
        <v>40.312504017173993</v>
      </c>
      <c r="M1576" s="361">
        <f t="shared" si="112"/>
        <v>3.0559993632313658</v>
      </c>
    </row>
    <row r="1577" spans="1:13">
      <c r="A1577" s="350">
        <v>39604</v>
      </c>
      <c r="B1577" s="346">
        <v>4.7385999999999999</v>
      </c>
      <c r="C1577" s="346">
        <v>2225.7399999999998</v>
      </c>
      <c r="D1577" s="346"/>
      <c r="E1577" s="351">
        <f t="shared" si="108"/>
        <v>39604</v>
      </c>
      <c r="F1577" s="353">
        <f t="shared" si="109"/>
        <v>2.4717254503384245</v>
      </c>
      <c r="G1577" s="354">
        <f t="shared" si="110"/>
        <v>1.957389109532226</v>
      </c>
      <c r="I1577" s="351">
        <f t="shared" si="111"/>
        <v>39604</v>
      </c>
      <c r="J1577" s="353">
        <f t="array" ref="J1577">(PRODUCT(1+$F$2:F1577/100)-1)*100</f>
        <v>296.07154797726616</v>
      </c>
      <c r="K1577" s="354">
        <f t="array" ref="K1577">(PRODUCT(1+$G$2:G1577/100)-1)*100</f>
        <v>43.058965690118114</v>
      </c>
      <c r="M1577" s="361">
        <f t="shared" si="112"/>
        <v>3.0544130849849469</v>
      </c>
    </row>
    <row r="1578" spans="1:13">
      <c r="A1578" s="350">
        <v>39605</v>
      </c>
      <c r="B1578" s="346">
        <v>4.5457000000000001</v>
      </c>
      <c r="C1578" s="346">
        <v>2157.2399999999998</v>
      </c>
      <c r="D1578" s="346"/>
      <c r="E1578" s="351">
        <f t="shared" si="108"/>
        <v>39605</v>
      </c>
      <c r="F1578" s="353">
        <f t="shared" si="109"/>
        <v>-4.0708226058329462</v>
      </c>
      <c r="G1578" s="354">
        <f t="shared" si="110"/>
        <v>-3.0776281146944418</v>
      </c>
      <c r="I1578" s="351">
        <f t="shared" si="111"/>
        <v>39605</v>
      </c>
      <c r="J1578" s="353">
        <f t="array" ref="J1578">(PRODUCT(1+$F$2:F1578/100)-1)*100</f>
        <v>279.94817786693511</v>
      </c>
      <c r="K1578" s="354">
        <f t="array" ref="K1578">(PRODUCT(1+$G$2:G1578/100)-1)*100</f>
        <v>38.656142741447951</v>
      </c>
      <c r="M1578" s="361">
        <f t="shared" si="112"/>
        <v>3.057603303789961</v>
      </c>
    </row>
    <row r="1579" spans="1:13">
      <c r="A1579" s="350">
        <v>39608</v>
      </c>
      <c r="B1579" s="346">
        <v>4.4470999999999998</v>
      </c>
      <c r="C1579" s="346">
        <v>2159.0300000000002</v>
      </c>
      <c r="D1579" s="346"/>
      <c r="E1579" s="351">
        <f t="shared" si="108"/>
        <v>39608</v>
      </c>
      <c r="F1579" s="353">
        <f t="shared" si="109"/>
        <v>-2.1690828695250519</v>
      </c>
      <c r="G1579" s="354">
        <f t="shared" si="110"/>
        <v>8.2976395764977617E-2</v>
      </c>
      <c r="I1579" s="351">
        <f t="shared" si="111"/>
        <v>39608</v>
      </c>
      <c r="J1579" s="353">
        <f t="array" ref="J1579">(PRODUCT(1+$F$2:F1579/100)-1)*100</f>
        <v>271.70678702775086</v>
      </c>
      <c r="K1579" s="354">
        <f t="array" ref="K1579">(PRODUCT(1+$G$2:G1579/100)-1)*100</f>
        <v>38.771194611201551</v>
      </c>
      <c r="M1579" s="361">
        <f t="shared" si="112"/>
        <v>3.0584785702187678</v>
      </c>
    </row>
    <row r="1580" spans="1:13">
      <c r="A1580" s="350">
        <v>39609</v>
      </c>
      <c r="B1580" s="346">
        <v>4.3757000000000001</v>
      </c>
      <c r="C1580" s="346">
        <v>2153.77</v>
      </c>
      <c r="D1580" s="346"/>
      <c r="E1580" s="351">
        <f t="shared" si="108"/>
        <v>39609</v>
      </c>
      <c r="F1580" s="353">
        <f t="shared" si="109"/>
        <v>-1.6055406894380564</v>
      </c>
      <c r="G1580" s="354">
        <f t="shared" si="110"/>
        <v>-0.2436279255035978</v>
      </c>
      <c r="I1580" s="351">
        <f t="shared" si="111"/>
        <v>39609</v>
      </c>
      <c r="J1580" s="353">
        <f t="array" ref="J1580">(PRODUCT(1+$F$2:F1580/100)-1)*100</f>
        <v>265.73888331661749</v>
      </c>
      <c r="K1580" s="354">
        <f t="array" ref="K1580">(PRODUCT(1+$G$2:G1580/100)-1)*100</f>
        <v>38.433109228573727</v>
      </c>
      <c r="M1580" s="361">
        <f t="shared" si="112"/>
        <v>3.053508548014308</v>
      </c>
    </row>
    <row r="1581" spans="1:13">
      <c r="A1581" s="350">
        <v>39610</v>
      </c>
      <c r="B1581" s="346">
        <v>4.3186</v>
      </c>
      <c r="C1581" s="346">
        <v>2117.84</v>
      </c>
      <c r="D1581" s="346"/>
      <c r="E1581" s="351">
        <f t="shared" si="108"/>
        <v>39610</v>
      </c>
      <c r="F1581" s="353">
        <f t="shared" si="109"/>
        <v>-1.3049340676920318</v>
      </c>
      <c r="G1581" s="354">
        <f t="shared" si="110"/>
        <v>-1.6682375555421403</v>
      </c>
      <c r="I1581" s="351">
        <f t="shared" si="111"/>
        <v>39610</v>
      </c>
      <c r="J1581" s="353">
        <f t="array" ref="J1581">(PRODUCT(1+$F$2:F1581/100)-1)*100</f>
        <v>260.96623202942254</v>
      </c>
      <c r="K1581" s="354">
        <f t="array" ref="K1581">(PRODUCT(1+$G$2:G1581/100)-1)*100</f>
        <v>36.123716111117979</v>
      </c>
      <c r="M1581" s="361">
        <f t="shared" si="112"/>
        <v>3.0407628029883518</v>
      </c>
    </row>
    <row r="1582" spans="1:13">
      <c r="A1582" s="350">
        <v>39611</v>
      </c>
      <c r="B1582" s="346">
        <v>4.43</v>
      </c>
      <c r="C1582" s="346">
        <v>2124.94</v>
      </c>
      <c r="D1582" s="346"/>
      <c r="E1582" s="351">
        <f t="shared" si="108"/>
        <v>39611</v>
      </c>
      <c r="F1582" s="353">
        <f t="shared" si="109"/>
        <v>2.5795396656323799</v>
      </c>
      <c r="G1582" s="354">
        <f t="shared" si="110"/>
        <v>0.33524723302986725</v>
      </c>
      <c r="I1582" s="351">
        <f t="shared" si="111"/>
        <v>39611</v>
      </c>
      <c r="J1582" s="353">
        <f t="array" ref="J1582">(PRODUCT(1+$F$2:F1582/100)-1)*100</f>
        <v>270.27749916416013</v>
      </c>
      <c r="K1582" s="354">
        <f t="array" ref="K1582">(PRODUCT(1+$G$2:G1582/100)-1)*100</f>
        <v>36.580067102877933</v>
      </c>
      <c r="M1582" s="361">
        <f t="shared" si="112"/>
        <v>3.0414917676721522</v>
      </c>
    </row>
    <row r="1583" spans="1:13">
      <c r="A1583" s="350">
        <v>39612</v>
      </c>
      <c r="B1583" s="346">
        <v>4.6029</v>
      </c>
      <c r="C1583" s="346">
        <v>2156.96</v>
      </c>
      <c r="D1583" s="346"/>
      <c r="E1583" s="351">
        <f t="shared" si="108"/>
        <v>39612</v>
      </c>
      <c r="F1583" s="353">
        <f t="shared" si="109"/>
        <v>3.9029345372460611</v>
      </c>
      <c r="G1583" s="354">
        <f t="shared" si="110"/>
        <v>1.5068660762186159</v>
      </c>
      <c r="I1583" s="351">
        <f t="shared" si="111"/>
        <v>39612</v>
      </c>
      <c r="J1583" s="353">
        <f t="array" ref="J1583">(PRODUCT(1+$F$2:F1583/100)-1)*100</f>
        <v>284.72918756268911</v>
      </c>
      <c r="K1583" s="354">
        <f t="array" ref="K1583">(PRODUCT(1+$G$2:G1583/100)-1)*100</f>
        <v>38.638145800927816</v>
      </c>
      <c r="M1583" s="361">
        <f t="shared" si="112"/>
        <v>3.0437169956987056</v>
      </c>
    </row>
    <row r="1584" spans="1:13">
      <c r="A1584" s="350">
        <v>39615</v>
      </c>
      <c r="B1584" s="346">
        <v>4.5599999999999996</v>
      </c>
      <c r="C1584" s="346">
        <v>2157.14</v>
      </c>
      <c r="D1584" s="346"/>
      <c r="E1584" s="351">
        <f t="shared" si="108"/>
        <v>39615</v>
      </c>
      <c r="F1584" s="353">
        <f t="shared" si="109"/>
        <v>-0.93202111712181734</v>
      </c>
      <c r="G1584" s="354">
        <f t="shared" si="110"/>
        <v>8.3450782582872307E-3</v>
      </c>
      <c r="I1584" s="351">
        <f t="shared" si="111"/>
        <v>39615</v>
      </c>
      <c r="J1584" s="353">
        <f t="array" ref="J1584">(PRODUCT(1+$F$2:F1584/100)-1)*100</f>
        <v>281.14343029087365</v>
      </c>
      <c r="K1584" s="354">
        <f t="array" ref="K1584">(PRODUCT(1+$G$2:G1584/100)-1)*100</f>
        <v>38.649715262690741</v>
      </c>
      <c r="M1584" s="361">
        <f t="shared" si="112"/>
        <v>3.0438334094122763</v>
      </c>
    </row>
    <row r="1585" spans="1:13">
      <c r="A1585" s="350">
        <v>39616</v>
      </c>
      <c r="B1585" s="346">
        <v>4.4714</v>
      </c>
      <c r="C1585" s="346">
        <v>2142.5500000000002</v>
      </c>
      <c r="D1585" s="346"/>
      <c r="E1585" s="351">
        <f t="shared" si="108"/>
        <v>39616</v>
      </c>
      <c r="F1585" s="353">
        <f t="shared" si="109"/>
        <v>-1.9429824561403408</v>
      </c>
      <c r="G1585" s="354">
        <f t="shared" si="110"/>
        <v>-0.67635851173311057</v>
      </c>
      <c r="I1585" s="351">
        <f t="shared" si="111"/>
        <v>39616</v>
      </c>
      <c r="J1585" s="353">
        <f t="array" ref="J1585">(PRODUCT(1+$F$2:F1585/100)-1)*100</f>
        <v>273.7378803075905</v>
      </c>
      <c r="K1585" s="354">
        <f t="array" ref="K1585">(PRODUCT(1+$G$2:G1585/100)-1)*100</f>
        <v>37.711946112017799</v>
      </c>
      <c r="M1585" s="361">
        <f t="shared" si="112"/>
        <v>3.0432249973217611</v>
      </c>
    </row>
    <row r="1586" spans="1:13">
      <c r="A1586" s="350">
        <v>39617</v>
      </c>
      <c r="B1586" s="346">
        <v>4.3113999999999999</v>
      </c>
      <c r="C1586" s="346">
        <v>2121.7800000000002</v>
      </c>
      <c r="D1586" s="346"/>
      <c r="E1586" s="351">
        <f t="shared" si="108"/>
        <v>39617</v>
      </c>
      <c r="F1586" s="353">
        <f t="shared" si="109"/>
        <v>-3.5782976249049581</v>
      </c>
      <c r="G1586" s="354">
        <f t="shared" si="110"/>
        <v>-0.96940561480478582</v>
      </c>
      <c r="I1586" s="351">
        <f t="shared" si="111"/>
        <v>39617</v>
      </c>
      <c r="J1586" s="353">
        <f t="array" ref="J1586">(PRODUCT(1+$F$2:F1586/100)-1)*100</f>
        <v>260.36442661317386</v>
      </c>
      <c r="K1586" s="354">
        <f t="array" ref="K1586">(PRODUCT(1+$G$2:G1586/100)-1)*100</f>
        <v>36.376958774150971</v>
      </c>
      <c r="M1586" s="361">
        <f t="shared" si="112"/>
        <v>3.0448401568465528</v>
      </c>
    </row>
    <row r="1587" spans="1:13">
      <c r="A1587" s="350">
        <v>39618</v>
      </c>
      <c r="B1587" s="346">
        <v>4.5857000000000001</v>
      </c>
      <c r="C1587" s="346">
        <v>2130.3000000000002</v>
      </c>
      <c r="D1587" s="346"/>
      <c r="E1587" s="351">
        <f t="shared" si="108"/>
        <v>39618</v>
      </c>
      <c r="F1587" s="353">
        <f t="shared" si="109"/>
        <v>6.3622025328199605</v>
      </c>
      <c r="G1587" s="354">
        <f t="shared" si="110"/>
        <v>0.4015496422814735</v>
      </c>
      <c r="I1587" s="351">
        <f t="shared" si="111"/>
        <v>39618</v>
      </c>
      <c r="J1587" s="353">
        <f t="array" ref="J1587">(PRODUCT(1+$F$2:F1587/100)-1)*100</f>
        <v>283.29154129053933</v>
      </c>
      <c r="K1587" s="354">
        <f t="array" ref="K1587">(PRODUCT(1+$G$2:G1587/100)-1)*100</f>
        <v>36.924579964262925</v>
      </c>
      <c r="M1587" s="361">
        <f t="shared" si="112"/>
        <v>3.0529857356098082</v>
      </c>
    </row>
    <row r="1588" spans="1:13">
      <c r="A1588" s="350">
        <v>39619</v>
      </c>
      <c r="B1588" s="346">
        <v>4.4856999999999996</v>
      </c>
      <c r="C1588" s="346">
        <v>2090.81</v>
      </c>
      <c r="D1588" s="346"/>
      <c r="E1588" s="351">
        <f t="shared" si="108"/>
        <v>39619</v>
      </c>
      <c r="F1588" s="353">
        <f t="shared" si="109"/>
        <v>-2.1806921516889566</v>
      </c>
      <c r="G1588" s="354">
        <f t="shared" si="110"/>
        <v>-1.8537295216636274</v>
      </c>
      <c r="I1588" s="351">
        <f t="shared" si="111"/>
        <v>39619</v>
      </c>
      <c r="J1588" s="353">
        <f t="array" ref="J1588">(PRODUCT(1+$F$2:F1588/100)-1)*100</f>
        <v>274.93313273152887</v>
      </c>
      <c r="K1588" s="354">
        <f t="array" ref="K1588">(PRODUCT(1+$G$2:G1588/100)-1)*100</f>
        <v>34.386368603051466</v>
      </c>
      <c r="M1588" s="361">
        <f t="shared" si="112"/>
        <v>3.0519431936368209</v>
      </c>
    </row>
    <row r="1589" spans="1:13">
      <c r="A1589" s="350">
        <v>39622</v>
      </c>
      <c r="B1589" s="346">
        <v>4.2300000000000004</v>
      </c>
      <c r="C1589" s="346">
        <v>2090.94</v>
      </c>
      <c r="D1589" s="346"/>
      <c r="E1589" s="351">
        <f t="shared" si="108"/>
        <v>39622</v>
      </c>
      <c r="F1589" s="353">
        <f t="shared" si="109"/>
        <v>-5.7003366252758596</v>
      </c>
      <c r="G1589" s="354">
        <f t="shared" si="110"/>
        <v>6.2176859686013941E-3</v>
      </c>
      <c r="I1589" s="351">
        <f t="shared" si="111"/>
        <v>39622</v>
      </c>
      <c r="J1589" s="353">
        <f t="array" ref="J1589">(PRODUCT(1+$F$2:F1589/100)-1)*100</f>
        <v>253.56068204613939</v>
      </c>
      <c r="K1589" s="354">
        <f t="array" ref="K1589">(PRODUCT(1+$G$2:G1589/100)-1)*100</f>
        <v>34.394724325435803</v>
      </c>
      <c r="M1589" s="361">
        <f t="shared" si="112"/>
        <v>3.0588494349977684</v>
      </c>
    </row>
    <row r="1590" spans="1:13">
      <c r="A1590" s="350">
        <v>39623</v>
      </c>
      <c r="B1590" s="346">
        <v>4.1429</v>
      </c>
      <c r="C1590" s="346">
        <v>2085.08</v>
      </c>
      <c r="D1590" s="346"/>
      <c r="E1590" s="351">
        <f t="shared" si="108"/>
        <v>39623</v>
      </c>
      <c r="F1590" s="353">
        <f t="shared" si="109"/>
        <v>-2.0591016548463403</v>
      </c>
      <c r="G1590" s="354">
        <f t="shared" si="110"/>
        <v>-0.28025672663969381</v>
      </c>
      <c r="I1590" s="351">
        <f t="shared" si="111"/>
        <v>39623</v>
      </c>
      <c r="J1590" s="353">
        <f t="array" ref="J1590">(PRODUCT(1+$F$2:F1590/100)-1)*100</f>
        <v>246.28050819124132</v>
      </c>
      <c r="K1590" s="354">
        <f t="array" ref="K1590">(PRODUCT(1+$G$2:G1590/100)-1)*100</f>
        <v>34.018074070264895</v>
      </c>
      <c r="M1590" s="361">
        <f t="shared" si="112"/>
        <v>3.0580056985470465</v>
      </c>
    </row>
    <row r="1591" spans="1:13">
      <c r="A1591" s="350">
        <v>39624</v>
      </c>
      <c r="B1591" s="346">
        <v>4.2286000000000001</v>
      </c>
      <c r="C1591" s="346">
        <v>2097.36</v>
      </c>
      <c r="D1591" s="346"/>
      <c r="E1591" s="351">
        <f t="shared" si="108"/>
        <v>39624</v>
      </c>
      <c r="F1591" s="353">
        <f t="shared" si="109"/>
        <v>2.0685992903521688</v>
      </c>
      <c r="G1591" s="354">
        <f t="shared" si="110"/>
        <v>0.58894622748288938</v>
      </c>
      <c r="I1591" s="351">
        <f t="shared" si="111"/>
        <v>39624</v>
      </c>
      <c r="J1591" s="353">
        <f t="array" ref="J1591">(PRODUCT(1+$F$2:F1591/100)-1)*100</f>
        <v>253.44366432631321</v>
      </c>
      <c r="K1591" s="354">
        <f t="array" ref="K1591">(PRODUCT(1+$G$2:G1591/100)-1)*100</f>
        <v>34.807368461646938</v>
      </c>
      <c r="M1591" s="361">
        <f t="shared" si="112"/>
        <v>3.0580642698985976</v>
      </c>
    </row>
    <row r="1592" spans="1:13">
      <c r="A1592" s="350">
        <v>39625</v>
      </c>
      <c r="B1592" s="346">
        <v>4.1113999999999997</v>
      </c>
      <c r="C1592" s="346">
        <v>2036.4</v>
      </c>
      <c r="D1592" s="346"/>
      <c r="E1592" s="351">
        <f t="shared" si="108"/>
        <v>39625</v>
      </c>
      <c r="F1592" s="353">
        <f t="shared" si="109"/>
        <v>-2.7716028945750426</v>
      </c>
      <c r="G1592" s="354">
        <f t="shared" si="110"/>
        <v>-2.9065110424533747</v>
      </c>
      <c r="I1592" s="351">
        <f t="shared" si="111"/>
        <v>39625</v>
      </c>
      <c r="J1592" s="353">
        <f t="array" ref="J1592">(PRODUCT(1+$F$2:F1592/100)-1)*100</f>
        <v>243.64760949515301</v>
      </c>
      <c r="K1592" s="354">
        <f t="array" ref="K1592">(PRODUCT(1+$G$2:G1592/100)-1)*100</f>
        <v>30.889177411268353</v>
      </c>
      <c r="M1592" s="361">
        <f t="shared" si="112"/>
        <v>3.05948178045819</v>
      </c>
    </row>
    <row r="1593" spans="1:13">
      <c r="A1593" s="350">
        <v>39626</v>
      </c>
      <c r="B1593" s="346">
        <v>3.82</v>
      </c>
      <c r="C1593" s="346">
        <v>2028.89</v>
      </c>
      <c r="D1593" s="346"/>
      <c r="E1593" s="351">
        <f t="shared" si="108"/>
        <v>39626</v>
      </c>
      <c r="F1593" s="353">
        <f t="shared" si="109"/>
        <v>-7.0876100598336267</v>
      </c>
      <c r="G1593" s="354">
        <f t="shared" si="110"/>
        <v>-0.36878805735611753</v>
      </c>
      <c r="I1593" s="351">
        <f t="shared" si="111"/>
        <v>39626</v>
      </c>
      <c r="J1593" s="353">
        <f t="array" ref="J1593">(PRODUCT(1+$F$2:F1593/100)-1)*100</f>
        <v>219.29120695419675</v>
      </c>
      <c r="K1593" s="354">
        <f t="array" ref="K1593">(PRODUCT(1+$G$2:G1593/100)-1)*100</f>
        <v>30.406473756603923</v>
      </c>
      <c r="M1593" s="361">
        <f t="shared" si="112"/>
        <v>3.0702710731848697</v>
      </c>
    </row>
    <row r="1594" spans="1:13">
      <c r="A1594" s="350">
        <v>39629</v>
      </c>
      <c r="B1594" s="346">
        <v>3.7242999999999999</v>
      </c>
      <c r="C1594" s="346">
        <v>2031.47</v>
      </c>
      <c r="D1594" s="346"/>
      <c r="E1594" s="351">
        <f t="shared" si="108"/>
        <v>39629</v>
      </c>
      <c r="F1594" s="353">
        <f t="shared" si="109"/>
        <v>-2.5052356020942357</v>
      </c>
      <c r="G1594" s="354">
        <f t="shared" si="110"/>
        <v>0.12716312860725498</v>
      </c>
      <c r="I1594" s="351">
        <f t="shared" si="111"/>
        <v>39629</v>
      </c>
      <c r="J1594" s="353">
        <f t="array" ref="J1594">(PRODUCT(1+$F$2:F1594/100)-1)*100</f>
        <v>211.29220996322383</v>
      </c>
      <c r="K1594" s="354">
        <f t="array" ref="K1594">(PRODUCT(1+$G$2:G1594/100)-1)*100</f>
        <v>30.572302708539212</v>
      </c>
      <c r="M1594" s="361">
        <f t="shared" si="112"/>
        <v>3.0712208112698778</v>
      </c>
    </row>
    <row r="1595" spans="1:13">
      <c r="A1595" s="350">
        <v>39630</v>
      </c>
      <c r="B1595" s="346">
        <v>3.8714</v>
      </c>
      <c r="C1595" s="346">
        <v>2039.66</v>
      </c>
      <c r="D1595" s="346"/>
      <c r="E1595" s="351">
        <f t="shared" si="108"/>
        <v>39630</v>
      </c>
      <c r="F1595" s="353">
        <f t="shared" si="109"/>
        <v>3.9497355207690044</v>
      </c>
      <c r="G1595" s="354">
        <f t="shared" si="110"/>
        <v>0.40315633506771142</v>
      </c>
      <c r="I1595" s="351">
        <f t="shared" si="111"/>
        <v>39630</v>
      </c>
      <c r="J1595" s="353">
        <f t="array" ref="J1595">(PRODUCT(1+$F$2:F1595/100)-1)*100</f>
        <v>223.5874289535281</v>
      </c>
      <c r="K1595" s="354">
        <f t="array" ref="K1595">(PRODUCT(1+$G$2:G1595/100)-1)*100</f>
        <v>31.098713218752483</v>
      </c>
      <c r="M1595" s="361">
        <f t="shared" si="112"/>
        <v>3.0742681356305019</v>
      </c>
    </row>
    <row r="1596" spans="1:13">
      <c r="A1596" s="350">
        <v>39631</v>
      </c>
      <c r="B1596" s="346">
        <v>3.8929</v>
      </c>
      <c r="C1596" s="346">
        <v>2002.64</v>
      </c>
      <c r="D1596" s="346"/>
      <c r="E1596" s="351">
        <f t="shared" si="108"/>
        <v>39631</v>
      </c>
      <c r="F1596" s="353">
        <f t="shared" si="109"/>
        <v>0.55535465206384416</v>
      </c>
      <c r="G1596" s="354">
        <f t="shared" si="110"/>
        <v>-1.8150083837502273</v>
      </c>
      <c r="I1596" s="351">
        <f t="shared" si="111"/>
        <v>39631</v>
      </c>
      <c r="J1596" s="353">
        <f t="array" ref="J1596">(PRODUCT(1+$F$2:F1596/100)-1)*100</f>
        <v>225.38448679371533</v>
      </c>
      <c r="K1596" s="354">
        <f t="array" ref="K1596">(PRODUCT(1+$G$2:G1596/100)-1)*100</f>
        <v>28.719260582843464</v>
      </c>
      <c r="M1596" s="361">
        <f t="shared" si="112"/>
        <v>3.0741947394467735</v>
      </c>
    </row>
    <row r="1597" spans="1:13">
      <c r="A1597" s="350">
        <v>39632</v>
      </c>
      <c r="B1597" s="346">
        <v>3.8971</v>
      </c>
      <c r="C1597" s="346">
        <v>2004.87</v>
      </c>
      <c r="D1597" s="346"/>
      <c r="E1597" s="351">
        <f t="shared" si="108"/>
        <v>39632</v>
      </c>
      <c r="F1597" s="353">
        <f t="shared" si="109"/>
        <v>0.10788872049114495</v>
      </c>
      <c r="G1597" s="354">
        <f t="shared" si="110"/>
        <v>0.11135301402147579</v>
      </c>
      <c r="I1597" s="351">
        <f t="shared" si="111"/>
        <v>39632</v>
      </c>
      <c r="J1597" s="353">
        <f t="array" ref="J1597">(PRODUCT(1+$F$2:F1597/100)-1)*100</f>
        <v>225.73553995319372</v>
      </c>
      <c r="K1597" s="354">
        <f t="array" ref="K1597">(PRODUCT(1+$G$2:G1597/100)-1)*100</f>
        <v>28.862593359128617</v>
      </c>
      <c r="M1597" s="361">
        <f t="shared" si="112"/>
        <v>3.0741921530847067</v>
      </c>
    </row>
    <row r="1598" spans="1:13">
      <c r="A1598" s="350">
        <v>39633</v>
      </c>
      <c r="B1598" s="346">
        <v>3.8971</v>
      </c>
      <c r="C1598" s="346">
        <v>2004.87</v>
      </c>
      <c r="D1598" s="346"/>
      <c r="E1598" s="351">
        <f t="shared" si="108"/>
        <v>39633</v>
      </c>
      <c r="F1598" s="353">
        <f t="shared" si="109"/>
        <v>0</v>
      </c>
      <c r="G1598" s="354">
        <f t="shared" si="110"/>
        <v>0</v>
      </c>
      <c r="I1598" s="351">
        <f t="shared" si="111"/>
        <v>39633</v>
      </c>
      <c r="J1598" s="353">
        <f t="array" ref="J1598">(PRODUCT(1+$F$2:F1598/100)-1)*100</f>
        <v>225.73553995319372</v>
      </c>
      <c r="K1598" s="354">
        <f t="array" ref="K1598">(PRODUCT(1+$G$2:G1598/100)-1)*100</f>
        <v>28.862593359128617</v>
      </c>
      <c r="M1598" s="361">
        <f t="shared" si="112"/>
        <v>3.0740694829696604</v>
      </c>
    </row>
    <row r="1599" spans="1:13">
      <c r="A1599" s="350">
        <v>39636</v>
      </c>
      <c r="B1599" s="346">
        <v>4.0357000000000003</v>
      </c>
      <c r="C1599" s="346">
        <v>1988.09</v>
      </c>
      <c r="D1599" s="346"/>
      <c r="E1599" s="351">
        <f t="shared" si="108"/>
        <v>39636</v>
      </c>
      <c r="F1599" s="353">
        <f t="shared" si="109"/>
        <v>3.5564907238716081</v>
      </c>
      <c r="G1599" s="354">
        <f t="shared" si="110"/>
        <v>-0.83696199753600098</v>
      </c>
      <c r="I1599" s="351">
        <f t="shared" si="111"/>
        <v>39636</v>
      </c>
      <c r="J1599" s="353">
        <f t="array" ref="J1599">(PRODUCT(1+$F$2:F1599/100)-1)*100</f>
        <v>237.32029421598219</v>
      </c>
      <c r="K1599" s="354">
        <f t="array" ref="K1599">(PRODUCT(1+$G$2:G1599/100)-1)*100</f>
        <v>27.784062423673372</v>
      </c>
      <c r="M1599" s="361">
        <f t="shared" si="112"/>
        <v>3.0759686374361421</v>
      </c>
    </row>
    <row r="1600" spans="1:13">
      <c r="A1600" s="350">
        <v>39637</v>
      </c>
      <c r="B1600" s="346">
        <v>4.0586000000000002</v>
      </c>
      <c r="C1600" s="346">
        <v>2022.83</v>
      </c>
      <c r="D1600" s="346"/>
      <c r="E1600" s="351">
        <f t="shared" si="108"/>
        <v>39637</v>
      </c>
      <c r="F1600" s="353">
        <f t="shared" si="109"/>
        <v>0.56743563694030552</v>
      </c>
      <c r="G1600" s="354">
        <f t="shared" si="110"/>
        <v>1.7474058015482186</v>
      </c>
      <c r="I1600" s="351">
        <f t="shared" si="111"/>
        <v>39637</v>
      </c>
      <c r="J1600" s="353">
        <f t="array" ref="J1600">(PRODUCT(1+$F$2:F1600/100)-1)*100</f>
        <v>239.23436977599556</v>
      </c>
      <c r="K1600" s="354">
        <f t="array" ref="K1600">(PRODUCT(1+$G$2:G1600/100)-1)*100</f>
        <v>30.016968543918644</v>
      </c>
      <c r="M1600" s="361">
        <f t="shared" si="112"/>
        <v>3.075767822095318</v>
      </c>
    </row>
    <row r="1601" spans="1:13">
      <c r="A1601" s="350">
        <v>39638</v>
      </c>
      <c r="B1601" s="346">
        <v>4.0885999999999996</v>
      </c>
      <c r="C1601" s="346">
        <v>1976.97</v>
      </c>
      <c r="D1601" s="346"/>
      <c r="E1601" s="351">
        <f t="shared" si="108"/>
        <v>39638</v>
      </c>
      <c r="F1601" s="353">
        <f t="shared" si="109"/>
        <v>0.73917114275856566</v>
      </c>
      <c r="G1601" s="354">
        <f t="shared" si="110"/>
        <v>-2.2671208158866474</v>
      </c>
      <c r="I1601" s="351">
        <f t="shared" si="111"/>
        <v>39638</v>
      </c>
      <c r="J1601" s="353">
        <f t="array" ref="J1601">(PRODUCT(1+$F$2:F1601/100)-1)*100</f>
        <v>241.74189234369859</v>
      </c>
      <c r="K1601" s="354">
        <f t="array" ref="K1601">(PRODUCT(1+$G$2:G1601/100)-1)*100</f>
        <v>27.069326785874658</v>
      </c>
      <c r="M1601" s="361">
        <f t="shared" si="112"/>
        <v>3.075430914578865</v>
      </c>
    </row>
    <row r="1602" spans="1:13">
      <c r="A1602" s="350">
        <v>39639</v>
      </c>
      <c r="B1602" s="346">
        <v>3.9786000000000001</v>
      </c>
      <c r="C1602" s="346">
        <v>1990.78</v>
      </c>
      <c r="D1602" s="346"/>
      <c r="E1602" s="351">
        <f t="shared" si="108"/>
        <v>39639</v>
      </c>
      <c r="F1602" s="353">
        <f t="shared" si="109"/>
        <v>-2.6904074744411144</v>
      </c>
      <c r="G1602" s="354">
        <f t="shared" si="110"/>
        <v>0.69854373106319478</v>
      </c>
      <c r="I1602" s="351">
        <f t="shared" si="111"/>
        <v>39639</v>
      </c>
      <c r="J1602" s="353">
        <f t="array" ref="J1602">(PRODUCT(1+$F$2:F1602/100)-1)*100</f>
        <v>232.54764292878724</v>
      </c>
      <c r="K1602" s="354">
        <f t="array" ref="K1602">(PRODUCT(1+$G$2:G1602/100)-1)*100</f>
        <v>27.956961602241591</v>
      </c>
      <c r="M1602" s="361">
        <f t="shared" si="112"/>
        <v>3.0753375925238573</v>
      </c>
    </row>
    <row r="1603" spans="1:13">
      <c r="A1603" s="350">
        <v>39640</v>
      </c>
      <c r="B1603" s="346">
        <v>3.8871000000000002</v>
      </c>
      <c r="C1603" s="346">
        <v>1968.86</v>
      </c>
      <c r="D1603" s="346"/>
      <c r="E1603" s="351">
        <f t="shared" ref="E1603:E1666" si="113">A1603</f>
        <v>39640</v>
      </c>
      <c r="F1603" s="353">
        <f t="shared" ref="F1603:F1666" si="114">((B1603/B1602)-1)*100</f>
        <v>-2.2998039511385904</v>
      </c>
      <c r="G1603" s="354">
        <f t="shared" ref="G1603:G1666" si="115">((C1603/C1602)-1)*100</f>
        <v>-1.101075960176412</v>
      </c>
      <c r="I1603" s="351">
        <f t="shared" ref="I1603:I1666" si="116">E1603</f>
        <v>39640</v>
      </c>
      <c r="J1603" s="353">
        <f t="array" ref="J1603">(PRODUCT(1+$F$2:F1603/100)-1)*100</f>
        <v>224.89969909729274</v>
      </c>
      <c r="K1603" s="354">
        <f t="array" ref="K1603">(PRODUCT(1+$G$2:G1603/100)-1)*100</f>
        <v>26.548058258667151</v>
      </c>
      <c r="M1603" s="361">
        <f t="shared" si="112"/>
        <v>3.0755343032636326</v>
      </c>
    </row>
    <row r="1604" spans="1:13">
      <c r="A1604" s="350">
        <v>39643</v>
      </c>
      <c r="B1604" s="346">
        <v>3.9729000000000001</v>
      </c>
      <c r="C1604" s="346">
        <v>1951.08</v>
      </c>
      <c r="D1604" s="346"/>
      <c r="E1604" s="351">
        <f t="shared" si="113"/>
        <v>39643</v>
      </c>
      <c r="F1604" s="353">
        <f t="shared" si="114"/>
        <v>2.2073010727791997</v>
      </c>
      <c r="G1604" s="354">
        <f t="shared" si="115"/>
        <v>-0.90306065438883198</v>
      </c>
      <c r="I1604" s="351">
        <f t="shared" si="116"/>
        <v>39643</v>
      </c>
      <c r="J1604" s="353">
        <f t="array" ref="J1604">(PRODUCT(1+$F$2:F1604/100)-1)*100</f>
        <v>232.07121364092367</v>
      </c>
      <c r="K1604" s="354">
        <f t="array" ref="K1604">(PRODUCT(1+$G$2:G1604/100)-1)*100</f>
        <v>25.405252535640077</v>
      </c>
      <c r="M1604" s="361">
        <f t="shared" si="112"/>
        <v>3.0756071824467068</v>
      </c>
    </row>
    <row r="1605" spans="1:13">
      <c r="A1605" s="350">
        <v>39644</v>
      </c>
      <c r="B1605" s="346">
        <v>3.9586000000000001</v>
      </c>
      <c r="C1605" s="346">
        <v>1929.85</v>
      </c>
      <c r="D1605" s="346"/>
      <c r="E1605" s="351">
        <f t="shared" si="113"/>
        <v>39644</v>
      </c>
      <c r="F1605" s="353">
        <f t="shared" si="114"/>
        <v>-0.35993858390596101</v>
      </c>
      <c r="G1605" s="354">
        <f t="shared" si="115"/>
        <v>-1.0881153002439636</v>
      </c>
      <c r="I1605" s="351">
        <f t="shared" si="116"/>
        <v>39644</v>
      </c>
      <c r="J1605" s="353">
        <f t="array" ref="J1605">(PRODUCT(1+$F$2:F1605/100)-1)*100</f>
        <v>230.87596121698519</v>
      </c>
      <c r="K1605" s="354">
        <f t="array" ref="K1605">(PRODUCT(1+$G$2:G1605/100)-1)*100</f>
        <v>24.040698795490201</v>
      </c>
      <c r="M1605" s="361">
        <f t="shared" si="112"/>
        <v>3.0756356660775492</v>
      </c>
    </row>
    <row r="1606" spans="1:13">
      <c r="A1606" s="350">
        <v>39645</v>
      </c>
      <c r="B1606" s="346">
        <v>4.0156999999999998</v>
      </c>
      <c r="C1606" s="346">
        <v>1978.47</v>
      </c>
      <c r="D1606" s="346"/>
      <c r="E1606" s="351">
        <f t="shared" si="113"/>
        <v>39645</v>
      </c>
      <c r="F1606" s="353">
        <f t="shared" si="114"/>
        <v>1.4424291416157198</v>
      </c>
      <c r="G1606" s="354">
        <f t="shared" si="115"/>
        <v>2.5193667901650452</v>
      </c>
      <c r="I1606" s="351">
        <f t="shared" si="116"/>
        <v>39645</v>
      </c>
      <c r="J1606" s="353">
        <f t="array" ref="J1606">(PRODUCT(1+$F$2:F1606/100)-1)*100</f>
        <v>235.64861250418011</v>
      </c>
      <c r="K1606" s="354">
        <f t="array" ref="K1606">(PRODUCT(1+$G$2:G1606/100)-1)*100</f>
        <v>27.165738967232443</v>
      </c>
      <c r="M1606" s="361">
        <f t="shared" si="112"/>
        <v>3.0758946370211993</v>
      </c>
    </row>
    <row r="1607" spans="1:13">
      <c r="A1607" s="350">
        <v>39646</v>
      </c>
      <c r="B1607" s="346">
        <v>3.9685999999999999</v>
      </c>
      <c r="C1607" s="346">
        <v>2002.3</v>
      </c>
      <c r="D1607" s="346"/>
      <c r="E1607" s="351">
        <f t="shared" si="113"/>
        <v>39646</v>
      </c>
      <c r="F1607" s="353">
        <f t="shared" si="114"/>
        <v>-1.1728963817018156</v>
      </c>
      <c r="G1607" s="354">
        <f t="shared" si="115"/>
        <v>1.2044660773223637</v>
      </c>
      <c r="I1607" s="351">
        <f t="shared" si="116"/>
        <v>39646</v>
      </c>
      <c r="J1607" s="353">
        <f t="array" ref="J1607">(PRODUCT(1+$F$2:F1607/100)-1)*100</f>
        <v>231.71180207288623</v>
      </c>
      <c r="K1607" s="354">
        <f t="array" ref="K1607">(PRODUCT(1+$G$2:G1607/100)-1)*100</f>
        <v>28.697407155069055</v>
      </c>
      <c r="M1607" s="361">
        <f t="shared" si="112"/>
        <v>3.0760897975828252</v>
      </c>
    </row>
    <row r="1608" spans="1:13">
      <c r="A1608" s="350">
        <v>39647</v>
      </c>
      <c r="B1608" s="346">
        <v>3.8714</v>
      </c>
      <c r="C1608" s="346">
        <v>2002.88</v>
      </c>
      <c r="D1608" s="346"/>
      <c r="E1608" s="351">
        <f t="shared" si="113"/>
        <v>39647</v>
      </c>
      <c r="F1608" s="353">
        <f t="shared" si="114"/>
        <v>-2.4492264274555198</v>
      </c>
      <c r="G1608" s="354">
        <f t="shared" si="115"/>
        <v>2.8966688308451616E-2</v>
      </c>
      <c r="I1608" s="351">
        <f t="shared" si="116"/>
        <v>39647</v>
      </c>
      <c r="J1608" s="353">
        <f t="array" ref="J1608">(PRODUCT(1+$F$2:F1608/100)-1)*100</f>
        <v>223.58742895352813</v>
      </c>
      <c r="K1608" s="354">
        <f t="array" ref="K1608">(PRODUCT(1+$G$2:G1608/100)-1)*100</f>
        <v>28.734686531860731</v>
      </c>
      <c r="M1608" s="361">
        <f t="shared" si="112"/>
        <v>3.077389913048088</v>
      </c>
    </row>
    <row r="1609" spans="1:13">
      <c r="A1609" s="350">
        <v>39650</v>
      </c>
      <c r="B1609" s="346">
        <v>3.9070999999999998</v>
      </c>
      <c r="C1609" s="346">
        <v>2001.86</v>
      </c>
      <c r="D1609" s="346"/>
      <c r="E1609" s="351">
        <f t="shared" si="113"/>
        <v>39650</v>
      </c>
      <c r="F1609" s="353">
        <f t="shared" si="114"/>
        <v>0.92214702691533201</v>
      </c>
      <c r="G1609" s="354">
        <f t="shared" si="115"/>
        <v>-5.0926665601547239E-2</v>
      </c>
      <c r="I1609" s="351">
        <f t="shared" si="116"/>
        <v>39650</v>
      </c>
      <c r="J1609" s="353">
        <f t="array" ref="J1609">(PRODUCT(1+$F$2:F1609/100)-1)*100</f>
        <v>226.57138080909488</v>
      </c>
      <c r="K1609" s="354">
        <f t="array" ref="K1609">(PRODUCT(1+$G$2:G1609/100)-1)*100</f>
        <v>28.669126248537459</v>
      </c>
      <c r="M1609" s="361">
        <f t="shared" si="112"/>
        <v>3.0757267648880009</v>
      </c>
    </row>
    <row r="1610" spans="1:13">
      <c r="A1610" s="350">
        <v>39651</v>
      </c>
      <c r="B1610" s="346">
        <v>3.8885999999999998</v>
      </c>
      <c r="C1610" s="346">
        <v>2028.91</v>
      </c>
      <c r="D1610" s="346"/>
      <c r="E1610" s="351">
        <f t="shared" si="113"/>
        <v>39651</v>
      </c>
      <c r="F1610" s="353">
        <f t="shared" si="114"/>
        <v>-0.47349696705997202</v>
      </c>
      <c r="G1610" s="354">
        <f t="shared" si="115"/>
        <v>1.351243343690367</v>
      </c>
      <c r="I1610" s="351">
        <f t="shared" si="116"/>
        <v>39651</v>
      </c>
      <c r="J1610" s="353">
        <f t="array" ref="J1610">(PRODUCT(1+$F$2:F1610/100)-1)*100</f>
        <v>225.02507522567794</v>
      </c>
      <c r="K1610" s="354">
        <f t="array" ref="K1610">(PRODUCT(1+$G$2:G1610/100)-1)*100</f>
        <v>30.407759252355369</v>
      </c>
      <c r="M1610" s="361">
        <f t="shared" si="112"/>
        <v>3.075309903799655</v>
      </c>
    </row>
    <row r="1611" spans="1:13">
      <c r="A1611" s="350">
        <v>39652</v>
      </c>
      <c r="B1611" s="346">
        <v>3.9971000000000001</v>
      </c>
      <c r="C1611" s="346">
        <v>2037.15</v>
      </c>
      <c r="D1611" s="346"/>
      <c r="E1611" s="351">
        <f t="shared" si="113"/>
        <v>39652</v>
      </c>
      <c r="F1611" s="353">
        <f t="shared" si="114"/>
        <v>2.790207272540246</v>
      </c>
      <c r="G1611" s="354">
        <f t="shared" si="115"/>
        <v>0.40612939952979765</v>
      </c>
      <c r="I1611" s="351">
        <f t="shared" si="116"/>
        <v>39652</v>
      </c>
      <c r="J1611" s="353">
        <f t="array" ref="J1611">(PRODUCT(1+$F$2:F1611/100)-1)*100</f>
        <v>234.09394851220421</v>
      </c>
      <c r="K1611" s="354">
        <f t="array" ref="K1611">(PRODUCT(1+$G$2:G1611/100)-1)*100</f>
        <v>30.937383501947235</v>
      </c>
      <c r="M1611" s="361">
        <f t="shared" si="112"/>
        <v>3.0762577527871868</v>
      </c>
    </row>
    <row r="1612" spans="1:13">
      <c r="A1612" s="350">
        <v>39653</v>
      </c>
      <c r="B1612" s="346">
        <v>3.8186</v>
      </c>
      <c r="C1612" s="346">
        <v>1990.09</v>
      </c>
      <c r="D1612" s="346"/>
      <c r="E1612" s="351">
        <f t="shared" si="113"/>
        <v>39653</v>
      </c>
      <c r="F1612" s="353">
        <f t="shared" si="114"/>
        <v>-4.4657376598033593</v>
      </c>
      <c r="G1612" s="354">
        <f t="shared" si="115"/>
        <v>-2.3100900768230237</v>
      </c>
      <c r="I1612" s="351">
        <f t="shared" si="116"/>
        <v>39653</v>
      </c>
      <c r="J1612" s="353">
        <f t="array" ref="J1612">(PRODUCT(1+$F$2:F1612/100)-1)*100</f>
        <v>219.17418923437069</v>
      </c>
      <c r="K1612" s="354">
        <f t="array" ref="K1612">(PRODUCT(1+$G$2:G1612/100)-1)*100</f>
        <v>27.912611998817049</v>
      </c>
      <c r="M1612" s="361">
        <f t="shared" si="112"/>
        <v>3.0783426007200139</v>
      </c>
    </row>
    <row r="1613" spans="1:13">
      <c r="A1613" s="350">
        <v>39654</v>
      </c>
      <c r="B1613" s="346">
        <v>3.9786000000000001</v>
      </c>
      <c r="C1613" s="346">
        <v>1998.41</v>
      </c>
      <c r="D1613" s="346"/>
      <c r="E1613" s="351">
        <f t="shared" si="113"/>
        <v>39654</v>
      </c>
      <c r="F1613" s="353">
        <f t="shared" si="114"/>
        <v>4.1900172838212901</v>
      </c>
      <c r="G1613" s="354">
        <f t="shared" si="115"/>
        <v>0.41807154450301809</v>
      </c>
      <c r="I1613" s="351">
        <f t="shared" si="116"/>
        <v>39654</v>
      </c>
      <c r="J1613" s="353">
        <f t="array" ref="J1613">(PRODUCT(1+$F$2:F1613/100)-1)*100</f>
        <v>232.5476429287873</v>
      </c>
      <c r="K1613" s="354">
        <f t="array" ref="K1613">(PRODUCT(1+$G$2:G1613/100)-1)*100</f>
        <v>28.447378231414653</v>
      </c>
      <c r="M1613" s="361">
        <f t="shared" si="112"/>
        <v>3.0518734148850317</v>
      </c>
    </row>
    <row r="1614" spans="1:13">
      <c r="A1614" s="350">
        <v>39657</v>
      </c>
      <c r="B1614" s="346">
        <v>4.09</v>
      </c>
      <c r="C1614" s="346">
        <v>1961.23</v>
      </c>
      <c r="D1614" s="346"/>
      <c r="E1614" s="351">
        <f t="shared" si="113"/>
        <v>39657</v>
      </c>
      <c r="F1614" s="353">
        <f t="shared" si="114"/>
        <v>2.7999798924244645</v>
      </c>
      <c r="G1614" s="354">
        <f t="shared" si="115"/>
        <v>-1.8604790808692928</v>
      </c>
      <c r="I1614" s="351">
        <f t="shared" si="116"/>
        <v>39657</v>
      </c>
      <c r="J1614" s="353">
        <f t="array" ref="J1614">(PRODUCT(1+$F$2:F1614/100)-1)*100</f>
        <v>241.85891006352483</v>
      </c>
      <c r="K1614" s="354">
        <f t="array" ref="K1614">(PRODUCT(1+$G$2:G1614/100)-1)*100</f>
        <v>26.057641629494132</v>
      </c>
      <c r="M1614" s="361">
        <f t="shared" si="112"/>
        <v>3.0520015738202373</v>
      </c>
    </row>
    <row r="1615" spans="1:13">
      <c r="A1615" s="350">
        <v>39658</v>
      </c>
      <c r="B1615" s="346">
        <v>4.4343000000000004</v>
      </c>
      <c r="C1615" s="346">
        <v>2007.21</v>
      </c>
      <c r="D1615" s="346"/>
      <c r="E1615" s="351">
        <f t="shared" si="113"/>
        <v>39658</v>
      </c>
      <c r="F1615" s="353">
        <f t="shared" si="114"/>
        <v>8.4180929095354564</v>
      </c>
      <c r="G1615" s="354">
        <f t="shared" si="115"/>
        <v>2.3444471071725426</v>
      </c>
      <c r="I1615" s="351">
        <f t="shared" si="116"/>
        <v>39658</v>
      </c>
      <c r="J1615" s="353">
        <f t="array" ref="J1615">(PRODUCT(1+$F$2:F1615/100)-1)*100</f>
        <v>270.63691073219763</v>
      </c>
      <c r="K1615" s="354">
        <f t="array" ref="K1615">(PRODUCT(1+$G$2:G1615/100)-1)*100</f>
        <v>29.012996362046728</v>
      </c>
      <c r="M1615" s="361">
        <f t="shared" si="112"/>
        <v>3.0642736856328767</v>
      </c>
    </row>
    <row r="1616" spans="1:13">
      <c r="A1616" s="350">
        <v>39659</v>
      </c>
      <c r="B1616" s="346">
        <v>4.3613999999999997</v>
      </c>
      <c r="C1616" s="346">
        <v>2040.81</v>
      </c>
      <c r="D1616" s="346"/>
      <c r="E1616" s="351">
        <f t="shared" si="113"/>
        <v>39659</v>
      </c>
      <c r="F1616" s="353">
        <f t="shared" si="114"/>
        <v>-1.6440024355591776</v>
      </c>
      <c r="G1616" s="354">
        <f t="shared" si="115"/>
        <v>1.6739653548955902</v>
      </c>
      <c r="I1616" s="351">
        <f t="shared" si="116"/>
        <v>39659</v>
      </c>
      <c r="J1616" s="353">
        <f t="array" ref="J1616">(PRODUCT(1+$F$2:F1616/100)-1)*100</f>
        <v>264.543630892679</v>
      </c>
      <c r="K1616" s="354">
        <f t="array" ref="K1616">(PRODUCT(1+$G$2:G1616/100)-1)*100</f>
        <v>31.172629224460092</v>
      </c>
      <c r="M1616" s="361">
        <f t="shared" si="112"/>
        <v>3.0641132269848685</v>
      </c>
    </row>
    <row r="1617" spans="1:13">
      <c r="A1617" s="350">
        <v>39660</v>
      </c>
      <c r="B1617" s="346">
        <v>4.4128999999999996</v>
      </c>
      <c r="C1617" s="346">
        <v>2014.39</v>
      </c>
      <c r="D1617" s="346"/>
      <c r="E1617" s="351">
        <f t="shared" si="113"/>
        <v>39660</v>
      </c>
      <c r="F1617" s="353">
        <f t="shared" si="114"/>
        <v>1.1808135002522091</v>
      </c>
      <c r="G1617" s="354">
        <f t="shared" si="115"/>
        <v>-1.2945840132104314</v>
      </c>
      <c r="I1617" s="351">
        <f t="shared" si="116"/>
        <v>39660</v>
      </c>
      <c r="J1617" s="353">
        <f t="array" ref="J1617">(PRODUCT(1+$F$2:F1617/100)-1)*100</f>
        <v>268.84821130056935</v>
      </c>
      <c r="K1617" s="354">
        <f t="array" ref="K1617">(PRODUCT(1+$G$2:G1617/100)-1)*100</f>
        <v>29.474489336812425</v>
      </c>
      <c r="M1617" s="361">
        <f t="shared" si="112"/>
        <v>3.060849996844571</v>
      </c>
    </row>
    <row r="1618" spans="1:13">
      <c r="A1618" s="350">
        <v>39661</v>
      </c>
      <c r="B1618" s="346">
        <v>4.1742999999999997</v>
      </c>
      <c r="C1618" s="346">
        <v>2003.16</v>
      </c>
      <c r="D1618" s="346"/>
      <c r="E1618" s="351">
        <f t="shared" si="113"/>
        <v>39661</v>
      </c>
      <c r="F1618" s="353">
        <f t="shared" si="114"/>
        <v>-5.4068752974234631</v>
      </c>
      <c r="G1618" s="354">
        <f t="shared" si="115"/>
        <v>-0.55748886759763305</v>
      </c>
      <c r="I1618" s="351">
        <f t="shared" si="116"/>
        <v>39661</v>
      </c>
      <c r="J1618" s="353">
        <f t="array" ref="J1618">(PRODUCT(1+$F$2:F1618/100)-1)*100</f>
        <v>248.90504847877054</v>
      </c>
      <c r="K1618" s="354">
        <f t="array" ref="K1618">(PRODUCT(1+$G$2:G1618/100)-1)*100</f>
        <v>28.752683472380802</v>
      </c>
      <c r="M1618" s="361">
        <f t="shared" ref="M1618:M1681" si="117">_xlfn.STDEV.S(F836:F1618)</f>
        <v>3.0669402185574426</v>
      </c>
    </row>
    <row r="1619" spans="1:13">
      <c r="A1619" s="350">
        <v>39664</v>
      </c>
      <c r="B1619" s="346">
        <v>4.2614000000000001</v>
      </c>
      <c r="C1619" s="346">
        <v>1985.23</v>
      </c>
      <c r="D1619" s="346"/>
      <c r="E1619" s="351">
        <f t="shared" si="113"/>
        <v>39664</v>
      </c>
      <c r="F1619" s="353">
        <f t="shared" si="114"/>
        <v>2.0865773902211338</v>
      </c>
      <c r="G1619" s="354">
        <f t="shared" si="115"/>
        <v>-0.89508576449210953</v>
      </c>
      <c r="I1619" s="351">
        <f t="shared" si="116"/>
        <v>39664</v>
      </c>
      <c r="J1619" s="353">
        <f t="array" ref="J1619">(PRODUCT(1+$F$2:F1619/100)-1)*100</f>
        <v>256.18522233366866</v>
      </c>
      <c r="K1619" s="354">
        <f t="array" ref="K1619">(PRODUCT(1+$G$2:G1619/100)-1)*100</f>
        <v>27.600236531217949</v>
      </c>
      <c r="M1619" s="361">
        <f t="shared" si="117"/>
        <v>3.0585349204002426</v>
      </c>
    </row>
    <row r="1620" spans="1:13">
      <c r="A1620" s="350">
        <v>39665</v>
      </c>
      <c r="B1620" s="346">
        <v>4.2699999999999996</v>
      </c>
      <c r="C1620" s="346">
        <v>2042.44</v>
      </c>
      <c r="D1620" s="346"/>
      <c r="E1620" s="351">
        <f t="shared" si="113"/>
        <v>39665</v>
      </c>
      <c r="F1620" s="353">
        <f t="shared" si="114"/>
        <v>0.20181161120758073</v>
      </c>
      <c r="G1620" s="354">
        <f t="shared" si="115"/>
        <v>2.8817819597729333</v>
      </c>
      <c r="I1620" s="351">
        <f t="shared" si="116"/>
        <v>39665</v>
      </c>
      <c r="J1620" s="353">
        <f t="array" ref="J1620">(PRODUCT(1+$F$2:F1620/100)-1)*100</f>
        <v>256.90404546974355</v>
      </c>
      <c r="K1620" s="354">
        <f t="array" ref="K1620">(PRODUCT(1+$G$2:G1620/100)-1)*100</f>
        <v>31.277397128202189</v>
      </c>
      <c r="M1620" s="361">
        <f t="shared" si="117"/>
        <v>3.0581894409158479</v>
      </c>
    </row>
    <row r="1621" spans="1:13">
      <c r="A1621" s="350">
        <v>39666</v>
      </c>
      <c r="B1621" s="346">
        <v>4.2857000000000003</v>
      </c>
      <c r="C1621" s="346">
        <v>2050.23</v>
      </c>
      <c r="D1621" s="346"/>
      <c r="E1621" s="351">
        <f t="shared" si="113"/>
        <v>39666</v>
      </c>
      <c r="F1621" s="353">
        <f t="shared" si="114"/>
        <v>0.36768149882906442</v>
      </c>
      <c r="G1621" s="354">
        <f t="shared" si="115"/>
        <v>0.38140655294647274</v>
      </c>
      <c r="I1621" s="351">
        <f t="shared" si="116"/>
        <v>39666</v>
      </c>
      <c r="J1621" s="353">
        <f t="array" ref="J1621">(PRODUCT(1+$F$2:F1621/100)-1)*100</f>
        <v>258.21631561350824</v>
      </c>
      <c r="K1621" s="354">
        <f t="array" ref="K1621">(PRODUCT(1+$G$2:G1621/100)-1)*100</f>
        <v>31.778097723386711</v>
      </c>
      <c r="M1621" s="361">
        <f t="shared" si="117"/>
        <v>3.0577324769874989</v>
      </c>
    </row>
    <row r="1622" spans="1:13">
      <c r="A1622" s="350">
        <v>39667</v>
      </c>
      <c r="B1622" s="346">
        <v>4.3513999999999999</v>
      </c>
      <c r="C1622" s="346">
        <v>2013.66</v>
      </c>
      <c r="D1622" s="346"/>
      <c r="E1622" s="351">
        <f t="shared" si="113"/>
        <v>39667</v>
      </c>
      <c r="F1622" s="353">
        <f t="shared" si="114"/>
        <v>1.5330051100170161</v>
      </c>
      <c r="G1622" s="354">
        <f t="shared" si="115"/>
        <v>-1.7837023163254861</v>
      </c>
      <c r="I1622" s="351">
        <f t="shared" si="116"/>
        <v>39667</v>
      </c>
      <c r="J1622" s="353">
        <f t="array" ref="J1622">(PRODUCT(1+$F$2:F1622/100)-1)*100</f>
        <v>263.70779003677802</v>
      </c>
      <c r="K1622" s="354">
        <f t="array" ref="K1622">(PRODUCT(1+$G$2:G1622/100)-1)*100</f>
        <v>29.42756874188499</v>
      </c>
      <c r="M1622" s="361">
        <f t="shared" si="117"/>
        <v>3.0553386808026883</v>
      </c>
    </row>
    <row r="1623" spans="1:13">
      <c r="A1623" s="350">
        <v>39668</v>
      </c>
      <c r="B1623" s="346">
        <v>4.4356999999999998</v>
      </c>
      <c r="C1623" s="346">
        <v>2061.77</v>
      </c>
      <c r="D1623" s="346"/>
      <c r="E1623" s="351">
        <f t="shared" si="113"/>
        <v>39668</v>
      </c>
      <c r="F1623" s="353">
        <f t="shared" si="114"/>
        <v>1.9373075332076883</v>
      </c>
      <c r="G1623" s="354">
        <f t="shared" si="115"/>
        <v>2.3891818877069593</v>
      </c>
      <c r="I1623" s="351">
        <f t="shared" si="116"/>
        <v>39668</v>
      </c>
      <c r="J1623" s="353">
        <f t="array" ref="J1623">(PRODUCT(1+$F$2:F1623/100)-1)*100</f>
        <v>270.75392845202373</v>
      </c>
      <c r="K1623" s="354">
        <f t="array" ref="K1623">(PRODUCT(1+$G$2:G1623/100)-1)*100</f>
        <v>32.519828771965578</v>
      </c>
      <c r="M1623" s="361">
        <f t="shared" si="117"/>
        <v>3.0551944149945487</v>
      </c>
    </row>
    <row r="1624" spans="1:13">
      <c r="A1624" s="350">
        <v>39671</v>
      </c>
      <c r="B1624" s="346">
        <v>4.5999999999999996</v>
      </c>
      <c r="C1624" s="346">
        <v>2076.59</v>
      </c>
      <c r="D1624" s="346"/>
      <c r="E1624" s="351">
        <f t="shared" si="113"/>
        <v>39671</v>
      </c>
      <c r="F1624" s="353">
        <f t="shared" si="114"/>
        <v>3.7040376941632536</v>
      </c>
      <c r="G1624" s="354">
        <f t="shared" si="115"/>
        <v>0.71879986613445634</v>
      </c>
      <c r="I1624" s="351">
        <f t="shared" si="116"/>
        <v>39671</v>
      </c>
      <c r="J1624" s="353">
        <f t="array" ref="J1624">(PRODUCT(1+$F$2:F1624/100)-1)*100</f>
        <v>284.48679371447776</v>
      </c>
      <c r="K1624" s="354">
        <f t="array" ref="K1624">(PRODUCT(1+$G$2:G1624/100)-1)*100</f>
        <v>33.472381123780082</v>
      </c>
      <c r="M1624" s="361">
        <f t="shared" si="117"/>
        <v>3.0568036917088794</v>
      </c>
    </row>
    <row r="1625" spans="1:13">
      <c r="A1625" s="350">
        <v>39672</v>
      </c>
      <c r="B1625" s="346">
        <v>4.4013999999999998</v>
      </c>
      <c r="C1625" s="346">
        <v>2051.66</v>
      </c>
      <c r="D1625" s="346"/>
      <c r="E1625" s="351">
        <f t="shared" si="113"/>
        <v>39672</v>
      </c>
      <c r="F1625" s="353">
        <f t="shared" si="114"/>
        <v>-4.3173913043478285</v>
      </c>
      <c r="G1625" s="354">
        <f t="shared" si="115"/>
        <v>-1.2005258621104908</v>
      </c>
      <c r="I1625" s="351">
        <f t="shared" si="116"/>
        <v>39672</v>
      </c>
      <c r="J1625" s="353">
        <f t="array" ref="J1625">(PRODUCT(1+$F$2:F1625/100)-1)*100</f>
        <v>267.88699431628311</v>
      </c>
      <c r="K1625" s="354">
        <f t="array" ref="K1625">(PRODUCT(1+$G$2:G1625/100)-1)*100</f>
        <v>31.870010669614413</v>
      </c>
      <c r="M1625" s="361">
        <f t="shared" si="117"/>
        <v>3.0608243339718237</v>
      </c>
    </row>
    <row r="1626" spans="1:13">
      <c r="A1626" s="350">
        <v>39673</v>
      </c>
      <c r="B1626" s="346">
        <v>4.4513999999999996</v>
      </c>
      <c r="C1626" s="346">
        <v>2046.35</v>
      </c>
      <c r="D1626" s="346"/>
      <c r="E1626" s="351">
        <f t="shared" si="113"/>
        <v>39673</v>
      </c>
      <c r="F1626" s="353">
        <f t="shared" si="114"/>
        <v>1.1360021811241738</v>
      </c>
      <c r="G1626" s="354">
        <f t="shared" si="115"/>
        <v>-0.25881481337063361</v>
      </c>
      <c r="I1626" s="351">
        <f t="shared" si="116"/>
        <v>39673</v>
      </c>
      <c r="J1626" s="353">
        <f t="array" ref="J1626">(PRODUCT(1+$F$2:F1626/100)-1)*100</f>
        <v>272.06619859578825</v>
      </c>
      <c r="K1626" s="354">
        <f t="array" ref="K1626">(PRODUCT(1+$G$2:G1626/100)-1)*100</f>
        <v>31.528711547608012</v>
      </c>
      <c r="M1626" s="361">
        <f t="shared" si="117"/>
        <v>3.0555215974769698</v>
      </c>
    </row>
    <row r="1627" spans="1:13">
      <c r="A1627" s="350">
        <v>39674</v>
      </c>
      <c r="B1627" s="346">
        <v>4.5486000000000004</v>
      </c>
      <c r="C1627" s="346">
        <v>2057.7199999999998</v>
      </c>
      <c r="D1627" s="346"/>
      <c r="E1627" s="351">
        <f t="shared" si="113"/>
        <v>39674</v>
      </c>
      <c r="F1627" s="353">
        <f t="shared" si="114"/>
        <v>2.1835826930853397</v>
      </c>
      <c r="G1627" s="354">
        <f t="shared" si="115"/>
        <v>0.55562342707746737</v>
      </c>
      <c r="I1627" s="351">
        <f t="shared" si="116"/>
        <v>39674</v>
      </c>
      <c r="J1627" s="353">
        <f t="array" ref="J1627">(PRODUCT(1+$F$2:F1627/100)-1)*100</f>
        <v>280.1905717151464</v>
      </c>
      <c r="K1627" s="354">
        <f t="array" ref="K1627">(PRODUCT(1+$G$2:G1627/100)-1)*100</f>
        <v>32.259515882299674</v>
      </c>
      <c r="M1627" s="361">
        <f t="shared" si="117"/>
        <v>3.0563396371539469</v>
      </c>
    </row>
    <row r="1628" spans="1:13">
      <c r="A1628" s="350">
        <v>39675</v>
      </c>
      <c r="B1628" s="346">
        <v>4.4657</v>
      </c>
      <c r="C1628" s="346">
        <v>2066.36</v>
      </c>
      <c r="D1628" s="346"/>
      <c r="E1628" s="351">
        <f t="shared" si="113"/>
        <v>39675</v>
      </c>
      <c r="F1628" s="353">
        <f t="shared" si="114"/>
        <v>-1.8225388031482326</v>
      </c>
      <c r="G1628" s="354">
        <f t="shared" si="115"/>
        <v>0.41988219971620389</v>
      </c>
      <c r="I1628" s="351">
        <f t="shared" si="116"/>
        <v>39675</v>
      </c>
      <c r="J1628" s="353">
        <f t="array" ref="J1628">(PRODUCT(1+$F$2:F1628/100)-1)*100</f>
        <v>273.26145101972674</v>
      </c>
      <c r="K1628" s="354">
        <f t="array" ref="K1628">(PRODUCT(1+$G$2:G1628/100)-1)*100</f>
        <v>32.814850046920263</v>
      </c>
      <c r="M1628" s="361">
        <f t="shared" si="117"/>
        <v>3.0568380580647179</v>
      </c>
    </row>
    <row r="1629" spans="1:13">
      <c r="A1629" s="350">
        <v>39678</v>
      </c>
      <c r="B1629" s="346">
        <v>4.37</v>
      </c>
      <c r="C1629" s="346">
        <v>2035.3</v>
      </c>
      <c r="D1629" s="346"/>
      <c r="E1629" s="351">
        <f t="shared" si="113"/>
        <v>39678</v>
      </c>
      <c r="F1629" s="353">
        <f t="shared" si="114"/>
        <v>-2.1430010972523839</v>
      </c>
      <c r="G1629" s="354">
        <f t="shared" si="115"/>
        <v>-1.5031262703497972</v>
      </c>
      <c r="I1629" s="351">
        <f t="shared" si="116"/>
        <v>39678</v>
      </c>
      <c r="J1629" s="353">
        <f t="array" ref="J1629">(PRODUCT(1+$F$2:F1629/100)-1)*100</f>
        <v>265.26245402875384</v>
      </c>
      <c r="K1629" s="354">
        <f t="array" ref="K1629">(PRODUCT(1+$G$2:G1629/100)-1)*100</f>
        <v>30.818475144939317</v>
      </c>
      <c r="M1629" s="361">
        <f t="shared" si="117"/>
        <v>3.0573021019204214</v>
      </c>
    </row>
    <row r="1630" spans="1:13">
      <c r="A1630" s="350">
        <v>39679</v>
      </c>
      <c r="B1630" s="346">
        <v>4.3014000000000001</v>
      </c>
      <c r="C1630" s="346">
        <v>2016.52</v>
      </c>
      <c r="D1630" s="346"/>
      <c r="E1630" s="351">
        <f t="shared" si="113"/>
        <v>39679</v>
      </c>
      <c r="F1630" s="353">
        <f t="shared" si="114"/>
        <v>-1.5697940503432539</v>
      </c>
      <c r="G1630" s="354">
        <f t="shared" si="115"/>
        <v>-0.92271409620203748</v>
      </c>
      <c r="I1630" s="351">
        <f t="shared" si="116"/>
        <v>39679</v>
      </c>
      <c r="J1630" s="353">
        <f t="array" ref="J1630">(PRODUCT(1+$F$2:F1630/100)-1)*100</f>
        <v>259.52858575727265</v>
      </c>
      <c r="K1630" s="354">
        <f t="array" ref="K1630">(PRODUCT(1+$G$2:G1630/100)-1)*100</f>
        <v>29.611394634340392</v>
      </c>
      <c r="M1630" s="361">
        <f t="shared" si="117"/>
        <v>3.0567904116698568</v>
      </c>
    </row>
    <row r="1631" spans="1:13">
      <c r="A1631" s="350">
        <v>39680</v>
      </c>
      <c r="B1631" s="346">
        <v>4.3600000000000003</v>
      </c>
      <c r="C1631" s="346">
        <v>2029.15</v>
      </c>
      <c r="D1631" s="346"/>
      <c r="E1631" s="351">
        <f t="shared" si="113"/>
        <v>39680</v>
      </c>
      <c r="F1631" s="353">
        <f t="shared" si="114"/>
        <v>1.3623471427907319</v>
      </c>
      <c r="G1631" s="354">
        <f t="shared" si="115"/>
        <v>0.62632654275682764</v>
      </c>
      <c r="I1631" s="351">
        <f t="shared" si="116"/>
        <v>39680</v>
      </c>
      <c r="J1631" s="353">
        <f t="array" ref="J1631">(PRODUCT(1+$F$2:F1631/100)-1)*100</f>
        <v>264.4266131728528</v>
      </c>
      <c r="K1631" s="354">
        <f t="array" ref="K1631">(PRODUCT(1+$G$2:G1631/100)-1)*100</f>
        <v>30.423185201372572</v>
      </c>
      <c r="M1631" s="361">
        <f t="shared" si="117"/>
        <v>3.0571167269453765</v>
      </c>
    </row>
    <row r="1632" spans="1:13">
      <c r="A1632" s="350">
        <v>39681</v>
      </c>
      <c r="B1632" s="346">
        <v>4.2857000000000003</v>
      </c>
      <c r="C1632" s="346">
        <v>2034.35</v>
      </c>
      <c r="D1632" s="346"/>
      <c r="E1632" s="351">
        <f t="shared" si="113"/>
        <v>39681</v>
      </c>
      <c r="F1632" s="353">
        <f t="shared" si="114"/>
        <v>-1.7041284403669699</v>
      </c>
      <c r="G1632" s="354">
        <f t="shared" si="115"/>
        <v>0.25626493852104471</v>
      </c>
      <c r="I1632" s="351">
        <f t="shared" si="116"/>
        <v>39681</v>
      </c>
      <c r="J1632" s="353">
        <f t="array" ref="J1632">(PRODUCT(1+$F$2:F1632/100)-1)*100</f>
        <v>258.21631561350807</v>
      </c>
      <c r="K1632" s="354">
        <f t="array" ref="K1632">(PRODUCT(1+$G$2:G1632/100)-1)*100</f>
        <v>30.757414096746061</v>
      </c>
      <c r="M1632" s="361">
        <f t="shared" si="117"/>
        <v>3.0577793738259853</v>
      </c>
    </row>
    <row r="1633" spans="1:13">
      <c r="A1633" s="350">
        <v>39682</v>
      </c>
      <c r="B1633" s="346">
        <v>4.3785999999999996</v>
      </c>
      <c r="C1633" s="346">
        <v>2057.64</v>
      </c>
      <c r="D1633" s="346"/>
      <c r="E1633" s="351">
        <f t="shared" si="113"/>
        <v>39682</v>
      </c>
      <c r="F1633" s="353">
        <f t="shared" si="114"/>
        <v>2.1676738922463024</v>
      </c>
      <c r="G1633" s="354">
        <f t="shared" si="115"/>
        <v>1.144837417356892</v>
      </c>
      <c r="I1633" s="351">
        <f t="shared" si="116"/>
        <v>39682</v>
      </c>
      <c r="J1633" s="353">
        <f t="array" ref="J1633">(PRODUCT(1+$F$2:F1633/100)-1)*100</f>
        <v>265.98127716482873</v>
      </c>
      <c r="K1633" s="354">
        <f t="array" ref="K1633">(PRODUCT(1+$G$2:G1633/100)-1)*100</f>
        <v>32.25437389929391</v>
      </c>
      <c r="M1633" s="361">
        <f t="shared" si="117"/>
        <v>3.0580579747849637</v>
      </c>
    </row>
    <row r="1634" spans="1:13">
      <c r="A1634" s="350">
        <v>39685</v>
      </c>
      <c r="B1634" s="346">
        <v>4.2770999999999999</v>
      </c>
      <c r="C1634" s="346">
        <v>2017.27</v>
      </c>
      <c r="D1634" s="346"/>
      <c r="E1634" s="351">
        <f t="shared" si="113"/>
        <v>39685</v>
      </c>
      <c r="F1634" s="353">
        <f t="shared" si="114"/>
        <v>-2.3180925409948316</v>
      </c>
      <c r="G1634" s="354">
        <f t="shared" si="115"/>
        <v>-1.9619564160883285</v>
      </c>
      <c r="I1634" s="351">
        <f t="shared" si="116"/>
        <v>39685</v>
      </c>
      <c r="J1634" s="353">
        <f t="array" ref="J1634">(PRODUCT(1+$F$2:F1634/100)-1)*100</f>
        <v>257.49749247743318</v>
      </c>
      <c r="K1634" s="354">
        <f t="array" ref="K1634">(PRODUCT(1+$G$2:G1634/100)-1)*100</f>
        <v>29.659600725019274</v>
      </c>
      <c r="M1634" s="361">
        <f t="shared" si="117"/>
        <v>3.0592439481984606</v>
      </c>
    </row>
    <row r="1635" spans="1:13">
      <c r="A1635" s="350">
        <v>39686</v>
      </c>
      <c r="B1635" s="346">
        <v>4.2986000000000004</v>
      </c>
      <c r="C1635" s="346">
        <v>2024.72</v>
      </c>
      <c r="D1635" s="346"/>
      <c r="E1635" s="351">
        <f t="shared" si="113"/>
        <v>39686</v>
      </c>
      <c r="F1635" s="353">
        <f t="shared" si="114"/>
        <v>0.50267704753221842</v>
      </c>
      <c r="G1635" s="354">
        <f t="shared" si="115"/>
        <v>0.3693109995191568</v>
      </c>
      <c r="I1635" s="351">
        <f t="shared" si="116"/>
        <v>39686</v>
      </c>
      <c r="J1635" s="353">
        <f t="array" ref="J1635">(PRODUCT(1+$F$2:F1635/100)-1)*100</f>
        <v>259.29455031762046</v>
      </c>
      <c r="K1635" s="354">
        <f t="array" ref="K1635">(PRODUCT(1+$G$2:G1635/100)-1)*100</f>
        <v>30.138447892429387</v>
      </c>
      <c r="M1635" s="361">
        <f t="shared" si="117"/>
        <v>3.0592790690978604</v>
      </c>
    </row>
    <row r="1636" spans="1:13">
      <c r="A1636" s="350">
        <v>39687</v>
      </c>
      <c r="B1636" s="346">
        <v>4.3771000000000004</v>
      </c>
      <c r="C1636" s="346">
        <v>2041.24</v>
      </c>
      <c r="D1636" s="346"/>
      <c r="E1636" s="351">
        <f t="shared" si="113"/>
        <v>39687</v>
      </c>
      <c r="F1636" s="353">
        <f t="shared" si="114"/>
        <v>1.8261759642674402</v>
      </c>
      <c r="G1636" s="354">
        <f t="shared" si="115"/>
        <v>0.81591528705202698</v>
      </c>
      <c r="I1636" s="351">
        <f t="shared" si="116"/>
        <v>39687</v>
      </c>
      <c r="J1636" s="353">
        <f t="array" ref="J1636">(PRODUCT(1+$F$2:F1636/100)-1)*100</f>
        <v>265.85590103644364</v>
      </c>
      <c r="K1636" s="354">
        <f t="array" ref="K1636">(PRODUCT(1+$G$2:G1636/100)-1)*100</f>
        <v>31.200267383115964</v>
      </c>
      <c r="M1636" s="361">
        <f t="shared" si="117"/>
        <v>3.0598495135118404</v>
      </c>
    </row>
    <row r="1637" spans="1:13">
      <c r="A1637" s="350">
        <v>39688</v>
      </c>
      <c r="B1637" s="346">
        <v>4.4457000000000004</v>
      </c>
      <c r="C1637" s="346">
        <v>2071.86</v>
      </c>
      <c r="D1637" s="346"/>
      <c r="E1637" s="351">
        <f t="shared" si="113"/>
        <v>39688</v>
      </c>
      <c r="F1637" s="353">
        <f t="shared" si="114"/>
        <v>1.5672477210938673</v>
      </c>
      <c r="G1637" s="354">
        <f t="shared" si="115"/>
        <v>1.5000685857615936</v>
      </c>
      <c r="I1637" s="351">
        <f t="shared" si="116"/>
        <v>39688</v>
      </c>
      <c r="J1637" s="353">
        <f t="array" ref="J1637">(PRODUCT(1+$F$2:F1637/100)-1)*100</f>
        <v>271.58976930792471</v>
      </c>
      <c r="K1637" s="354">
        <f t="array" ref="K1637">(PRODUCT(1+$G$2:G1637/100)-1)*100</f>
        <v>33.168361378565294</v>
      </c>
      <c r="M1637" s="361">
        <f t="shared" si="117"/>
        <v>3.0578184637026298</v>
      </c>
    </row>
    <row r="1638" spans="1:13">
      <c r="A1638" s="350">
        <v>39689</v>
      </c>
      <c r="B1638" s="346">
        <v>4.4057000000000004</v>
      </c>
      <c r="C1638" s="346">
        <v>2043.53</v>
      </c>
      <c r="D1638" s="346"/>
      <c r="E1638" s="351">
        <f t="shared" si="113"/>
        <v>39689</v>
      </c>
      <c r="F1638" s="353">
        <f t="shared" si="114"/>
        <v>-0.89974582180534224</v>
      </c>
      <c r="G1638" s="354">
        <f t="shared" si="115"/>
        <v>-1.3673703821686867</v>
      </c>
      <c r="I1638" s="351">
        <f t="shared" si="116"/>
        <v>39689</v>
      </c>
      <c r="J1638" s="353">
        <f t="array" ref="J1638">(PRODUCT(1+$F$2:F1638/100)-1)*100</f>
        <v>268.24640588432061</v>
      </c>
      <c r="K1638" s="354">
        <f t="array" ref="K1638">(PRODUCT(1+$G$2:G1638/100)-1)*100</f>
        <v>31.347456646655438</v>
      </c>
      <c r="M1638" s="361">
        <f t="shared" si="117"/>
        <v>3.0566581652026525</v>
      </c>
    </row>
    <row r="1639" spans="1:13">
      <c r="A1639" s="350">
        <v>39692</v>
      </c>
      <c r="B1639" s="346">
        <v>4.4057000000000004</v>
      </c>
      <c r="C1639" s="346">
        <v>2043.53</v>
      </c>
      <c r="D1639" s="346"/>
      <c r="E1639" s="351">
        <f t="shared" si="113"/>
        <v>39692</v>
      </c>
      <c r="F1639" s="353">
        <f t="shared" si="114"/>
        <v>0</v>
      </c>
      <c r="G1639" s="354">
        <f t="shared" si="115"/>
        <v>0</v>
      </c>
      <c r="I1639" s="351">
        <f t="shared" si="116"/>
        <v>39692</v>
      </c>
      <c r="J1639" s="353">
        <f t="array" ref="J1639">(PRODUCT(1+$F$2:F1639/100)-1)*100</f>
        <v>268.24640588432061</v>
      </c>
      <c r="K1639" s="354">
        <f t="array" ref="K1639">(PRODUCT(1+$G$2:G1639/100)-1)*100</f>
        <v>31.347456646655438</v>
      </c>
      <c r="M1639" s="361">
        <f t="shared" si="117"/>
        <v>3.0565701025548702</v>
      </c>
    </row>
    <row r="1640" spans="1:13">
      <c r="A1640" s="350">
        <v>39693</v>
      </c>
      <c r="B1640" s="346">
        <v>4.4057000000000004</v>
      </c>
      <c r="C1640" s="346">
        <v>2035.24</v>
      </c>
      <c r="D1640" s="346"/>
      <c r="E1640" s="351">
        <f t="shared" si="113"/>
        <v>39693</v>
      </c>
      <c r="F1640" s="353">
        <f t="shared" si="114"/>
        <v>0</v>
      </c>
      <c r="G1640" s="354">
        <f t="shared" si="115"/>
        <v>-0.40567057982999755</v>
      </c>
      <c r="I1640" s="351">
        <f t="shared" si="116"/>
        <v>39693</v>
      </c>
      <c r="J1640" s="353">
        <f t="array" ref="J1640">(PRODUCT(1+$F$2:F1640/100)-1)*100</f>
        <v>268.24640588432061</v>
      </c>
      <c r="K1640" s="354">
        <f t="array" ref="K1640">(PRODUCT(1+$G$2:G1640/100)-1)*100</f>
        <v>30.814618657684999</v>
      </c>
      <c r="M1640" s="361">
        <f t="shared" si="117"/>
        <v>3.0564958339661841</v>
      </c>
    </row>
    <row r="1641" spans="1:13">
      <c r="A1641" s="350">
        <v>39694</v>
      </c>
      <c r="B1641" s="346">
        <v>4.4157000000000002</v>
      </c>
      <c r="C1641" s="346">
        <v>2032.13</v>
      </c>
      <c r="D1641" s="346"/>
      <c r="E1641" s="351">
        <f t="shared" si="113"/>
        <v>39694</v>
      </c>
      <c r="F1641" s="353">
        <f t="shared" si="114"/>
        <v>0.22697868670131793</v>
      </c>
      <c r="G1641" s="354">
        <f t="shared" si="115"/>
        <v>-0.15280753129851554</v>
      </c>
      <c r="I1641" s="351">
        <f t="shared" si="116"/>
        <v>39694</v>
      </c>
      <c r="J1641" s="353">
        <f t="array" ref="J1641">(PRODUCT(1+$F$2:F1641/100)-1)*100</f>
        <v>269.08224674022165</v>
      </c>
      <c r="K1641" s="354">
        <f t="array" ref="K1641">(PRODUCT(1+$G$2:G1641/100)-1)*100</f>
        <v>30.614724068336628</v>
      </c>
      <c r="M1641" s="361">
        <f t="shared" si="117"/>
        <v>3.0564775788468745</v>
      </c>
    </row>
    <row r="1642" spans="1:13">
      <c r="A1642" s="350">
        <v>39695</v>
      </c>
      <c r="B1642" s="346">
        <v>4.2671000000000001</v>
      </c>
      <c r="C1642" s="346">
        <v>1971.37</v>
      </c>
      <c r="D1642" s="346"/>
      <c r="E1642" s="351">
        <f t="shared" si="113"/>
        <v>39695</v>
      </c>
      <c r="F1642" s="353">
        <f t="shared" si="114"/>
        <v>-3.365264850420091</v>
      </c>
      <c r="G1642" s="354">
        <f t="shared" si="115"/>
        <v>-2.9899661931077404</v>
      </c>
      <c r="I1642" s="351">
        <f t="shared" si="116"/>
        <v>39695</v>
      </c>
      <c r="J1642" s="353">
        <f t="array" ref="J1642">(PRODUCT(1+$F$2:F1642/100)-1)*100</f>
        <v>256.6616516215322</v>
      </c>
      <c r="K1642" s="354">
        <f t="array" ref="K1642">(PRODUCT(1+$G$2:G1642/100)-1)*100</f>
        <v>26.709387975472399</v>
      </c>
      <c r="M1642" s="361">
        <f t="shared" si="117"/>
        <v>3.0589742097562995</v>
      </c>
    </row>
    <row r="1643" spans="1:13">
      <c r="A1643" s="350">
        <v>39696</v>
      </c>
      <c r="B1643" s="346">
        <v>4.2370999999999999</v>
      </c>
      <c r="C1643" s="346">
        <v>1980.18</v>
      </c>
      <c r="D1643" s="346"/>
      <c r="E1643" s="351">
        <f t="shared" si="113"/>
        <v>39696</v>
      </c>
      <c r="F1643" s="353">
        <f t="shared" si="114"/>
        <v>-0.70305359611915197</v>
      </c>
      <c r="G1643" s="354">
        <f t="shared" si="115"/>
        <v>0.44689733535563381</v>
      </c>
      <c r="I1643" s="351">
        <f t="shared" si="116"/>
        <v>39696</v>
      </c>
      <c r="J1643" s="353">
        <f t="array" ref="J1643">(PRODUCT(1+$F$2:F1643/100)-1)*100</f>
        <v>254.15412905382902</v>
      </c>
      <c r="K1643" s="354">
        <f t="array" ref="K1643">(PRODUCT(1+$G$2:G1643/100)-1)*100</f>
        <v>27.275648853980215</v>
      </c>
      <c r="M1643" s="361">
        <f t="shared" si="117"/>
        <v>3.052590837654463</v>
      </c>
    </row>
    <row r="1644" spans="1:13">
      <c r="A1644" s="350">
        <v>39699</v>
      </c>
      <c r="B1644" s="346">
        <v>4.3071000000000002</v>
      </c>
      <c r="C1644" s="346">
        <v>2021.13</v>
      </c>
      <c r="D1644" s="346"/>
      <c r="E1644" s="351">
        <f t="shared" si="113"/>
        <v>39699</v>
      </c>
      <c r="F1644" s="353">
        <f t="shared" si="114"/>
        <v>1.6520733520568376</v>
      </c>
      <c r="G1644" s="354">
        <f t="shared" si="115"/>
        <v>2.067993818743763</v>
      </c>
      <c r="I1644" s="351">
        <f t="shared" si="116"/>
        <v>39699</v>
      </c>
      <c r="J1644" s="353">
        <f t="array" ref="J1644">(PRODUCT(1+$F$2:F1644/100)-1)*100</f>
        <v>260.00501504513636</v>
      </c>
      <c r="K1644" s="354">
        <f t="array" ref="K1644">(PRODUCT(1+$G$2:G1644/100)-1)*100</f>
        <v>29.907701405046549</v>
      </c>
      <c r="M1644" s="361">
        <f t="shared" si="117"/>
        <v>3.0529625099549276</v>
      </c>
    </row>
    <row r="1645" spans="1:13">
      <c r="A1645" s="350">
        <v>39700</v>
      </c>
      <c r="B1645" s="346">
        <v>4.1056999999999997</v>
      </c>
      <c r="C1645" s="346">
        <v>1952.14</v>
      </c>
      <c r="D1645" s="346"/>
      <c r="E1645" s="351">
        <f t="shared" si="113"/>
        <v>39700</v>
      </c>
      <c r="F1645" s="353">
        <f t="shared" si="114"/>
        <v>-4.6760000928699252</v>
      </c>
      <c r="G1645" s="354">
        <f t="shared" si="115"/>
        <v>-3.4134370376967316</v>
      </c>
      <c r="I1645" s="351">
        <f t="shared" si="116"/>
        <v>39700</v>
      </c>
      <c r="J1645" s="353">
        <f t="array" ref="J1645">(PRODUCT(1+$F$2:F1645/100)-1)*100</f>
        <v>243.17118020728938</v>
      </c>
      <c r="K1645" s="354">
        <f t="array" ref="K1645">(PRODUCT(1+$G$2:G1645/100)-1)*100</f>
        <v>25.47338381046622</v>
      </c>
      <c r="M1645" s="361">
        <f t="shared" si="117"/>
        <v>3.0486675580038103</v>
      </c>
    </row>
    <row r="1646" spans="1:13">
      <c r="A1646" s="350">
        <v>39701</v>
      </c>
      <c r="B1646" s="346">
        <v>4.1071</v>
      </c>
      <c r="C1646" s="346">
        <v>1964.25</v>
      </c>
      <c r="D1646" s="346"/>
      <c r="E1646" s="351">
        <f t="shared" si="113"/>
        <v>39701</v>
      </c>
      <c r="F1646" s="353">
        <f t="shared" si="114"/>
        <v>3.4098935626092342E-2</v>
      </c>
      <c r="G1646" s="354">
        <f t="shared" si="115"/>
        <v>0.62034485231592384</v>
      </c>
      <c r="I1646" s="351">
        <f t="shared" si="116"/>
        <v>39701</v>
      </c>
      <c r="J1646" s="353">
        <f t="array" ref="J1646">(PRODUCT(1+$F$2:F1646/100)-1)*100</f>
        <v>243.28819792711559</v>
      </c>
      <c r="K1646" s="354">
        <f t="array" ref="K1646">(PRODUCT(1+$G$2:G1646/100)-1)*100</f>
        <v>26.251751487961062</v>
      </c>
      <c r="M1646" s="361">
        <f t="shared" si="117"/>
        <v>3.0459707696705935</v>
      </c>
    </row>
    <row r="1647" spans="1:13">
      <c r="A1647" s="350">
        <v>39702</v>
      </c>
      <c r="B1647" s="346">
        <v>4.1185999999999998</v>
      </c>
      <c r="C1647" s="346">
        <v>1992</v>
      </c>
      <c r="D1647" s="346"/>
      <c r="E1647" s="351">
        <f t="shared" si="113"/>
        <v>39702</v>
      </c>
      <c r="F1647" s="353">
        <f t="shared" si="114"/>
        <v>0.28000292176961761</v>
      </c>
      <c r="G1647" s="354">
        <f t="shared" si="115"/>
        <v>1.4127529591447141</v>
      </c>
      <c r="I1647" s="351">
        <f t="shared" si="116"/>
        <v>39702</v>
      </c>
      <c r="J1647" s="353">
        <f t="array" ref="J1647">(PRODUCT(1+$F$2:F1647/100)-1)*100</f>
        <v>244.24941491140174</v>
      </c>
      <c r="K1647" s="354">
        <f t="array" ref="K1647">(PRODUCT(1+$G$2:G1647/100)-1)*100</f>
        <v>28.035376843079263</v>
      </c>
      <c r="M1647" s="361">
        <f t="shared" si="117"/>
        <v>3.0458116173498846</v>
      </c>
    </row>
    <row r="1648" spans="1:13">
      <c r="A1648" s="350">
        <v>39703</v>
      </c>
      <c r="B1648" s="346">
        <v>4.2070999999999996</v>
      </c>
      <c r="C1648" s="346">
        <v>1996.25</v>
      </c>
      <c r="D1648" s="346"/>
      <c r="E1648" s="351">
        <f t="shared" si="113"/>
        <v>39703</v>
      </c>
      <c r="F1648" s="353">
        <f t="shared" si="114"/>
        <v>2.1487884232506138</v>
      </c>
      <c r="G1648" s="354">
        <f t="shared" si="115"/>
        <v>0.21335341365462668</v>
      </c>
      <c r="I1648" s="351">
        <f t="shared" si="116"/>
        <v>39703</v>
      </c>
      <c r="J1648" s="353">
        <f t="array" ref="J1648">(PRODUCT(1+$F$2:F1648/100)-1)*100</f>
        <v>251.64660648612593</v>
      </c>
      <c r="K1648" s="354">
        <f t="array" ref="K1648">(PRODUCT(1+$G$2:G1648/100)-1)*100</f>
        <v>28.308544690259541</v>
      </c>
      <c r="M1648" s="361">
        <f t="shared" si="117"/>
        <v>3.0442941752769204</v>
      </c>
    </row>
    <row r="1649" spans="1:13">
      <c r="A1649" s="350">
        <v>39706</v>
      </c>
      <c r="B1649" s="346">
        <v>4.0156999999999998</v>
      </c>
      <c r="C1649" s="346">
        <v>1902.17</v>
      </c>
      <c r="D1649" s="346"/>
      <c r="E1649" s="351">
        <f t="shared" si="113"/>
        <v>39706</v>
      </c>
      <c r="F1649" s="353">
        <f t="shared" si="114"/>
        <v>-4.5494521166599249</v>
      </c>
      <c r="G1649" s="354">
        <f t="shared" si="115"/>
        <v>-4.7128365685660594</v>
      </c>
      <c r="I1649" s="351">
        <f t="shared" si="116"/>
        <v>39706</v>
      </c>
      <c r="J1649" s="353">
        <f t="array" ref="J1649">(PRODUCT(1+$F$2:F1649/100)-1)*100</f>
        <v>235.64861250418008</v>
      </c>
      <c r="K1649" s="354">
        <f t="array" ref="K1649">(PRODUCT(1+$G$2:G1649/100)-1)*100</f>
        <v>22.261572675502062</v>
      </c>
      <c r="M1649" s="361">
        <f t="shared" si="117"/>
        <v>3.046956550612085</v>
      </c>
    </row>
    <row r="1650" spans="1:13">
      <c r="A1650" s="350">
        <v>39707</v>
      </c>
      <c r="B1650" s="346">
        <v>4.0656999999999996</v>
      </c>
      <c r="C1650" s="346">
        <v>1935.49</v>
      </c>
      <c r="D1650" s="346"/>
      <c r="E1650" s="351">
        <f t="shared" si="113"/>
        <v>39707</v>
      </c>
      <c r="F1650" s="353">
        <f t="shared" si="114"/>
        <v>1.2451129317428977</v>
      </c>
      <c r="G1650" s="354">
        <f t="shared" si="115"/>
        <v>1.7516836034634053</v>
      </c>
      <c r="I1650" s="351">
        <f t="shared" si="116"/>
        <v>39707</v>
      </c>
      <c r="J1650" s="353">
        <f t="array" ref="J1650">(PRODUCT(1+$F$2:F1650/100)-1)*100</f>
        <v>239.82781678368522</v>
      </c>
      <c r="K1650" s="354">
        <f t="array" ref="K1650">(PRODUCT(1+$G$2:G1650/100)-1)*100</f>
        <v>24.403208597395331</v>
      </c>
      <c r="M1650" s="361">
        <f t="shared" si="117"/>
        <v>3.0469799089341554</v>
      </c>
    </row>
    <row r="1651" spans="1:13">
      <c r="A1651" s="350">
        <v>39708</v>
      </c>
      <c r="B1651" s="346">
        <v>4.1228999999999996</v>
      </c>
      <c r="C1651" s="346">
        <v>1844.31</v>
      </c>
      <c r="D1651" s="346"/>
      <c r="E1651" s="351">
        <f t="shared" si="113"/>
        <v>39708</v>
      </c>
      <c r="F1651" s="353">
        <f t="shared" si="114"/>
        <v>1.406891802149679</v>
      </c>
      <c r="G1651" s="354">
        <f t="shared" si="115"/>
        <v>-4.7109517486528034</v>
      </c>
      <c r="I1651" s="351">
        <f t="shared" si="116"/>
        <v>39708</v>
      </c>
      <c r="J1651" s="353">
        <f t="array" ref="J1651">(PRODUCT(1+$F$2:F1651/100)-1)*100</f>
        <v>244.60882647943913</v>
      </c>
      <c r="K1651" s="354">
        <f t="array" ref="K1651">(PRODUCT(1+$G$2:G1651/100)-1)*100</f>
        <v>18.542633466596147</v>
      </c>
      <c r="M1651" s="361">
        <f t="shared" si="117"/>
        <v>3.0451253333950721</v>
      </c>
    </row>
    <row r="1652" spans="1:13">
      <c r="A1652" s="350">
        <v>39709</v>
      </c>
      <c r="B1652" s="346">
        <v>4.4343000000000004</v>
      </c>
      <c r="C1652" s="346">
        <v>1924.85</v>
      </c>
      <c r="D1652" s="346"/>
      <c r="E1652" s="351">
        <f t="shared" si="113"/>
        <v>39709</v>
      </c>
      <c r="F1652" s="353">
        <f t="shared" si="114"/>
        <v>7.552936040165914</v>
      </c>
      <c r="G1652" s="354">
        <f t="shared" si="115"/>
        <v>4.3669448194717742</v>
      </c>
      <c r="I1652" s="351">
        <f t="shared" si="116"/>
        <v>39709</v>
      </c>
      <c r="J1652" s="353">
        <f t="array" ref="J1652">(PRODUCT(1+$F$2:F1652/100)-1)*100</f>
        <v>270.63691073219746</v>
      </c>
      <c r="K1652" s="354">
        <f t="array" ref="K1652">(PRODUCT(1+$G$2:G1652/100)-1)*100</f>
        <v>23.719324857631086</v>
      </c>
      <c r="M1652" s="361">
        <f t="shared" si="117"/>
        <v>3.0536259325617654</v>
      </c>
    </row>
    <row r="1653" spans="1:13">
      <c r="A1653" s="350">
        <v>39710</v>
      </c>
      <c r="B1653" s="346">
        <v>4.5629</v>
      </c>
      <c r="C1653" s="346">
        <v>2002.32</v>
      </c>
      <c r="D1653" s="346"/>
      <c r="E1653" s="351">
        <f t="shared" si="113"/>
        <v>39710</v>
      </c>
      <c r="F1653" s="353">
        <f t="shared" si="114"/>
        <v>2.9001195228107957</v>
      </c>
      <c r="G1653" s="354">
        <f t="shared" si="115"/>
        <v>4.02472919967789</v>
      </c>
      <c r="I1653" s="351">
        <f t="shared" si="116"/>
        <v>39710</v>
      </c>
      <c r="J1653" s="353">
        <f t="array" ref="J1653">(PRODUCT(1+$F$2:F1653/100)-1)*100</f>
        <v>281.38582413908478</v>
      </c>
      <c r="K1653" s="354">
        <f t="array" ref="K1653">(PRODUCT(1+$G$2:G1653/100)-1)*100</f>
        <v>28.698692650820501</v>
      </c>
      <c r="M1653" s="361">
        <f t="shared" si="117"/>
        <v>3.0552364371829928</v>
      </c>
    </row>
    <row r="1654" spans="1:13">
      <c r="A1654" s="350">
        <v>39713</v>
      </c>
      <c r="B1654" s="346">
        <v>4.53</v>
      </c>
      <c r="C1654" s="346">
        <v>1925.85</v>
      </c>
      <c r="D1654" s="346"/>
      <c r="E1654" s="351">
        <f t="shared" si="113"/>
        <v>39713</v>
      </c>
      <c r="F1654" s="353">
        <f t="shared" si="114"/>
        <v>-0.72103267658725212</v>
      </c>
      <c r="G1654" s="354">
        <f t="shared" si="115"/>
        <v>-3.8190698789404287</v>
      </c>
      <c r="I1654" s="351">
        <f t="shared" si="116"/>
        <v>39713</v>
      </c>
      <c r="J1654" s="353">
        <f t="array" ref="J1654">(PRODUCT(1+$F$2:F1654/100)-1)*100</f>
        <v>278.63590772317036</v>
      </c>
      <c r="K1654" s="354">
        <f t="array" ref="K1654">(PRODUCT(1+$G$2:G1654/100)-1)*100</f>
        <v>23.783599645202891</v>
      </c>
      <c r="M1654" s="361">
        <f t="shared" si="117"/>
        <v>3.054278453205483</v>
      </c>
    </row>
    <row r="1655" spans="1:13">
      <c r="A1655" s="350">
        <v>39714</v>
      </c>
      <c r="B1655" s="346">
        <v>4.5042999999999997</v>
      </c>
      <c r="C1655" s="346">
        <v>1895.78</v>
      </c>
      <c r="D1655" s="346"/>
      <c r="E1655" s="351">
        <f t="shared" si="113"/>
        <v>39714</v>
      </c>
      <c r="F1655" s="353">
        <f t="shared" si="114"/>
        <v>-0.56732891832230736</v>
      </c>
      <c r="G1655" s="354">
        <f t="shared" si="115"/>
        <v>-1.5613884778149845</v>
      </c>
      <c r="I1655" s="351">
        <f t="shared" si="116"/>
        <v>39714</v>
      </c>
      <c r="J1655" s="353">
        <f t="array" ref="J1655">(PRODUCT(1+$F$2:F1655/100)-1)*100</f>
        <v>276.48779672350463</v>
      </c>
      <c r="K1655" s="354">
        <f t="array" ref="K1655">(PRODUCT(1+$G$2:G1655/100)-1)*100</f>
        <v>21.850856782918072</v>
      </c>
      <c r="M1655" s="361">
        <f t="shared" si="117"/>
        <v>3.0508420174844892</v>
      </c>
    </row>
    <row r="1656" spans="1:13">
      <c r="A1656" s="350">
        <v>39715</v>
      </c>
      <c r="B1656" s="346">
        <v>4.5385999999999997</v>
      </c>
      <c r="C1656" s="346">
        <v>1892.05</v>
      </c>
      <c r="D1656" s="346"/>
      <c r="E1656" s="351">
        <f t="shared" si="113"/>
        <v>39715</v>
      </c>
      <c r="F1656" s="353">
        <f t="shared" si="114"/>
        <v>0.7614945718535715</v>
      </c>
      <c r="G1656" s="354">
        <f t="shared" si="115"/>
        <v>-0.19675278777073757</v>
      </c>
      <c r="I1656" s="351">
        <f t="shared" si="116"/>
        <v>39715</v>
      </c>
      <c r="J1656" s="353">
        <f t="array" ref="J1656">(PRODUCT(1+$F$2:F1656/100)-1)*100</f>
        <v>279.35473085924525</v>
      </c>
      <c r="K1656" s="354">
        <f t="array" ref="K1656">(PRODUCT(1+$G$2:G1656/100)-1)*100</f>
        <v>21.611111825275152</v>
      </c>
      <c r="M1656" s="361">
        <f t="shared" si="117"/>
        <v>3.0498808170766818</v>
      </c>
    </row>
    <row r="1657" spans="1:13">
      <c r="A1657" s="350">
        <v>39716</v>
      </c>
      <c r="B1657" s="346">
        <v>4.71</v>
      </c>
      <c r="C1657" s="346">
        <v>1929.24</v>
      </c>
      <c r="D1657" s="346"/>
      <c r="E1657" s="351">
        <f t="shared" si="113"/>
        <v>39716</v>
      </c>
      <c r="F1657" s="353">
        <f t="shared" si="114"/>
        <v>3.7764949543912296</v>
      </c>
      <c r="G1657" s="354">
        <f t="shared" si="115"/>
        <v>1.9655928754525487</v>
      </c>
      <c r="I1657" s="351">
        <f t="shared" si="116"/>
        <v>39716</v>
      </c>
      <c r="J1657" s="353">
        <f t="array" ref="J1657">(PRODUCT(1+$F$2:F1657/100)-1)*100</f>
        <v>293.68104312938914</v>
      </c>
      <c r="K1657" s="354">
        <f t="array" ref="K1657">(PRODUCT(1+$G$2:G1657/100)-1)*100</f>
        <v>24.001491175071401</v>
      </c>
      <c r="M1657" s="361">
        <f t="shared" si="117"/>
        <v>3.0525616218395264</v>
      </c>
    </row>
    <row r="1658" spans="1:13">
      <c r="A1658" s="350">
        <v>39717</v>
      </c>
      <c r="B1658" s="346">
        <v>4.6957000000000004</v>
      </c>
      <c r="C1658" s="346">
        <v>1935.79</v>
      </c>
      <c r="D1658" s="346"/>
      <c r="E1658" s="351">
        <f t="shared" si="113"/>
        <v>39717</v>
      </c>
      <c r="F1658" s="353">
        <f t="shared" si="114"/>
        <v>-0.3036093418258945</v>
      </c>
      <c r="G1658" s="354">
        <f t="shared" si="115"/>
        <v>0.33951193215981945</v>
      </c>
      <c r="I1658" s="351">
        <f t="shared" si="116"/>
        <v>39717</v>
      </c>
      <c r="J1658" s="353">
        <f t="array" ref="J1658">(PRODUCT(1+$F$2:F1658/100)-1)*100</f>
        <v>292.48579070545065</v>
      </c>
      <c r="K1658" s="354">
        <f t="array" ref="K1658">(PRODUCT(1+$G$2:G1658/100)-1)*100</f>
        <v>24.422491033666873</v>
      </c>
      <c r="M1658" s="361">
        <f t="shared" si="117"/>
        <v>3.0522457360106294</v>
      </c>
    </row>
    <row r="1659" spans="1:13">
      <c r="A1659" s="350">
        <v>39720</v>
      </c>
      <c r="B1659" s="346">
        <v>4.5143000000000004</v>
      </c>
      <c r="C1659" s="346">
        <v>1765.72</v>
      </c>
      <c r="D1659" s="346"/>
      <c r="E1659" s="351">
        <f t="shared" si="113"/>
        <v>39720</v>
      </c>
      <c r="F1659" s="353">
        <f t="shared" si="114"/>
        <v>-3.8631088016696125</v>
      </c>
      <c r="G1659" s="354">
        <f t="shared" si="115"/>
        <v>-8.7855604171940165</v>
      </c>
      <c r="I1659" s="351">
        <f t="shared" si="116"/>
        <v>39720</v>
      </c>
      <c r="J1659" s="353">
        <f t="array" ref="J1659">(PRODUCT(1+$F$2:F1659/100)-1)*100</f>
        <v>277.32363757940578</v>
      </c>
      <c r="K1659" s="354">
        <f t="array" ref="K1659">(PRODUCT(1+$G$2:G1659/100)-1)*100</f>
        <v>13.491277911326272</v>
      </c>
      <c r="M1659" s="361">
        <f t="shared" si="117"/>
        <v>3.0554842116351586</v>
      </c>
    </row>
    <row r="1660" spans="1:13">
      <c r="A1660" s="350">
        <v>39721</v>
      </c>
      <c r="B1660" s="346">
        <v>4.4114000000000004</v>
      </c>
      <c r="C1660" s="346">
        <v>1861.44</v>
      </c>
      <c r="D1660" s="346"/>
      <c r="E1660" s="351">
        <f t="shared" si="113"/>
        <v>39721</v>
      </c>
      <c r="F1660" s="353">
        <f t="shared" si="114"/>
        <v>-2.2794231663823883</v>
      </c>
      <c r="G1660" s="354">
        <f t="shared" si="115"/>
        <v>5.4210180549577602</v>
      </c>
      <c r="I1660" s="351">
        <f t="shared" si="116"/>
        <v>39721</v>
      </c>
      <c r="J1660" s="353">
        <f t="array" ref="J1660">(PRODUCT(1+$F$2:F1660/100)-1)*100</f>
        <v>268.72283517218409</v>
      </c>
      <c r="K1660" s="354">
        <f t="array" ref="K1660">(PRODUCT(1+$G$2:G1660/100)-1)*100</f>
        <v>19.643660577701549</v>
      </c>
      <c r="M1660" s="361">
        <f t="shared" si="117"/>
        <v>3.0565780544729568</v>
      </c>
    </row>
    <row r="1661" spans="1:13">
      <c r="A1661" s="350">
        <v>39722</v>
      </c>
      <c r="B1661" s="346">
        <v>4.2914000000000003</v>
      </c>
      <c r="C1661" s="346">
        <v>1853.26</v>
      </c>
      <c r="D1661" s="346"/>
      <c r="E1661" s="351">
        <f t="shared" si="113"/>
        <v>39722</v>
      </c>
      <c r="F1661" s="353">
        <f t="shared" si="114"/>
        <v>-2.7202248719227495</v>
      </c>
      <c r="G1661" s="354">
        <f t="shared" si="115"/>
        <v>-0.43944473096098058</v>
      </c>
      <c r="I1661" s="351">
        <f t="shared" si="116"/>
        <v>39722</v>
      </c>
      <c r="J1661" s="353">
        <f t="array" ref="J1661">(PRODUCT(1+$F$2:F1661/100)-1)*100</f>
        <v>258.69274490137161</v>
      </c>
      <c r="K1661" s="354">
        <f t="array" ref="K1661">(PRODUCT(1+$G$2:G1661/100)-1)*100</f>
        <v>19.117892815364002</v>
      </c>
      <c r="M1661" s="361">
        <f t="shared" si="117"/>
        <v>3.0495069818905862</v>
      </c>
    </row>
    <row r="1662" spans="1:13">
      <c r="A1662" s="350">
        <v>39723</v>
      </c>
      <c r="B1662" s="346">
        <v>4.1856999999999998</v>
      </c>
      <c r="C1662" s="346">
        <v>1778.9</v>
      </c>
      <c r="D1662" s="346"/>
      <c r="E1662" s="351">
        <f t="shared" si="113"/>
        <v>39723</v>
      </c>
      <c r="F1662" s="353">
        <f t="shared" si="114"/>
        <v>-2.4630656662161687</v>
      </c>
      <c r="G1662" s="354">
        <f t="shared" si="115"/>
        <v>-4.0123889794200451</v>
      </c>
      <c r="I1662" s="351">
        <f t="shared" si="116"/>
        <v>39723</v>
      </c>
      <c r="J1662" s="353">
        <f t="array" ref="J1662">(PRODUCT(1+$F$2:F1662/100)-1)*100</f>
        <v>249.85790705449759</v>
      </c>
      <c r="K1662" s="354">
        <f t="array" ref="K1662">(PRODUCT(1+$G$2:G1662/100)-1)*100</f>
        <v>14.338419611522957</v>
      </c>
      <c r="M1662" s="361">
        <f t="shared" si="117"/>
        <v>3.0495991355153893</v>
      </c>
    </row>
    <row r="1663" spans="1:13">
      <c r="A1663" s="350">
        <v>39724</v>
      </c>
      <c r="B1663" s="346">
        <v>4.1386000000000003</v>
      </c>
      <c r="C1663" s="346">
        <v>1754.91</v>
      </c>
      <c r="D1663" s="346"/>
      <c r="E1663" s="351">
        <f t="shared" si="113"/>
        <v>39724</v>
      </c>
      <c r="F1663" s="353">
        <f t="shared" si="114"/>
        <v>-1.1252598131734071</v>
      </c>
      <c r="G1663" s="354">
        <f t="shared" si="115"/>
        <v>-1.3485862049581243</v>
      </c>
      <c r="I1663" s="351">
        <f t="shared" si="116"/>
        <v>39724</v>
      </c>
      <c r="J1663" s="353">
        <f t="array" ref="J1663">(PRODUCT(1+$F$2:F1663/100)-1)*100</f>
        <v>245.92109662320377</v>
      </c>
      <c r="K1663" s="354">
        <f t="array" ref="K1663">(PRODUCT(1+$G$2:G1663/100)-1)*100</f>
        <v>12.796467457674821</v>
      </c>
      <c r="M1663" s="361">
        <f t="shared" si="117"/>
        <v>3.0495617465228753</v>
      </c>
    </row>
    <row r="1664" spans="1:13">
      <c r="A1664" s="350">
        <v>39727</v>
      </c>
      <c r="B1664" s="346">
        <v>3.7843</v>
      </c>
      <c r="C1664" s="346">
        <v>1687.34</v>
      </c>
      <c r="D1664" s="346"/>
      <c r="E1664" s="351">
        <f t="shared" si="113"/>
        <v>39727</v>
      </c>
      <c r="F1664" s="353">
        <f t="shared" si="114"/>
        <v>-8.5608659933310793</v>
      </c>
      <c r="G1664" s="354">
        <f t="shared" si="115"/>
        <v>-3.8503399034708452</v>
      </c>
      <c r="I1664" s="351">
        <f t="shared" si="116"/>
        <v>39727</v>
      </c>
      <c r="J1664" s="353">
        <f t="array" ref="J1664">(PRODUCT(1+$F$2:F1664/100)-1)*100</f>
        <v>216.30725509862998</v>
      </c>
      <c r="K1664" s="354">
        <f t="array" ref="K1664">(PRODUCT(1+$G$2:G1664/100)-1)*100</f>
        <v>8.4534200614464705</v>
      </c>
      <c r="M1664" s="361">
        <f t="shared" si="117"/>
        <v>3.0621340115159454</v>
      </c>
    </row>
    <row r="1665" spans="1:13">
      <c r="A1665" s="350">
        <v>39728</v>
      </c>
      <c r="B1665" s="346">
        <v>3.1871</v>
      </c>
      <c r="C1665" s="346">
        <v>1590.51</v>
      </c>
      <c r="D1665" s="346"/>
      <c r="E1665" s="351">
        <f t="shared" si="113"/>
        <v>39728</v>
      </c>
      <c r="F1665" s="353">
        <f t="shared" si="114"/>
        <v>-15.780989879237906</v>
      </c>
      <c r="G1665" s="354">
        <f t="shared" si="115"/>
        <v>-5.7386181800941127</v>
      </c>
      <c r="I1665" s="351">
        <f t="shared" si="116"/>
        <v>39728</v>
      </c>
      <c r="J1665" s="353">
        <f t="array" ref="J1665">(PRODUCT(1+$F$2:F1665/100)-1)*100</f>
        <v>166.39083918421997</v>
      </c>
      <c r="K1665" s="354">
        <f t="array" ref="K1665">(PRODUCT(1+$G$2:G1665/100)-1)*100</f>
        <v>2.229692380866477</v>
      </c>
      <c r="M1665" s="361">
        <f t="shared" si="117"/>
        <v>3.1136515184876834</v>
      </c>
    </row>
    <row r="1666" spans="1:13">
      <c r="A1666" s="350">
        <v>39729</v>
      </c>
      <c r="B1666" s="346">
        <v>3.2486000000000002</v>
      </c>
      <c r="C1666" s="346">
        <v>1573.34</v>
      </c>
      <c r="D1666" s="346"/>
      <c r="E1666" s="351">
        <f t="shared" si="113"/>
        <v>39729</v>
      </c>
      <c r="F1666" s="353">
        <f t="shared" si="114"/>
        <v>1.9296539173543348</v>
      </c>
      <c r="G1666" s="354">
        <f t="shared" si="115"/>
        <v>-1.0795279501543575</v>
      </c>
      <c r="I1666" s="351">
        <f t="shared" si="116"/>
        <v>39729</v>
      </c>
      <c r="J1666" s="353">
        <f t="array" ref="J1666">(PRODUCT(1+$F$2:F1666/100)-1)*100</f>
        <v>171.53126044801135</v>
      </c>
      <c r="K1666" s="354">
        <f t="array" ref="K1666">(PRODUCT(1+$G$2:G1666/100)-1)*100</f>
        <v>1.1260942782582051</v>
      </c>
      <c r="M1666" s="361">
        <f t="shared" si="117"/>
        <v>3.1067815379103232</v>
      </c>
    </row>
    <row r="1667" spans="1:13">
      <c r="A1667" s="350">
        <v>39730</v>
      </c>
      <c r="B1667" s="346">
        <v>3.2770999999999999</v>
      </c>
      <c r="C1667" s="346">
        <v>1453.52</v>
      </c>
      <c r="D1667" s="346"/>
      <c r="E1667" s="351">
        <f t="shared" ref="E1667:E1730" si="118">A1667</f>
        <v>39730</v>
      </c>
      <c r="F1667" s="353">
        <f t="shared" ref="F1667:F1730" si="119">((B1667/B1666)-1)*100</f>
        <v>0.87730099119620597</v>
      </c>
      <c r="G1667" s="354">
        <f t="shared" ref="G1667:G1730" si="120">((C1667/C1666)-1)*100</f>
        <v>-7.6156456964165393</v>
      </c>
      <c r="I1667" s="351">
        <f t="shared" ref="I1667:I1730" si="121">E1667</f>
        <v>39730</v>
      </c>
      <c r="J1667" s="353">
        <f t="array" ref="J1667">(PRODUCT(1+$F$2:F1667/100)-1)*100</f>
        <v>173.91340688732927</v>
      </c>
      <c r="K1667" s="354">
        <f t="array" ref="K1667">(PRODUCT(1+$G$2:G1667/100)-1)*100</f>
        <v>-6.5753107685980972</v>
      </c>
      <c r="M1667" s="361">
        <f t="shared" si="117"/>
        <v>3.1012308905195449</v>
      </c>
    </row>
    <row r="1668" spans="1:13">
      <c r="A1668" s="350">
        <v>39731</v>
      </c>
      <c r="B1668" s="346">
        <v>3.47</v>
      </c>
      <c r="C1668" s="346">
        <v>1436.56</v>
      </c>
      <c r="D1668" s="346"/>
      <c r="E1668" s="351">
        <f t="shared" si="118"/>
        <v>39731</v>
      </c>
      <c r="F1668" s="353">
        <f t="shared" si="119"/>
        <v>5.8863019132769923</v>
      </c>
      <c r="G1668" s="354">
        <f t="shared" si="120"/>
        <v>-1.1668226099400103</v>
      </c>
      <c r="I1668" s="351">
        <f t="shared" si="121"/>
        <v>39731</v>
      </c>
      <c r="J1668" s="353">
        <f t="array" ref="J1668">(PRODUCT(1+$F$2:F1668/100)-1)*100</f>
        <v>190.03677699766035</v>
      </c>
      <c r="K1668" s="354">
        <f t="array" ref="K1668">(PRODUCT(1+$G$2:G1668/100)-1)*100</f>
        <v>-7.6654111658162822</v>
      </c>
      <c r="M1668" s="361">
        <f t="shared" si="117"/>
        <v>3.107711582885746</v>
      </c>
    </row>
    <row r="1669" spans="1:13">
      <c r="A1669" s="350">
        <v>39734</v>
      </c>
      <c r="B1669" s="346">
        <v>3.6286</v>
      </c>
      <c r="C1669" s="346">
        <v>1602.93</v>
      </c>
      <c r="D1669" s="346"/>
      <c r="E1669" s="351">
        <f t="shared" si="118"/>
        <v>39734</v>
      </c>
      <c r="F1669" s="353">
        <f t="shared" si="119"/>
        <v>4.5706051873198872</v>
      </c>
      <c r="G1669" s="354">
        <f t="shared" si="120"/>
        <v>11.5811382747675</v>
      </c>
      <c r="I1669" s="351">
        <f t="shared" si="121"/>
        <v>39734</v>
      </c>
      <c r="J1669" s="353">
        <f t="array" ref="J1669">(PRODUCT(1+$F$2:F1669/100)-1)*100</f>
        <v>203.29321297225084</v>
      </c>
      <c r="K1669" s="354">
        <f t="array" ref="K1669">(PRODUCT(1+$G$2:G1669/100)-1)*100</f>
        <v>3.0279852425085574</v>
      </c>
      <c r="M1669" s="361">
        <f t="shared" si="117"/>
        <v>3.110641261382932</v>
      </c>
    </row>
    <row r="1670" spans="1:13">
      <c r="A1670" s="350">
        <v>39735</v>
      </c>
      <c r="B1670" s="346">
        <v>3.4342999999999999</v>
      </c>
      <c r="C1670" s="346">
        <v>1594.41</v>
      </c>
      <c r="D1670" s="346"/>
      <c r="E1670" s="351">
        <f t="shared" si="118"/>
        <v>39735</v>
      </c>
      <c r="F1670" s="353">
        <f t="shared" si="119"/>
        <v>-5.3546822465964876</v>
      </c>
      <c r="G1670" s="354">
        <f t="shared" si="120"/>
        <v>-0.53152664183713227</v>
      </c>
      <c r="I1670" s="351">
        <f t="shared" si="121"/>
        <v>39735</v>
      </c>
      <c r="J1670" s="353">
        <f t="array" ref="J1670">(PRODUCT(1+$F$2:F1670/100)-1)*100</f>
        <v>187.05282514209367</v>
      </c>
      <c r="K1670" s="354">
        <f t="array" ref="K1670">(PRODUCT(1+$G$2:G1670/100)-1)*100</f>
        <v>2.4803640523965997</v>
      </c>
      <c r="M1670" s="361">
        <f t="shared" si="117"/>
        <v>3.116213570291277</v>
      </c>
    </row>
    <row r="1671" spans="1:13">
      <c r="A1671" s="350">
        <v>39736</v>
      </c>
      <c r="B1671" s="346">
        <v>3.2157</v>
      </c>
      <c r="C1671" s="346">
        <v>1450.5</v>
      </c>
      <c r="D1671" s="346"/>
      <c r="E1671" s="351">
        <f t="shared" si="118"/>
        <v>39736</v>
      </c>
      <c r="F1671" s="353">
        <f t="shared" si="119"/>
        <v>-6.3651981480942199</v>
      </c>
      <c r="G1671" s="354">
        <f t="shared" si="120"/>
        <v>-9.0259092705138659</v>
      </c>
      <c r="I1671" s="351">
        <f t="shared" si="121"/>
        <v>39736</v>
      </c>
      <c r="J1671" s="353">
        <f t="array" ref="J1671">(PRODUCT(1+$F$2:F1671/100)-1)*100</f>
        <v>168.78134403209697</v>
      </c>
      <c r="K1671" s="354">
        <f t="array" ref="K1671">(PRODUCT(1+$G$2:G1671/100)-1)*100</f>
        <v>-6.7694206270650259</v>
      </c>
      <c r="M1671" s="361">
        <f t="shared" si="117"/>
        <v>3.1226634254366443</v>
      </c>
    </row>
    <row r="1672" spans="1:13">
      <c r="A1672" s="350">
        <v>39737</v>
      </c>
      <c r="B1672" s="346">
        <v>3.35</v>
      </c>
      <c r="C1672" s="346">
        <v>1512.21</v>
      </c>
      <c r="D1672" s="346"/>
      <c r="E1672" s="351">
        <f t="shared" si="118"/>
        <v>39737</v>
      </c>
      <c r="F1672" s="353">
        <f t="shared" si="119"/>
        <v>4.1763846129925009</v>
      </c>
      <c r="G1672" s="354">
        <f t="shared" si="120"/>
        <v>4.2543950361944249</v>
      </c>
      <c r="I1672" s="351">
        <f t="shared" si="121"/>
        <v>39737</v>
      </c>
      <c r="J1672" s="353">
        <f t="array" ref="J1672">(PRODUCT(1+$F$2:F1672/100)-1)*100</f>
        <v>180.0066867268479</v>
      </c>
      <c r="K1672" s="354">
        <f t="array" ref="K1672">(PRODUCT(1+$G$2:G1672/100)-1)*100</f>
        <v>-2.803023486007572</v>
      </c>
      <c r="M1672" s="361">
        <f t="shared" si="117"/>
        <v>3.1259230028091456</v>
      </c>
    </row>
    <row r="1673" spans="1:13">
      <c r="A1673" s="350">
        <v>39738</v>
      </c>
      <c r="B1673" s="346">
        <v>3.3285999999999998</v>
      </c>
      <c r="C1673" s="346">
        <v>1502.84</v>
      </c>
      <c r="D1673" s="346"/>
      <c r="E1673" s="351">
        <f t="shared" si="118"/>
        <v>39738</v>
      </c>
      <c r="F1673" s="353">
        <f t="shared" si="119"/>
        <v>-0.63880597014925877</v>
      </c>
      <c r="G1673" s="354">
        <f t="shared" si="120"/>
        <v>-0.61962293596790063</v>
      </c>
      <c r="I1673" s="351">
        <f t="shared" si="121"/>
        <v>39738</v>
      </c>
      <c r="J1673" s="353">
        <f t="array" ref="J1673">(PRODUCT(1+$F$2:F1673/100)-1)*100</f>
        <v>178.21798729521964</v>
      </c>
      <c r="K1673" s="354">
        <f t="array" ref="K1673">(PRODUCT(1+$G$2:G1673/100)-1)*100</f>
        <v>-3.4052782455555985</v>
      </c>
      <c r="M1673" s="361">
        <f t="shared" si="117"/>
        <v>3.1193720311920696</v>
      </c>
    </row>
    <row r="1674" spans="1:13">
      <c r="A1674" s="350">
        <v>39741</v>
      </c>
      <c r="B1674" s="346">
        <v>3.4</v>
      </c>
      <c r="C1674" s="346">
        <v>1574.5</v>
      </c>
      <c r="D1674" s="346"/>
      <c r="E1674" s="351">
        <f t="shared" si="118"/>
        <v>39741</v>
      </c>
      <c r="F1674" s="353">
        <f t="shared" si="119"/>
        <v>2.1450459652706977</v>
      </c>
      <c r="G1674" s="354">
        <f t="shared" si="120"/>
        <v>4.7683053418860366</v>
      </c>
      <c r="I1674" s="351">
        <f t="shared" si="121"/>
        <v>39741</v>
      </c>
      <c r="J1674" s="353">
        <f t="array" ref="J1674">(PRODUCT(1+$F$2:F1674/100)-1)*100</f>
        <v>184.1858910063531</v>
      </c>
      <c r="K1674" s="354">
        <f t="array" ref="K1674">(PRODUCT(1+$G$2:G1674/100)-1)*100</f>
        <v>1.2006530318415365</v>
      </c>
      <c r="M1674" s="361">
        <f t="shared" si="117"/>
        <v>3.1181234223132885</v>
      </c>
    </row>
    <row r="1675" spans="1:13">
      <c r="A1675" s="350">
        <v>39742</v>
      </c>
      <c r="B1675" s="346">
        <v>2.9786000000000001</v>
      </c>
      <c r="C1675" s="346">
        <v>1526.02</v>
      </c>
      <c r="D1675" s="346"/>
      <c r="E1675" s="351">
        <f t="shared" si="118"/>
        <v>39742</v>
      </c>
      <c r="F1675" s="353">
        <f t="shared" si="119"/>
        <v>-12.394117647058822</v>
      </c>
      <c r="G1675" s="354">
        <f t="shared" si="120"/>
        <v>-3.0790727214988878</v>
      </c>
      <c r="I1675" s="351">
        <f t="shared" si="121"/>
        <v>39742</v>
      </c>
      <c r="J1675" s="353">
        <f t="array" ref="J1675">(PRODUCT(1+$F$2:F1675/100)-1)*100</f>
        <v>148.96355733868333</v>
      </c>
      <c r="K1675" s="354">
        <f t="array" ref="K1675">(PRODUCT(1+$G$2:G1675/100)-1)*100</f>
        <v>-1.9153886696406386</v>
      </c>
      <c r="M1675" s="361">
        <f t="shared" si="117"/>
        <v>3.130747837888928</v>
      </c>
    </row>
    <row r="1676" spans="1:13">
      <c r="A1676" s="350">
        <v>39743</v>
      </c>
      <c r="B1676" s="346">
        <v>2.9571000000000001</v>
      </c>
      <c r="C1676" s="346">
        <v>1433.22</v>
      </c>
      <c r="D1676" s="346"/>
      <c r="E1676" s="351">
        <f t="shared" si="118"/>
        <v>39743</v>
      </c>
      <c r="F1676" s="353">
        <f t="shared" si="119"/>
        <v>-0.72181561807560524</v>
      </c>
      <c r="G1676" s="354">
        <f t="shared" si="120"/>
        <v>-6.0811784904522881</v>
      </c>
      <c r="I1676" s="351">
        <f t="shared" si="121"/>
        <v>39743</v>
      </c>
      <c r="J1676" s="353">
        <f t="array" ref="J1676">(PRODUCT(1+$F$2:F1676/100)-1)*100</f>
        <v>147.16649949849611</v>
      </c>
      <c r="K1676" s="354">
        <f t="array" ref="K1676">(PRODUCT(1+$G$2:G1676/100)-1)*100</f>
        <v>-7.8800889563061745</v>
      </c>
      <c r="M1676" s="361">
        <f t="shared" si="117"/>
        <v>3.1300376287292546</v>
      </c>
    </row>
    <row r="1677" spans="1:13">
      <c r="A1677" s="350">
        <v>39744</v>
      </c>
      <c r="B1677" s="346">
        <v>2.97</v>
      </c>
      <c r="C1677" s="346">
        <v>1451.37</v>
      </c>
      <c r="D1677" s="346"/>
      <c r="E1677" s="351">
        <f t="shared" si="118"/>
        <v>39744</v>
      </c>
      <c r="F1677" s="353">
        <f t="shared" si="119"/>
        <v>0.43623820635081412</v>
      </c>
      <c r="G1677" s="354">
        <f t="shared" si="120"/>
        <v>1.2663792020764397</v>
      </c>
      <c r="I1677" s="351">
        <f t="shared" si="121"/>
        <v>39744</v>
      </c>
      <c r="J1677" s="353">
        <f t="array" ref="J1677">(PRODUCT(1+$F$2:F1677/100)-1)*100</f>
        <v>148.24473420260844</v>
      </c>
      <c r="K1677" s="354">
        <f t="array" ref="K1677">(PRODUCT(1+$G$2:G1677/100)-1)*100</f>
        <v>-6.7135015618775213</v>
      </c>
      <c r="M1677" s="361">
        <f t="shared" si="117"/>
        <v>3.128085485765725</v>
      </c>
    </row>
    <row r="1678" spans="1:13">
      <c r="A1678" s="350">
        <v>39745</v>
      </c>
      <c r="B1678" s="346">
        <v>2.7071000000000001</v>
      </c>
      <c r="C1678" s="346">
        <v>1401.29</v>
      </c>
      <c r="D1678" s="346"/>
      <c r="E1678" s="351">
        <f t="shared" si="118"/>
        <v>39745</v>
      </c>
      <c r="F1678" s="353">
        <f t="shared" si="119"/>
        <v>-8.8518518518518547</v>
      </c>
      <c r="G1678" s="354">
        <f t="shared" si="120"/>
        <v>-3.4505329447349742</v>
      </c>
      <c r="I1678" s="351">
        <f t="shared" si="121"/>
        <v>39745</v>
      </c>
      <c r="J1678" s="353">
        <f t="array" ref="J1678">(PRODUCT(1+$F$2:F1678/100)-1)*100</f>
        <v>126.27047810097012</v>
      </c>
      <c r="K1678" s="354">
        <f t="array" ref="K1678">(PRODUCT(1+$G$2:G1678/100)-1)*100</f>
        <v>-9.9323829234746146</v>
      </c>
      <c r="M1678" s="361">
        <f t="shared" si="117"/>
        <v>3.1435624394358697</v>
      </c>
    </row>
    <row r="1679" spans="1:13">
      <c r="A1679" s="350">
        <v>39748</v>
      </c>
      <c r="B1679" s="346">
        <v>2.5629</v>
      </c>
      <c r="C1679" s="346">
        <v>1356.78</v>
      </c>
      <c r="D1679" s="346"/>
      <c r="E1679" s="351">
        <f t="shared" si="118"/>
        <v>39748</v>
      </c>
      <c r="F1679" s="353">
        <f t="shared" si="119"/>
        <v>-5.3267334047504722</v>
      </c>
      <c r="G1679" s="354">
        <f t="shared" si="120"/>
        <v>-3.1763589264177994</v>
      </c>
      <c r="I1679" s="351">
        <f t="shared" si="121"/>
        <v>39748</v>
      </c>
      <c r="J1679" s="353">
        <f t="array" ref="J1679">(PRODUCT(1+$F$2:F1679/100)-1)*100</f>
        <v>114.21765295887715</v>
      </c>
      <c r="K1679" s="354">
        <f t="array" ref="K1679">(PRODUCT(1+$G$2:G1679/100)-1)*100</f>
        <v>-12.793253718296626</v>
      </c>
      <c r="M1679" s="361">
        <f t="shared" si="117"/>
        <v>3.1333270886320834</v>
      </c>
    </row>
    <row r="1680" spans="1:13">
      <c r="A1680" s="350">
        <v>39749</v>
      </c>
      <c r="B1680" s="346">
        <v>2.9386000000000001</v>
      </c>
      <c r="C1680" s="346">
        <v>1503.16</v>
      </c>
      <c r="D1680" s="346"/>
      <c r="E1680" s="351">
        <f t="shared" si="118"/>
        <v>39749</v>
      </c>
      <c r="F1680" s="353">
        <f t="shared" si="119"/>
        <v>14.65917515314683</v>
      </c>
      <c r="G1680" s="354">
        <f t="shared" si="120"/>
        <v>10.788779315732855</v>
      </c>
      <c r="I1680" s="351">
        <f t="shared" si="121"/>
        <v>39749</v>
      </c>
      <c r="J1680" s="353">
        <f t="array" ref="J1680">(PRODUCT(1+$F$2:F1680/100)-1)*100</f>
        <v>145.6201939150792</v>
      </c>
      <c r="K1680" s="354">
        <f t="array" ref="K1680">(PRODUCT(1+$G$2:G1680/100)-1)*100</f>
        <v>-3.3847103135325796</v>
      </c>
      <c r="M1680" s="361">
        <f t="shared" si="117"/>
        <v>3.1740802279620595</v>
      </c>
    </row>
    <row r="1681" spans="1:13">
      <c r="A1681" s="350">
        <v>39750</v>
      </c>
      <c r="B1681" s="346">
        <v>3.1086</v>
      </c>
      <c r="C1681" s="346">
        <v>1486.73</v>
      </c>
      <c r="D1681" s="346"/>
      <c r="E1681" s="351">
        <f t="shared" si="118"/>
        <v>39750</v>
      </c>
      <c r="F1681" s="353">
        <f t="shared" si="119"/>
        <v>5.7850677193221234</v>
      </c>
      <c r="G1681" s="354">
        <f t="shared" si="120"/>
        <v>-1.0930306820298608</v>
      </c>
      <c r="I1681" s="351">
        <f t="shared" si="121"/>
        <v>39750</v>
      </c>
      <c r="J1681" s="353">
        <f t="array" ref="J1681">(PRODUCT(1+$F$2:F1681/100)-1)*100</f>
        <v>159.82948846539685</v>
      </c>
      <c r="K1681" s="354">
        <f t="array" ref="K1681">(PRODUCT(1+$G$2:G1681/100)-1)*100</f>
        <v>-4.4407450733377036</v>
      </c>
      <c r="M1681" s="361">
        <f t="shared" si="117"/>
        <v>3.1803392171361047</v>
      </c>
    </row>
    <row r="1682" spans="1:13">
      <c r="A1682" s="350">
        <v>39751</v>
      </c>
      <c r="B1682" s="346">
        <v>3.2543000000000002</v>
      </c>
      <c r="C1682" s="346">
        <v>1525.37</v>
      </c>
      <c r="D1682" s="346"/>
      <c r="E1682" s="351">
        <f t="shared" si="118"/>
        <v>39751</v>
      </c>
      <c r="F1682" s="353">
        <f t="shared" si="119"/>
        <v>4.6869973621566086</v>
      </c>
      <c r="G1682" s="354">
        <f t="shared" si="120"/>
        <v>2.5989924196054393</v>
      </c>
      <c r="I1682" s="351">
        <f t="shared" si="121"/>
        <v>39751</v>
      </c>
      <c r="J1682" s="353">
        <f t="array" ref="J1682">(PRODUCT(1+$F$2:F1682/100)-1)*100</f>
        <v>172.007689735875</v>
      </c>
      <c r="K1682" s="354">
        <f t="array" ref="K1682">(PRODUCT(1+$G$2:G1682/100)-1)*100</f>
        <v>-1.9571672815623109</v>
      </c>
      <c r="M1682" s="361">
        <f t="shared" ref="M1682:M1745" si="122">_xlfn.STDEV.S(F900:F1682)</f>
        <v>3.184653044053205</v>
      </c>
    </row>
    <row r="1683" spans="1:13">
      <c r="A1683" s="350">
        <v>39752</v>
      </c>
      <c r="B1683" s="346">
        <v>3.5371000000000001</v>
      </c>
      <c r="C1683" s="346">
        <v>1548.81</v>
      </c>
      <c r="D1683" s="346"/>
      <c r="E1683" s="351">
        <f t="shared" si="118"/>
        <v>39752</v>
      </c>
      <c r="F1683" s="353">
        <f t="shared" si="119"/>
        <v>8.6900408690040898</v>
      </c>
      <c r="G1683" s="354">
        <f t="shared" si="120"/>
        <v>1.5366763473780187</v>
      </c>
      <c r="I1683" s="351">
        <f t="shared" si="121"/>
        <v>39752</v>
      </c>
      <c r="J1683" s="353">
        <f t="array" ref="J1683">(PRODUCT(1+$F$2:F1683/100)-1)*100</f>
        <v>195.64526914075637</v>
      </c>
      <c r="K1683" s="354">
        <f t="array" ref="K1683">(PRODUCT(1+$G$2:G1683/100)-1)*100</f>
        <v>-0.45056626087868201</v>
      </c>
      <c r="M1683" s="361">
        <f t="shared" si="122"/>
        <v>3.1980685194773741</v>
      </c>
    </row>
    <row r="1684" spans="1:13">
      <c r="A1684" s="350">
        <v>39755</v>
      </c>
      <c r="B1684" s="346">
        <v>3.3371</v>
      </c>
      <c r="C1684" s="346">
        <v>1544.91</v>
      </c>
      <c r="D1684" s="346"/>
      <c r="E1684" s="351">
        <f t="shared" si="118"/>
        <v>39755</v>
      </c>
      <c r="F1684" s="353">
        <f t="shared" si="119"/>
        <v>-5.6543496084362932</v>
      </c>
      <c r="G1684" s="354">
        <f t="shared" si="120"/>
        <v>-0.25180622542466669</v>
      </c>
      <c r="I1684" s="351">
        <f t="shared" si="121"/>
        <v>39755</v>
      </c>
      <c r="J1684" s="353">
        <f t="array" ref="J1684">(PRODUCT(1+$F$2:F1684/100)-1)*100</f>
        <v>178.92845202273557</v>
      </c>
      <c r="K1684" s="354">
        <f t="array" ref="K1684">(PRODUCT(1+$G$2:G1684/100)-1)*100</f>
        <v>-0.70123793240879362</v>
      </c>
      <c r="M1684" s="361">
        <f t="shared" si="122"/>
        <v>3.1983552467922434</v>
      </c>
    </row>
    <row r="1685" spans="1:13">
      <c r="A1685" s="350">
        <v>39756</v>
      </c>
      <c r="B1685" s="346">
        <v>3.4329000000000001</v>
      </c>
      <c r="C1685" s="346">
        <v>1608</v>
      </c>
      <c r="D1685" s="346"/>
      <c r="E1685" s="351">
        <f t="shared" si="118"/>
        <v>39756</v>
      </c>
      <c r="F1685" s="353">
        <f t="shared" si="119"/>
        <v>2.8707560456683989</v>
      </c>
      <c r="G1685" s="354">
        <f t="shared" si="120"/>
        <v>4.0837330329922095</v>
      </c>
      <c r="I1685" s="351">
        <f t="shared" si="121"/>
        <v>39756</v>
      </c>
      <c r="J1685" s="353">
        <f t="array" ref="J1685">(PRODUCT(1+$F$2:F1685/100)-1)*100</f>
        <v>186.93580742226752</v>
      </c>
      <c r="K1685" s="354">
        <f t="array" ref="K1685">(PRODUCT(1+$G$2:G1685/100)-1)*100</f>
        <v>3.3538584154977569</v>
      </c>
      <c r="M1685" s="361">
        <f t="shared" si="122"/>
        <v>3.1999560898036212</v>
      </c>
    </row>
    <row r="1686" spans="1:13">
      <c r="A1686" s="350">
        <v>39757</v>
      </c>
      <c r="B1686" s="346">
        <v>3.2843</v>
      </c>
      <c r="C1686" s="346">
        <v>1524.21</v>
      </c>
      <c r="D1686" s="346"/>
      <c r="E1686" s="351">
        <f t="shared" si="118"/>
        <v>39757</v>
      </c>
      <c r="F1686" s="353">
        <f t="shared" si="119"/>
        <v>-4.3287016807946666</v>
      </c>
      <c r="G1686" s="354">
        <f t="shared" si="120"/>
        <v>-5.2108208955223834</v>
      </c>
      <c r="I1686" s="351">
        <f t="shared" si="121"/>
        <v>39757</v>
      </c>
      <c r="J1686" s="353">
        <f t="array" ref="J1686">(PRODUCT(1+$F$2:F1686/100)-1)*100</f>
        <v>174.51521230357807</v>
      </c>
      <c r="K1686" s="354">
        <f t="array" ref="K1686">(PRODUCT(1+$G$2:G1686/100)-1)*100</f>
        <v>-2.0317260351456201</v>
      </c>
      <c r="M1686" s="361">
        <f t="shared" si="122"/>
        <v>3.20307219583123</v>
      </c>
    </row>
    <row r="1687" spans="1:13">
      <c r="A1687" s="350">
        <v>39758</v>
      </c>
      <c r="B1687" s="346">
        <v>3.0686</v>
      </c>
      <c r="C1687" s="346">
        <v>1448.01</v>
      </c>
      <c r="D1687" s="346"/>
      <c r="E1687" s="351">
        <f t="shared" si="118"/>
        <v>39758</v>
      </c>
      <c r="F1687" s="353">
        <f t="shared" si="119"/>
        <v>-6.5676095362786624</v>
      </c>
      <c r="G1687" s="354">
        <f t="shared" si="120"/>
        <v>-4.9993111185466566</v>
      </c>
      <c r="I1687" s="351">
        <f t="shared" si="121"/>
        <v>39758</v>
      </c>
      <c r="J1687" s="353">
        <f t="array" ref="J1687">(PRODUCT(1+$F$2:F1687/100)-1)*100</f>
        <v>156.48612504179263</v>
      </c>
      <c r="K1687" s="354">
        <f t="array" ref="K1687">(PRODUCT(1+$G$2:G1687/100)-1)*100</f>
        <v>-6.9294648481188386</v>
      </c>
      <c r="M1687" s="361">
        <f t="shared" si="122"/>
        <v>3.2116142027996544</v>
      </c>
    </row>
    <row r="1688" spans="1:13">
      <c r="A1688" s="350">
        <v>39759</v>
      </c>
      <c r="B1688" s="346">
        <v>3.1229</v>
      </c>
      <c r="C1688" s="346">
        <v>1490.31</v>
      </c>
      <c r="D1688" s="346"/>
      <c r="E1688" s="351">
        <f t="shared" si="118"/>
        <v>39759</v>
      </c>
      <c r="F1688" s="353">
        <f t="shared" si="119"/>
        <v>1.7695365964935261</v>
      </c>
      <c r="G1688" s="354">
        <f t="shared" si="120"/>
        <v>2.9212505438498404</v>
      </c>
      <c r="I1688" s="351">
        <f t="shared" si="121"/>
        <v>39759</v>
      </c>
      <c r="J1688" s="353">
        <f t="array" ref="J1688">(PRODUCT(1+$F$2:F1688/100)-1)*100</f>
        <v>161.02474088933531</v>
      </c>
      <c r="K1688" s="354">
        <f t="array" ref="K1688">(PRODUCT(1+$G$2:G1688/100)-1)*100</f>
        <v>-4.2106413338305559</v>
      </c>
      <c r="M1688" s="361">
        <f t="shared" si="122"/>
        <v>3.2107976216359897</v>
      </c>
    </row>
    <row r="1689" spans="1:13">
      <c r="A1689" s="350">
        <v>39762</v>
      </c>
      <c r="B1689" s="346">
        <v>3.0756999999999999</v>
      </c>
      <c r="C1689" s="346">
        <v>1471.64</v>
      </c>
      <c r="D1689" s="346"/>
      <c r="E1689" s="351">
        <f t="shared" si="118"/>
        <v>39762</v>
      </c>
      <c r="F1689" s="353">
        <f t="shared" si="119"/>
        <v>-1.51141567133114</v>
      </c>
      <c r="G1689" s="354">
        <f t="shared" si="120"/>
        <v>-1.2527594929913843</v>
      </c>
      <c r="I1689" s="351">
        <f t="shared" si="121"/>
        <v>39762</v>
      </c>
      <c r="J1689" s="353">
        <f t="array" ref="J1689">(PRODUCT(1+$F$2:F1689/100)-1)*100</f>
        <v>157.07957204948241</v>
      </c>
      <c r="K1689" s="354">
        <f t="array" ref="K1689">(PRODUCT(1+$G$2:G1689/100)-1)*100</f>
        <v>-5.4106516177965585</v>
      </c>
      <c r="M1689" s="361">
        <f t="shared" si="122"/>
        <v>3.2108422707709199</v>
      </c>
    </row>
    <row r="1690" spans="1:13">
      <c r="A1690" s="350">
        <v>39763</v>
      </c>
      <c r="B1690" s="346">
        <v>3.1457000000000002</v>
      </c>
      <c r="C1690" s="346">
        <v>1439.22</v>
      </c>
      <c r="D1690" s="346"/>
      <c r="E1690" s="351">
        <f t="shared" si="118"/>
        <v>39763</v>
      </c>
      <c r="F1690" s="353">
        <f t="shared" si="119"/>
        <v>2.2759046721071652</v>
      </c>
      <c r="G1690" s="354">
        <f t="shared" si="120"/>
        <v>-2.2029844255388564</v>
      </c>
      <c r="I1690" s="351">
        <f t="shared" si="121"/>
        <v>39763</v>
      </c>
      <c r="J1690" s="353">
        <f t="array" ref="J1690">(PRODUCT(1+$F$2:F1690/100)-1)*100</f>
        <v>162.93045804078972</v>
      </c>
      <c r="K1690" s="354">
        <f t="array" ref="K1690">(PRODUCT(1+$G$2:G1690/100)-1)*100</f>
        <v>-7.4944402308751883</v>
      </c>
      <c r="M1690" s="361">
        <f t="shared" si="122"/>
        <v>3.2069634563408154</v>
      </c>
    </row>
    <row r="1691" spans="1:13">
      <c r="A1691" s="350">
        <v>39764</v>
      </c>
      <c r="B1691" s="346">
        <v>2.9571000000000001</v>
      </c>
      <c r="C1691" s="346">
        <v>1365.15</v>
      </c>
      <c r="D1691" s="346"/>
      <c r="E1691" s="351">
        <f t="shared" si="118"/>
        <v>39764</v>
      </c>
      <c r="F1691" s="353">
        <f t="shared" si="119"/>
        <v>-5.9954859013891966</v>
      </c>
      <c r="G1691" s="354">
        <f t="shared" si="120"/>
        <v>-5.1465377079251251</v>
      </c>
      <c r="I1691" s="351">
        <f t="shared" si="121"/>
        <v>39764</v>
      </c>
      <c r="J1691" s="353">
        <f t="array" ref="J1691">(PRODUCT(1+$F$2:F1691/100)-1)*100</f>
        <v>147.16649949849611</v>
      </c>
      <c r="K1691" s="354">
        <f t="array" ref="K1691">(PRODUCT(1+$G$2:G1691/100)-1)*100</f>
        <v>-12.255273746320405</v>
      </c>
      <c r="M1691" s="361">
        <f t="shared" si="122"/>
        <v>3.213535674047157</v>
      </c>
    </row>
    <row r="1692" spans="1:13">
      <c r="A1692" s="350">
        <v>39765</v>
      </c>
      <c r="B1692" s="346">
        <v>3.48</v>
      </c>
      <c r="C1692" s="346">
        <v>1459.82</v>
      </c>
      <c r="D1692" s="346"/>
      <c r="E1692" s="351">
        <f t="shared" si="118"/>
        <v>39765</v>
      </c>
      <c r="F1692" s="353">
        <f t="shared" si="119"/>
        <v>17.682864969057512</v>
      </c>
      <c r="G1692" s="354">
        <f t="shared" si="120"/>
        <v>6.934769072995639</v>
      </c>
      <c r="I1692" s="351">
        <f t="shared" si="121"/>
        <v>39765</v>
      </c>
      <c r="J1692" s="353">
        <f t="array" ref="J1692">(PRODUCT(1+$F$2:F1692/100)-1)*100</f>
        <v>190.87261785356139</v>
      </c>
      <c r="K1692" s="354">
        <f t="array" ref="K1692">(PRODUCT(1+$G$2:G1692/100)-1)*100</f>
        <v>-6.1703796068955485</v>
      </c>
      <c r="M1692" s="361">
        <f t="shared" si="122"/>
        <v>3.2726262806522377</v>
      </c>
    </row>
    <row r="1693" spans="1:13">
      <c r="A1693" s="350">
        <v>39766</v>
      </c>
      <c r="B1693" s="346">
        <v>3.1471</v>
      </c>
      <c r="C1693" s="346">
        <v>1399.2</v>
      </c>
      <c r="D1693" s="346"/>
      <c r="E1693" s="351">
        <f t="shared" si="118"/>
        <v>39766</v>
      </c>
      <c r="F1693" s="353">
        <f t="shared" si="119"/>
        <v>-9.5660919540229923</v>
      </c>
      <c r="G1693" s="354">
        <f t="shared" si="120"/>
        <v>-4.1525667548053757</v>
      </c>
      <c r="I1693" s="351">
        <f t="shared" si="121"/>
        <v>39766</v>
      </c>
      <c r="J1693" s="353">
        <f t="array" ref="J1693">(PRODUCT(1+$F$2:F1693/100)-1)*100</f>
        <v>163.04747576061581</v>
      </c>
      <c r="K1693" s="354">
        <f t="array" ref="K1693">(PRODUCT(1+$G$2:G1693/100)-1)*100</f>
        <v>-10.066717229499689</v>
      </c>
      <c r="M1693" s="361">
        <f t="shared" si="122"/>
        <v>3.2878796835477506</v>
      </c>
    </row>
    <row r="1694" spans="1:13">
      <c r="A1694" s="350">
        <v>39769</v>
      </c>
      <c r="B1694" s="346">
        <v>3.0356999999999998</v>
      </c>
      <c r="C1694" s="346">
        <v>1363.14</v>
      </c>
      <c r="D1694" s="346"/>
      <c r="E1694" s="351">
        <f t="shared" si="118"/>
        <v>39769</v>
      </c>
      <c r="F1694" s="353">
        <f t="shared" si="119"/>
        <v>-3.5397667694067603</v>
      </c>
      <c r="G1694" s="354">
        <f t="shared" si="120"/>
        <v>-2.5771869639794165</v>
      </c>
      <c r="I1694" s="351">
        <f t="shared" si="121"/>
        <v>39769</v>
      </c>
      <c r="J1694" s="353">
        <f t="array" ref="J1694">(PRODUCT(1+$F$2:F1694/100)-1)*100</f>
        <v>153.73620862587822</v>
      </c>
      <c r="K1694" s="354">
        <f t="array" ref="K1694">(PRODUCT(1+$G$2:G1694/100)-1)*100</f>
        <v>-12.384466069339773</v>
      </c>
      <c r="M1694" s="361">
        <f t="shared" si="122"/>
        <v>3.2902301065072779</v>
      </c>
    </row>
    <row r="1695" spans="1:13">
      <c r="A1695" s="350">
        <v>39770</v>
      </c>
      <c r="B1695" s="346">
        <v>3.0642999999999998</v>
      </c>
      <c r="C1695" s="346">
        <v>1376.81</v>
      </c>
      <c r="D1695" s="346"/>
      <c r="E1695" s="351">
        <f t="shared" si="118"/>
        <v>39770</v>
      </c>
      <c r="F1695" s="353">
        <f t="shared" si="119"/>
        <v>0.94212208057449232</v>
      </c>
      <c r="G1695" s="354">
        <f t="shared" si="120"/>
        <v>1.0028316974045159</v>
      </c>
      <c r="I1695" s="351">
        <f t="shared" si="121"/>
        <v>39770</v>
      </c>
      <c r="J1695" s="353">
        <f t="array" ref="J1695">(PRODUCT(1+$F$2:F1695/100)-1)*100</f>
        <v>156.12671347375516</v>
      </c>
      <c r="K1695" s="354">
        <f t="array" ref="K1695">(PRODUCT(1+$G$2:G1695/100)-1)*100</f>
        <v>-11.505829723232907</v>
      </c>
      <c r="M1695" s="361">
        <f t="shared" si="122"/>
        <v>3.2878486016383013</v>
      </c>
    </row>
    <row r="1696" spans="1:13">
      <c r="A1696" s="350">
        <v>39771</v>
      </c>
      <c r="B1696" s="346">
        <v>2.9357000000000002</v>
      </c>
      <c r="C1696" s="346">
        <v>1292.76</v>
      </c>
      <c r="D1696" s="346"/>
      <c r="E1696" s="351">
        <f t="shared" si="118"/>
        <v>39771</v>
      </c>
      <c r="F1696" s="353">
        <f t="shared" si="119"/>
        <v>-4.1967170316222209</v>
      </c>
      <c r="G1696" s="354">
        <f t="shared" si="120"/>
        <v>-6.1046912791162145</v>
      </c>
      <c r="I1696" s="351">
        <f t="shared" si="121"/>
        <v>39771</v>
      </c>
      <c r="J1696" s="353">
        <f t="array" ref="J1696">(PRODUCT(1+$F$2:F1696/100)-1)*100</f>
        <v>145.37780006686782</v>
      </c>
      <c r="K1696" s="354">
        <f t="array" ref="K1696">(PRODUCT(1+$G$2:G1696/100)-1)*100</f>
        <v>-16.908125618644966</v>
      </c>
      <c r="M1696" s="361">
        <f t="shared" si="122"/>
        <v>3.2910345334386863</v>
      </c>
    </row>
    <row r="1697" spans="1:13">
      <c r="A1697" s="350">
        <v>39772</v>
      </c>
      <c r="B1697" s="346">
        <v>2.6743000000000001</v>
      </c>
      <c r="C1697" s="346">
        <v>1206.04</v>
      </c>
      <c r="D1697" s="346"/>
      <c r="E1697" s="351">
        <f t="shared" si="118"/>
        <v>39772</v>
      </c>
      <c r="F1697" s="353">
        <f t="shared" si="119"/>
        <v>-8.9041795823823993</v>
      </c>
      <c r="G1697" s="354">
        <f t="shared" si="120"/>
        <v>-6.7081283455552532</v>
      </c>
      <c r="I1697" s="351">
        <f t="shared" si="121"/>
        <v>39772</v>
      </c>
      <c r="J1697" s="353">
        <f t="array" ref="J1697">(PRODUCT(1+$F$2:F1697/100)-1)*100</f>
        <v>123.52892009361467</v>
      </c>
      <c r="K1697" s="354">
        <f t="array" ref="K1697">(PRODUCT(1+$G$2:G1697/100)-1)*100</f>
        <v>-22.482035196873806</v>
      </c>
      <c r="M1697" s="361">
        <f t="shared" si="122"/>
        <v>3.306227971118775</v>
      </c>
    </row>
    <row r="1698" spans="1:13">
      <c r="A1698" s="350">
        <v>39773</v>
      </c>
      <c r="B1698" s="346">
        <v>2.8557000000000001</v>
      </c>
      <c r="C1698" s="346">
        <v>1282.5899999999999</v>
      </c>
      <c r="D1698" s="346"/>
      <c r="E1698" s="351">
        <f t="shared" si="118"/>
        <v>39773</v>
      </c>
      <c r="F1698" s="353">
        <f t="shared" si="119"/>
        <v>6.7830834236996651</v>
      </c>
      <c r="G1698" s="354">
        <f t="shared" si="120"/>
        <v>6.3472189977115123</v>
      </c>
      <c r="I1698" s="351">
        <f t="shared" si="121"/>
        <v>39773</v>
      </c>
      <c r="J1698" s="353">
        <f t="array" ref="J1698">(PRODUCT(1+$F$2:F1698/100)-1)*100</f>
        <v>138.69107321965953</v>
      </c>
      <c r="K1698" s="354">
        <f t="array" ref="K1698">(PRODUCT(1+$G$2:G1698/100)-1)*100</f>
        <v>-17.561800208250457</v>
      </c>
      <c r="M1698" s="361">
        <f t="shared" si="122"/>
        <v>3.3145443309688418</v>
      </c>
    </row>
    <row r="1699" spans="1:13">
      <c r="A1699" s="350">
        <v>39776</v>
      </c>
      <c r="B1699" s="346">
        <v>3.1728999999999998</v>
      </c>
      <c r="C1699" s="346">
        <v>1365.63</v>
      </c>
      <c r="D1699" s="346"/>
      <c r="E1699" s="351">
        <f t="shared" si="118"/>
        <v>39776</v>
      </c>
      <c r="F1699" s="353">
        <f t="shared" si="119"/>
        <v>11.10760934271806</v>
      </c>
      <c r="G1699" s="354">
        <f t="shared" si="120"/>
        <v>6.4743994573480457</v>
      </c>
      <c r="I1699" s="351">
        <f t="shared" si="121"/>
        <v>39776</v>
      </c>
      <c r="J1699" s="353">
        <f t="array" ref="J1699">(PRODUCT(1+$F$2:F1699/100)-1)*100</f>
        <v>165.20394516884042</v>
      </c>
      <c r="K1699" s="354">
        <f t="array" ref="K1699">(PRODUCT(1+$G$2:G1699/100)-1)*100</f>
        <v>-12.224421848285926</v>
      </c>
      <c r="M1699" s="361">
        <f t="shared" si="122"/>
        <v>3.338121205118068</v>
      </c>
    </row>
    <row r="1700" spans="1:13">
      <c r="A1700" s="350">
        <v>39777</v>
      </c>
      <c r="B1700" s="346">
        <v>3.09</v>
      </c>
      <c r="C1700" s="346">
        <v>1374.79</v>
      </c>
      <c r="D1700" s="346"/>
      <c r="E1700" s="351">
        <f t="shared" si="118"/>
        <v>39777</v>
      </c>
      <c r="F1700" s="353">
        <f t="shared" si="119"/>
        <v>-2.6127517413092161</v>
      </c>
      <c r="G1700" s="354">
        <f t="shared" si="120"/>
        <v>0.67075269289631478</v>
      </c>
      <c r="I1700" s="351">
        <f t="shared" si="121"/>
        <v>39777</v>
      </c>
      <c r="J1700" s="353">
        <f t="array" ref="J1700">(PRODUCT(1+$F$2:F1700/100)-1)*100</f>
        <v>158.27482447342081</v>
      </c>
      <c r="K1700" s="354">
        <f t="array" ref="K1700">(PRODUCT(1+$G$2:G1700/100)-1)*100</f>
        <v>-11.635664794127997</v>
      </c>
      <c r="M1700" s="361">
        <f t="shared" si="122"/>
        <v>3.3394489721349241</v>
      </c>
    </row>
    <row r="1701" spans="1:13">
      <c r="A1701" s="350">
        <v>39778</v>
      </c>
      <c r="B1701" s="346">
        <v>3.2671000000000001</v>
      </c>
      <c r="C1701" s="346">
        <v>1423.9</v>
      </c>
      <c r="D1701" s="346"/>
      <c r="E1701" s="351">
        <f t="shared" si="118"/>
        <v>39778</v>
      </c>
      <c r="F1701" s="353">
        <f t="shared" si="119"/>
        <v>5.7313915857605258</v>
      </c>
      <c r="G1701" s="354">
        <f t="shared" si="120"/>
        <v>3.5721819332407145</v>
      </c>
      <c r="I1701" s="351">
        <f t="shared" si="121"/>
        <v>39778</v>
      </c>
      <c r="J1701" s="353">
        <f t="array" ref="J1701">(PRODUCT(1+$F$2:F1701/100)-1)*100</f>
        <v>173.07756603142823</v>
      </c>
      <c r="K1701" s="354">
        <f t="array" ref="K1701">(PRODUCT(1+$G$2:G1701/100)-1)*100</f>
        <v>-8.4791299764755745</v>
      </c>
      <c r="M1701" s="361">
        <f t="shared" si="122"/>
        <v>3.3455706660060414</v>
      </c>
    </row>
    <row r="1702" spans="1:13">
      <c r="A1702" s="350">
        <v>39779</v>
      </c>
      <c r="B1702" s="346">
        <v>3.2671000000000001</v>
      </c>
      <c r="C1702" s="346">
        <v>1423.9</v>
      </c>
      <c r="D1702" s="346"/>
      <c r="E1702" s="351">
        <f t="shared" si="118"/>
        <v>39779</v>
      </c>
      <c r="F1702" s="353">
        <f t="shared" si="119"/>
        <v>0</v>
      </c>
      <c r="G1702" s="354">
        <f t="shared" si="120"/>
        <v>0</v>
      </c>
      <c r="I1702" s="351">
        <f t="shared" si="121"/>
        <v>39779</v>
      </c>
      <c r="J1702" s="353">
        <f t="array" ref="J1702">(PRODUCT(1+$F$2:F1702/100)-1)*100</f>
        <v>173.07756603142823</v>
      </c>
      <c r="K1702" s="354">
        <f t="array" ref="K1702">(PRODUCT(1+$G$2:G1702/100)-1)*100</f>
        <v>-8.4791299764755745</v>
      </c>
      <c r="M1702" s="361">
        <f t="shared" si="122"/>
        <v>3.3392707785969562</v>
      </c>
    </row>
    <row r="1703" spans="1:13">
      <c r="A1703" s="350">
        <v>39780</v>
      </c>
      <c r="B1703" s="346">
        <v>3.2829000000000002</v>
      </c>
      <c r="C1703" s="346">
        <v>1437.68</v>
      </c>
      <c r="D1703" s="346"/>
      <c r="E1703" s="351">
        <f t="shared" si="118"/>
        <v>39780</v>
      </c>
      <c r="F1703" s="353">
        <f t="shared" si="119"/>
        <v>0.48360931713140598</v>
      </c>
      <c r="G1703" s="354">
        <f t="shared" si="120"/>
        <v>0.96776459020997407</v>
      </c>
      <c r="I1703" s="351">
        <f t="shared" si="121"/>
        <v>39780</v>
      </c>
      <c r="J1703" s="353">
        <f t="array" ref="J1703">(PRODUCT(1+$F$2:F1703/100)-1)*100</f>
        <v>174.39819458375189</v>
      </c>
      <c r="K1703" s="354">
        <f t="array" ref="K1703">(PRODUCT(1+$G$2:G1703/100)-1)*100</f>
        <v>-7.5934234037358106</v>
      </c>
      <c r="M1703" s="361">
        <f t="shared" si="122"/>
        <v>3.3384340428682782</v>
      </c>
    </row>
    <row r="1704" spans="1:13">
      <c r="A1704" s="350">
        <v>39783</v>
      </c>
      <c r="B1704" s="346">
        <v>3.1486000000000001</v>
      </c>
      <c r="C1704" s="346">
        <v>1309.3900000000001</v>
      </c>
      <c r="D1704" s="346"/>
      <c r="E1704" s="351">
        <f t="shared" si="118"/>
        <v>39783</v>
      </c>
      <c r="F1704" s="353">
        <f t="shared" si="119"/>
        <v>-4.0908952450577241</v>
      </c>
      <c r="G1704" s="354">
        <f t="shared" si="120"/>
        <v>-8.9234043737132058</v>
      </c>
      <c r="I1704" s="351">
        <f t="shared" si="121"/>
        <v>39783</v>
      </c>
      <c r="J1704" s="353">
        <f t="array" ref="J1704">(PRODUCT(1+$F$2:F1704/100)-1)*100</f>
        <v>163.17285188900095</v>
      </c>
      <c r="K1704" s="354">
        <f t="array" ref="K1704">(PRODUCT(1+$G$2:G1704/100)-1)*100</f>
        <v>-15.839235901325488</v>
      </c>
      <c r="M1704" s="361">
        <f t="shared" si="122"/>
        <v>3.3409453039146801</v>
      </c>
    </row>
    <row r="1705" spans="1:13">
      <c r="A1705" s="350">
        <v>39784</v>
      </c>
      <c r="B1705" s="346">
        <v>3.3157000000000001</v>
      </c>
      <c r="C1705" s="346">
        <v>1361.79</v>
      </c>
      <c r="D1705" s="346"/>
      <c r="E1705" s="351">
        <f t="shared" si="118"/>
        <v>39784</v>
      </c>
      <c r="F1705" s="353">
        <f t="shared" si="119"/>
        <v>5.3071206250397074</v>
      </c>
      <c r="G1705" s="354">
        <f t="shared" si="120"/>
        <v>4.0018634631393102</v>
      </c>
      <c r="I1705" s="351">
        <f t="shared" si="121"/>
        <v>39784</v>
      </c>
      <c r="J1705" s="353">
        <f t="array" ref="J1705">(PRODUCT(1+$F$2:F1705/100)-1)*100</f>
        <v>177.13975259110731</v>
      </c>
      <c r="K1705" s="354">
        <f t="array" ref="K1705">(PRODUCT(1+$G$2:G1705/100)-1)*100</f>
        <v>-12.471237032561767</v>
      </c>
      <c r="M1705" s="361">
        <f t="shared" si="122"/>
        <v>3.345781052170874</v>
      </c>
    </row>
    <row r="1706" spans="1:13">
      <c r="A1706" s="350">
        <v>39785</v>
      </c>
      <c r="B1706" s="346">
        <v>3.4014000000000002</v>
      </c>
      <c r="C1706" s="346">
        <v>1397.72</v>
      </c>
      <c r="D1706" s="346"/>
      <c r="E1706" s="351">
        <f t="shared" si="118"/>
        <v>39785</v>
      </c>
      <c r="F1706" s="353">
        <f t="shared" si="119"/>
        <v>2.5846729197454676</v>
      </c>
      <c r="G1706" s="354">
        <f t="shared" si="120"/>
        <v>2.6384391132259877</v>
      </c>
      <c r="I1706" s="351">
        <f t="shared" si="121"/>
        <v>39785</v>
      </c>
      <c r="J1706" s="353">
        <f t="array" ref="J1706">(PRODUCT(1+$F$2:F1706/100)-1)*100</f>
        <v>184.30290872617925</v>
      </c>
      <c r="K1706" s="354">
        <f t="array" ref="K1706">(PRODUCT(1+$G$2:G1706/100)-1)*100</f>
        <v>-10.161843915106017</v>
      </c>
      <c r="M1706" s="361">
        <f t="shared" si="122"/>
        <v>3.3461778982702701</v>
      </c>
    </row>
    <row r="1707" spans="1:13">
      <c r="A1707" s="350">
        <v>39786</v>
      </c>
      <c r="B1707" s="346">
        <v>3.31</v>
      </c>
      <c r="C1707" s="346">
        <v>1356.81</v>
      </c>
      <c r="D1707" s="346"/>
      <c r="E1707" s="351">
        <f t="shared" si="118"/>
        <v>39786</v>
      </c>
      <c r="F1707" s="353">
        <f t="shared" si="119"/>
        <v>-2.6871288293055851</v>
      </c>
      <c r="G1707" s="354">
        <f t="shared" si="120"/>
        <v>-2.9269095383910981</v>
      </c>
      <c r="I1707" s="351">
        <f t="shared" si="121"/>
        <v>39786</v>
      </c>
      <c r="J1707" s="353">
        <f t="array" ref="J1707">(PRODUCT(1+$F$2:F1707/100)-1)*100</f>
        <v>176.66332330324374</v>
      </c>
      <c r="K1707" s="354">
        <f t="array" ref="K1707">(PRODUCT(1+$G$2:G1707/100)-1)*100</f>
        <v>-12.791325474669456</v>
      </c>
      <c r="M1707" s="361">
        <f t="shared" si="122"/>
        <v>3.3475940392015331</v>
      </c>
    </row>
    <row r="1708" spans="1:13">
      <c r="A1708" s="350">
        <v>39787</v>
      </c>
      <c r="B1708" s="346">
        <v>3.61</v>
      </c>
      <c r="C1708" s="346">
        <v>1406.36</v>
      </c>
      <c r="D1708" s="346"/>
      <c r="E1708" s="351">
        <f t="shared" si="118"/>
        <v>39787</v>
      </c>
      <c r="F1708" s="353">
        <f t="shared" si="119"/>
        <v>9.0634441087613205</v>
      </c>
      <c r="G1708" s="354">
        <f t="shared" si="120"/>
        <v>3.6519483199563663</v>
      </c>
      <c r="I1708" s="351">
        <f t="shared" si="121"/>
        <v>39787</v>
      </c>
      <c r="J1708" s="353">
        <f t="array" ref="J1708">(PRODUCT(1+$F$2:F1708/100)-1)*100</f>
        <v>201.73854898027486</v>
      </c>
      <c r="K1708" s="354">
        <f t="array" ref="K1708">(PRODUCT(1+$G$2:G1708/100)-1)*100</f>
        <v>-9.6065097504854364</v>
      </c>
      <c r="M1708" s="361">
        <f t="shared" si="122"/>
        <v>3.3631076918783531</v>
      </c>
    </row>
    <row r="1709" spans="1:13">
      <c r="A1709" s="350">
        <v>39790</v>
      </c>
      <c r="B1709" s="346">
        <v>3.6442999999999999</v>
      </c>
      <c r="C1709" s="346">
        <v>1460.6</v>
      </c>
      <c r="D1709" s="346"/>
      <c r="E1709" s="351">
        <f t="shared" si="118"/>
        <v>39790</v>
      </c>
      <c r="F1709" s="353">
        <f t="shared" si="119"/>
        <v>0.95013850415512913</v>
      </c>
      <c r="G1709" s="354">
        <f t="shared" si="120"/>
        <v>3.8567649819391869</v>
      </c>
      <c r="I1709" s="351">
        <f t="shared" si="121"/>
        <v>39790</v>
      </c>
      <c r="J1709" s="353">
        <f t="array" ref="J1709">(PRODUCT(1+$F$2:F1709/100)-1)*100</f>
        <v>204.60548311601542</v>
      </c>
      <c r="K1709" s="354">
        <f t="array" ref="K1709">(PRODUCT(1+$G$2:G1709/100)-1)*100</f>
        <v>-6.1202452725895418</v>
      </c>
      <c r="M1709" s="361">
        <f t="shared" si="122"/>
        <v>3.3629003162156468</v>
      </c>
    </row>
    <row r="1710" spans="1:13">
      <c r="A1710" s="350">
        <v>39791</v>
      </c>
      <c r="B1710" s="346">
        <v>4.0129000000000001</v>
      </c>
      <c r="C1710" s="346">
        <v>1426.88</v>
      </c>
      <c r="D1710" s="346"/>
      <c r="E1710" s="351">
        <f t="shared" si="118"/>
        <v>39791</v>
      </c>
      <c r="F1710" s="353">
        <f t="shared" si="119"/>
        <v>10.114425266855086</v>
      </c>
      <c r="G1710" s="354">
        <f t="shared" si="120"/>
        <v>-2.3086402848144449</v>
      </c>
      <c r="I1710" s="351">
        <f t="shared" si="121"/>
        <v>39791</v>
      </c>
      <c r="J1710" s="353">
        <f t="array" ref="J1710">(PRODUCT(1+$F$2:F1710/100)-1)*100</f>
        <v>235.41457706452769</v>
      </c>
      <c r="K1710" s="354">
        <f t="array" ref="K1710">(PRODUCT(1+$G$2:G1710/100)-1)*100</f>
        <v>-8.2875911095115384</v>
      </c>
      <c r="M1710" s="361">
        <f t="shared" si="122"/>
        <v>3.3820600317835456</v>
      </c>
    </row>
    <row r="1711" spans="1:13">
      <c r="A1711" s="350">
        <v>39792</v>
      </c>
      <c r="B1711" s="346">
        <v>4.0686</v>
      </c>
      <c r="C1711" s="346">
        <v>1444</v>
      </c>
      <c r="D1711" s="346"/>
      <c r="E1711" s="351">
        <f t="shared" si="118"/>
        <v>39792</v>
      </c>
      <c r="F1711" s="353">
        <f t="shared" si="119"/>
        <v>1.388023623813206</v>
      </c>
      <c r="G1711" s="354">
        <f t="shared" si="120"/>
        <v>1.199820587575684</v>
      </c>
      <c r="I1711" s="351">
        <f t="shared" si="121"/>
        <v>39792</v>
      </c>
      <c r="J1711" s="353">
        <f t="array" ref="J1711">(PRODUCT(1+$F$2:F1711/100)-1)*100</f>
        <v>240.07021063189646</v>
      </c>
      <c r="K1711" s="354">
        <f t="array" ref="K1711">(PRODUCT(1+$G$2:G1711/100)-1)*100</f>
        <v>-7.1872067462818716</v>
      </c>
      <c r="M1711" s="361">
        <f t="shared" si="122"/>
        <v>3.3744753345061582</v>
      </c>
    </row>
    <row r="1712" spans="1:13">
      <c r="A1712" s="350">
        <v>39793</v>
      </c>
      <c r="B1712" s="346">
        <v>4.0199999999999996</v>
      </c>
      <c r="C1712" s="346">
        <v>1403.2</v>
      </c>
      <c r="D1712" s="346"/>
      <c r="E1712" s="351">
        <f t="shared" si="118"/>
        <v>39793</v>
      </c>
      <c r="F1712" s="353">
        <f t="shared" si="119"/>
        <v>-1.1945140834685231</v>
      </c>
      <c r="G1712" s="354">
        <f t="shared" si="120"/>
        <v>-2.8254847645429293</v>
      </c>
      <c r="I1712" s="351">
        <f t="shared" si="121"/>
        <v>39793</v>
      </c>
      <c r="J1712" s="353">
        <f t="array" ref="J1712">(PRODUCT(1+$F$2:F1712/100)-1)*100</f>
        <v>236.00802407221738</v>
      </c>
      <c r="K1712" s="354">
        <f t="array" ref="K1712">(PRODUCT(1+$G$2:G1712/100)-1)*100</f>
        <v>-9.8096180792124006</v>
      </c>
      <c r="M1712" s="361">
        <f t="shared" si="122"/>
        <v>3.3735400580705606</v>
      </c>
    </row>
    <row r="1713" spans="1:13">
      <c r="A1713" s="350">
        <v>39794</v>
      </c>
      <c r="B1713" s="346">
        <v>4.0728999999999997</v>
      </c>
      <c r="C1713" s="346">
        <v>1413.07</v>
      </c>
      <c r="D1713" s="346"/>
      <c r="E1713" s="351">
        <f t="shared" si="118"/>
        <v>39794</v>
      </c>
      <c r="F1713" s="353">
        <f t="shared" si="119"/>
        <v>1.3159203980099621</v>
      </c>
      <c r="G1713" s="354">
        <f t="shared" si="120"/>
        <v>0.70339224629418773</v>
      </c>
      <c r="I1713" s="351">
        <f t="shared" si="121"/>
        <v>39794</v>
      </c>
      <c r="J1713" s="353">
        <f t="array" ref="J1713">(PRODUCT(1+$F$2:F1713/100)-1)*100</f>
        <v>240.4296221999339</v>
      </c>
      <c r="K1713" s="354">
        <f t="array" ref="K1713">(PRODUCT(1+$G$2:G1713/100)-1)*100</f>
        <v>-9.1752259258784612</v>
      </c>
      <c r="M1713" s="361">
        <f t="shared" si="122"/>
        <v>3.3703926415157444</v>
      </c>
    </row>
    <row r="1714" spans="1:13">
      <c r="A1714" s="350">
        <v>39797</v>
      </c>
      <c r="B1714" s="346">
        <v>4.07</v>
      </c>
      <c r="C1714" s="346">
        <v>1395.21</v>
      </c>
      <c r="D1714" s="346"/>
      <c r="E1714" s="351">
        <f t="shared" si="118"/>
        <v>39797</v>
      </c>
      <c r="F1714" s="353">
        <f t="shared" si="119"/>
        <v>-7.1202337400855242E-2</v>
      </c>
      <c r="G1714" s="354">
        <f t="shared" si="120"/>
        <v>-1.2639147388310512</v>
      </c>
      <c r="I1714" s="351">
        <f t="shared" si="121"/>
        <v>39797</v>
      </c>
      <c r="J1714" s="353">
        <f t="array" ref="J1714">(PRODUCT(1+$F$2:F1714/100)-1)*100</f>
        <v>240.18722835172261</v>
      </c>
      <c r="K1714" s="354">
        <f t="array" ref="K1714">(PRODUCT(1+$G$2:G1714/100)-1)*100</f>
        <v>-10.323173631911287</v>
      </c>
      <c r="M1714" s="361">
        <f t="shared" si="122"/>
        <v>3.3699685736392406</v>
      </c>
    </row>
    <row r="1715" spans="1:13">
      <c r="A1715" s="350">
        <v>39798</v>
      </c>
      <c r="B1715" s="346">
        <v>4.0929000000000002</v>
      </c>
      <c r="C1715" s="346">
        <v>1466.87</v>
      </c>
      <c r="D1715" s="346"/>
      <c r="E1715" s="351">
        <f t="shared" si="118"/>
        <v>39798</v>
      </c>
      <c r="F1715" s="353">
        <f t="shared" si="119"/>
        <v>0.56265356265357003</v>
      </c>
      <c r="G1715" s="354">
        <f t="shared" si="120"/>
        <v>5.1361443796990924</v>
      </c>
      <c r="I1715" s="351">
        <f t="shared" si="121"/>
        <v>39798</v>
      </c>
      <c r="J1715" s="353">
        <f t="array" ref="J1715">(PRODUCT(1+$F$2:F1715/100)-1)*100</f>
        <v>242.10130391173604</v>
      </c>
      <c r="K1715" s="354">
        <f t="array" ref="K1715">(PRODUCT(1+$G$2:G1715/100)-1)*100</f>
        <v>-5.7172423545141848</v>
      </c>
      <c r="M1715" s="361">
        <f t="shared" si="122"/>
        <v>3.3629301223179504</v>
      </c>
    </row>
    <row r="1716" spans="1:13">
      <c r="A1716" s="350">
        <v>39799</v>
      </c>
      <c r="B1716" s="346">
        <v>4.1128999999999998</v>
      </c>
      <c r="C1716" s="346">
        <v>1452.88</v>
      </c>
      <c r="D1716" s="346"/>
      <c r="E1716" s="351">
        <f t="shared" si="118"/>
        <v>39799</v>
      </c>
      <c r="F1716" s="353">
        <f t="shared" si="119"/>
        <v>0.48865107869724422</v>
      </c>
      <c r="G1716" s="354">
        <f t="shared" si="120"/>
        <v>-0.95373141450842969</v>
      </c>
      <c r="I1716" s="351">
        <f t="shared" si="121"/>
        <v>39799</v>
      </c>
      <c r="J1716" s="353">
        <f t="array" ref="J1716">(PRODUCT(1+$F$2:F1716/100)-1)*100</f>
        <v>243.77298562353809</v>
      </c>
      <c r="K1716" s="354">
        <f t="array" ref="K1716">(PRODUCT(1+$G$2:G1716/100)-1)*100</f>
        <v>-6.6164466326440348</v>
      </c>
      <c r="M1716" s="361">
        <f t="shared" si="122"/>
        <v>3.3626333463302513</v>
      </c>
    </row>
    <row r="1717" spans="1:13">
      <c r="A1717" s="350">
        <v>39800</v>
      </c>
      <c r="B1717" s="346">
        <v>4.0343</v>
      </c>
      <c r="C1717" s="346">
        <v>1422.19</v>
      </c>
      <c r="D1717" s="346"/>
      <c r="E1717" s="351">
        <f t="shared" si="118"/>
        <v>39800</v>
      </c>
      <c r="F1717" s="353">
        <f t="shared" si="119"/>
        <v>-1.9110603224002487</v>
      </c>
      <c r="G1717" s="354">
        <f t="shared" si="120"/>
        <v>-2.1123561477892183</v>
      </c>
      <c r="I1717" s="351">
        <f t="shared" si="121"/>
        <v>39800</v>
      </c>
      <c r="J1717" s="353">
        <f t="array" ref="J1717">(PRODUCT(1+$F$2:F1717/100)-1)*100</f>
        <v>237.20327649615592</v>
      </c>
      <c r="K1717" s="354">
        <f t="array" ref="K1717">(PRODUCT(1+$G$2:G1717/100)-1)*100</f>
        <v>-8.5890398632234017</v>
      </c>
      <c r="M1717" s="361">
        <f t="shared" si="122"/>
        <v>3.3620400179720535</v>
      </c>
    </row>
    <row r="1718" spans="1:13">
      <c r="A1718" s="350">
        <v>39801</v>
      </c>
      <c r="B1718" s="346">
        <v>3.9557000000000002</v>
      </c>
      <c r="C1718" s="346">
        <v>1426.39</v>
      </c>
      <c r="D1718" s="346"/>
      <c r="E1718" s="351">
        <f t="shared" si="118"/>
        <v>39801</v>
      </c>
      <c r="F1718" s="353">
        <f t="shared" si="119"/>
        <v>-1.9482933842302153</v>
      </c>
      <c r="G1718" s="354">
        <f t="shared" si="120"/>
        <v>0.29531919082541602</v>
      </c>
      <c r="I1718" s="351">
        <f t="shared" si="121"/>
        <v>39801</v>
      </c>
      <c r="J1718" s="353">
        <f t="array" ref="J1718">(PRODUCT(1+$F$2:F1718/100)-1)*100</f>
        <v>230.63356736877384</v>
      </c>
      <c r="K1718" s="354">
        <f t="array" ref="K1718">(PRODUCT(1+$G$2:G1718/100)-1)*100</f>
        <v>-8.3190857554217281</v>
      </c>
      <c r="M1718" s="361">
        <f t="shared" si="122"/>
        <v>3.3620062651680365</v>
      </c>
    </row>
    <row r="1719" spans="1:13">
      <c r="A1719" s="350">
        <v>39804</v>
      </c>
      <c r="B1719" s="346">
        <v>3.9885999999999999</v>
      </c>
      <c r="C1719" s="346">
        <v>1400.42</v>
      </c>
      <c r="D1719" s="346"/>
      <c r="E1719" s="351">
        <f t="shared" si="118"/>
        <v>39804</v>
      </c>
      <c r="F1719" s="353">
        <f t="shared" si="119"/>
        <v>0.83171120155722811</v>
      </c>
      <c r="G1719" s="354">
        <f t="shared" si="120"/>
        <v>-1.820680178632772</v>
      </c>
      <c r="I1719" s="351">
        <f t="shared" si="121"/>
        <v>39804</v>
      </c>
      <c r="J1719" s="353">
        <f t="array" ref="J1719">(PRODUCT(1+$F$2:F1719/100)-1)*100</f>
        <v>233.3834837846882</v>
      </c>
      <c r="K1719" s="354">
        <f t="array" ref="K1719">(PRODUCT(1+$G$2:G1719/100)-1)*100</f>
        <v>-9.988301988662073</v>
      </c>
      <c r="M1719" s="361">
        <f t="shared" si="122"/>
        <v>3.3466157415225926</v>
      </c>
    </row>
    <row r="1720" spans="1:13">
      <c r="A1720" s="350">
        <v>39805</v>
      </c>
      <c r="B1720" s="346">
        <v>3.8786</v>
      </c>
      <c r="C1720" s="346">
        <v>1387.08</v>
      </c>
      <c r="D1720" s="346"/>
      <c r="E1720" s="351">
        <f t="shared" si="118"/>
        <v>39805</v>
      </c>
      <c r="F1720" s="353">
        <f t="shared" si="119"/>
        <v>-2.7578599007170412</v>
      </c>
      <c r="G1720" s="354">
        <f t="shared" si="120"/>
        <v>-0.95257137144572068</v>
      </c>
      <c r="I1720" s="351">
        <f t="shared" si="121"/>
        <v>39805</v>
      </c>
      <c r="J1720" s="353">
        <f t="array" ref="J1720">(PRODUCT(1+$F$2:F1720/100)-1)*100</f>
        <v>224.18923436977681</v>
      </c>
      <c r="K1720" s="354">
        <f t="array" ref="K1720">(PRODUCT(1+$G$2:G1720/100)-1)*100</f>
        <v>-10.845727654870252</v>
      </c>
      <c r="M1720" s="361">
        <f t="shared" si="122"/>
        <v>3.3480326418704536</v>
      </c>
    </row>
    <row r="1721" spans="1:13">
      <c r="A1721" s="350">
        <v>39806</v>
      </c>
      <c r="B1721" s="346">
        <v>3.9157000000000002</v>
      </c>
      <c r="C1721" s="346">
        <v>1395.76</v>
      </c>
      <c r="D1721" s="346"/>
      <c r="E1721" s="351">
        <f t="shared" si="118"/>
        <v>39806</v>
      </c>
      <c r="F1721" s="353">
        <f t="shared" si="119"/>
        <v>0.95653070695611575</v>
      </c>
      <c r="G1721" s="354">
        <f t="shared" si="120"/>
        <v>0.6257750093722203</v>
      </c>
      <c r="I1721" s="351">
        <f t="shared" si="121"/>
        <v>39806</v>
      </c>
      <c r="J1721" s="353">
        <f t="array" ref="J1721">(PRODUCT(1+$F$2:F1721/100)-1)*100</f>
        <v>227.29020394516962</v>
      </c>
      <c r="K1721" s="354">
        <f t="array" ref="K1721">(PRODUCT(1+$G$2:G1721/100)-1)*100</f>
        <v>-10.287822498746779</v>
      </c>
      <c r="M1721" s="361">
        <f t="shared" si="122"/>
        <v>3.348155132870656</v>
      </c>
    </row>
    <row r="1722" spans="1:13">
      <c r="A1722" s="350">
        <v>39807</v>
      </c>
      <c r="B1722" s="346">
        <v>3.9157000000000002</v>
      </c>
      <c r="C1722" s="346">
        <v>1395.76</v>
      </c>
      <c r="D1722" s="346"/>
      <c r="E1722" s="351">
        <f t="shared" si="118"/>
        <v>39807</v>
      </c>
      <c r="F1722" s="353">
        <f t="shared" si="119"/>
        <v>0</v>
      </c>
      <c r="G1722" s="354">
        <f t="shared" si="120"/>
        <v>0</v>
      </c>
      <c r="I1722" s="351">
        <f t="shared" si="121"/>
        <v>39807</v>
      </c>
      <c r="J1722" s="353">
        <f t="array" ref="J1722">(PRODUCT(1+$F$2:F1722/100)-1)*100</f>
        <v>227.29020394516962</v>
      </c>
      <c r="K1722" s="354">
        <f t="array" ref="K1722">(PRODUCT(1+$G$2:G1722/100)-1)*100</f>
        <v>-10.287822498746779</v>
      </c>
      <c r="M1722" s="361">
        <f t="shared" si="122"/>
        <v>3.348155132870656</v>
      </c>
    </row>
    <row r="1723" spans="1:13">
      <c r="A1723" s="350">
        <v>39808</v>
      </c>
      <c r="B1723" s="346">
        <v>4.0656999999999996</v>
      </c>
      <c r="C1723" s="346">
        <v>1403.22</v>
      </c>
      <c r="D1723" s="346"/>
      <c r="E1723" s="351">
        <f t="shared" si="118"/>
        <v>39808</v>
      </c>
      <c r="F1723" s="353">
        <f t="shared" si="119"/>
        <v>3.8307326914727824</v>
      </c>
      <c r="G1723" s="354">
        <f t="shared" si="120"/>
        <v>0.53447584111880886</v>
      </c>
      <c r="I1723" s="351">
        <f t="shared" si="121"/>
        <v>39808</v>
      </c>
      <c r="J1723" s="353">
        <f t="array" ref="J1723">(PRODUCT(1+$F$2:F1723/100)-1)*100</f>
        <v>239.82781678368519</v>
      </c>
      <c r="K1723" s="354">
        <f t="array" ref="K1723">(PRODUCT(1+$G$2:G1723/100)-1)*100</f>
        <v>-9.8083325834609543</v>
      </c>
      <c r="M1723" s="361">
        <f t="shared" si="122"/>
        <v>3.3494134901338248</v>
      </c>
    </row>
    <row r="1724" spans="1:13">
      <c r="A1724" s="350">
        <v>39811</v>
      </c>
      <c r="B1724" s="346">
        <v>3.99</v>
      </c>
      <c r="C1724" s="346">
        <v>1398.25</v>
      </c>
      <c r="D1724" s="346"/>
      <c r="E1724" s="351">
        <f t="shared" si="118"/>
        <v>39811</v>
      </c>
      <c r="F1724" s="353">
        <f t="shared" si="119"/>
        <v>-1.8619179969008859</v>
      </c>
      <c r="G1724" s="354">
        <f t="shared" si="120"/>
        <v>-0.3541853736406253</v>
      </c>
      <c r="I1724" s="351">
        <f t="shared" si="121"/>
        <v>39811</v>
      </c>
      <c r="J1724" s="353">
        <f t="array" ref="J1724">(PRODUCT(1+$F$2:F1724/100)-1)*100</f>
        <v>233.5005015045144</v>
      </c>
      <c r="K1724" s="354">
        <f t="array" ref="K1724">(PRODUCT(1+$G$2:G1724/100)-1)*100</f>
        <v>-10.127778277692933</v>
      </c>
      <c r="M1724" s="361">
        <f t="shared" si="122"/>
        <v>3.3500116005232896</v>
      </c>
    </row>
    <row r="1725" spans="1:13">
      <c r="A1725" s="350">
        <v>39812</v>
      </c>
      <c r="B1725" s="346">
        <v>4.0942999999999996</v>
      </c>
      <c r="C1725" s="346">
        <v>1432.65</v>
      </c>
      <c r="D1725" s="346"/>
      <c r="E1725" s="351">
        <f t="shared" si="118"/>
        <v>39812</v>
      </c>
      <c r="F1725" s="353">
        <f t="shared" si="119"/>
        <v>2.6140350877192908</v>
      </c>
      <c r="G1725" s="354">
        <f t="shared" si="120"/>
        <v>2.4602181298051251</v>
      </c>
      <c r="I1725" s="351">
        <f t="shared" si="121"/>
        <v>39812</v>
      </c>
      <c r="J1725" s="353">
        <f t="array" ref="J1725">(PRODUCT(1+$F$2:F1725/100)-1)*100</f>
        <v>242.21832163156222</v>
      </c>
      <c r="K1725" s="354">
        <f t="array" ref="K1725">(PRODUCT(1+$G$2:G1725/100)-1)*100</f>
        <v>-7.916725585222073</v>
      </c>
      <c r="M1725" s="361">
        <f t="shared" si="122"/>
        <v>3.3512519256352369</v>
      </c>
    </row>
    <row r="1726" spans="1:13">
      <c r="A1726" s="350">
        <v>39813</v>
      </c>
      <c r="B1726" s="346">
        <v>4.2699999999999996</v>
      </c>
      <c r="C1726" s="346">
        <v>1452.98</v>
      </c>
      <c r="D1726" s="346"/>
      <c r="E1726" s="351">
        <f t="shared" si="118"/>
        <v>39813</v>
      </c>
      <c r="F1726" s="353">
        <f t="shared" si="119"/>
        <v>4.2913318515985566</v>
      </c>
      <c r="G1726" s="354">
        <f t="shared" si="120"/>
        <v>1.4190486162007465</v>
      </c>
      <c r="I1726" s="351">
        <f t="shared" si="121"/>
        <v>39813</v>
      </c>
      <c r="J1726" s="353">
        <f t="array" ref="J1726">(PRODUCT(1+$F$2:F1726/100)-1)*100</f>
        <v>256.90404546974344</v>
      </c>
      <c r="K1726" s="354">
        <f t="array" ref="K1726">(PRODUCT(1+$G$2:G1726/100)-1)*100</f>
        <v>-6.6100191538868263</v>
      </c>
      <c r="M1726" s="361">
        <f t="shared" si="122"/>
        <v>3.3545444189305162</v>
      </c>
    </row>
    <row r="1727" spans="1:13">
      <c r="A1727" s="350">
        <v>39814</v>
      </c>
      <c r="B1727" s="346">
        <v>4.2699999999999996</v>
      </c>
      <c r="C1727" s="346">
        <v>1452.98</v>
      </c>
      <c r="D1727" s="346"/>
      <c r="E1727" s="351">
        <f t="shared" si="118"/>
        <v>39814</v>
      </c>
      <c r="F1727" s="353">
        <f t="shared" si="119"/>
        <v>0</v>
      </c>
      <c r="G1727" s="354">
        <f t="shared" si="120"/>
        <v>0</v>
      </c>
      <c r="I1727" s="351">
        <f t="shared" si="121"/>
        <v>39814</v>
      </c>
      <c r="J1727" s="353">
        <f t="array" ref="J1727">(PRODUCT(1+$F$2:F1727/100)-1)*100</f>
        <v>256.90404546974344</v>
      </c>
      <c r="K1727" s="354">
        <f t="array" ref="K1727">(PRODUCT(1+$G$2:G1727/100)-1)*100</f>
        <v>-6.6100191538868263</v>
      </c>
      <c r="M1727" s="361">
        <f t="shared" si="122"/>
        <v>3.3545444189305162</v>
      </c>
    </row>
    <row r="1728" spans="1:13">
      <c r="A1728" s="350">
        <v>39815</v>
      </c>
      <c r="B1728" s="346">
        <v>4.2671000000000001</v>
      </c>
      <c r="C1728" s="346">
        <v>1499.17</v>
      </c>
      <c r="D1728" s="346"/>
      <c r="E1728" s="351">
        <f t="shared" si="118"/>
        <v>39815</v>
      </c>
      <c r="F1728" s="353">
        <f t="shared" si="119"/>
        <v>-6.7915690866493517E-2</v>
      </c>
      <c r="G1728" s="354">
        <f t="shared" si="120"/>
        <v>3.1789838814023641</v>
      </c>
      <c r="I1728" s="351">
        <f t="shared" si="121"/>
        <v>39815</v>
      </c>
      <c r="J1728" s="353">
        <f t="array" ref="J1728">(PRODUCT(1+$F$2:F1728/100)-1)*100</f>
        <v>256.6616516215322</v>
      </c>
      <c r="K1728" s="354">
        <f t="array" ref="K1728">(PRODUCT(1+$G$2:G1728/100)-1)*100</f>
        <v>-3.641166715944133</v>
      </c>
      <c r="M1728" s="361">
        <f t="shared" si="122"/>
        <v>3.3517879457157567</v>
      </c>
    </row>
    <row r="1729" spans="1:13">
      <c r="A1729" s="350">
        <v>39818</v>
      </c>
      <c r="B1729" s="346">
        <v>4.5629</v>
      </c>
      <c r="C1729" s="346">
        <v>1492.21</v>
      </c>
      <c r="D1729" s="346"/>
      <c r="E1729" s="351">
        <f t="shared" si="118"/>
        <v>39818</v>
      </c>
      <c r="F1729" s="353">
        <f t="shared" si="119"/>
        <v>6.9321084577347536</v>
      </c>
      <c r="G1729" s="354">
        <f t="shared" si="120"/>
        <v>-0.46425688881180927</v>
      </c>
      <c r="I1729" s="351">
        <f t="shared" si="121"/>
        <v>39818</v>
      </c>
      <c r="J1729" s="353">
        <f t="array" ref="J1729">(PRODUCT(1+$F$2:F1729/100)-1)*100</f>
        <v>281.38582413908495</v>
      </c>
      <c r="K1729" s="354">
        <f t="array" ref="K1729">(PRODUCT(1+$G$2:G1729/100)-1)*100</f>
        <v>-4.0885192374440438</v>
      </c>
      <c r="M1729" s="361">
        <f t="shared" si="122"/>
        <v>3.357511097737885</v>
      </c>
    </row>
    <row r="1730" spans="1:13">
      <c r="A1730" s="350">
        <v>39819</v>
      </c>
      <c r="B1730" s="346">
        <v>4.7057000000000002</v>
      </c>
      <c r="C1730" s="346">
        <v>1503.87</v>
      </c>
      <c r="D1730" s="346"/>
      <c r="E1730" s="351">
        <f t="shared" si="118"/>
        <v>39819</v>
      </c>
      <c r="F1730" s="353">
        <f t="shared" si="119"/>
        <v>3.1295886388042815</v>
      </c>
      <c r="G1730" s="354">
        <f t="shared" si="120"/>
        <v>0.78139135912504987</v>
      </c>
      <c r="I1730" s="351">
        <f t="shared" si="121"/>
        <v>39819</v>
      </c>
      <c r="J1730" s="353">
        <f t="array" ref="J1730">(PRODUCT(1+$F$2:F1730/100)-1)*100</f>
        <v>293.32163156135181</v>
      </c>
      <c r="K1730" s="354">
        <f t="array" ref="K1730">(PRODUCT(1+$G$2:G1730/100)-1)*100</f>
        <v>-3.3390752143565461</v>
      </c>
      <c r="M1730" s="361">
        <f t="shared" si="122"/>
        <v>3.3592435695636276</v>
      </c>
    </row>
    <row r="1731" spans="1:13">
      <c r="A1731" s="350">
        <v>39820</v>
      </c>
      <c r="B1731" s="346">
        <v>4.6729000000000003</v>
      </c>
      <c r="C1731" s="346">
        <v>1459.58</v>
      </c>
      <c r="D1731" s="346"/>
      <c r="E1731" s="351">
        <f t="shared" ref="E1731:E1794" si="123">A1731</f>
        <v>39820</v>
      </c>
      <c r="F1731" s="353">
        <f t="shared" ref="F1731:F1794" si="124">((B1731/B1730)-1)*100</f>
        <v>-0.69702700979662469</v>
      </c>
      <c r="G1731" s="354">
        <f t="shared" ref="G1731:G1794" si="125">((C1731/C1730)-1)*100</f>
        <v>-2.945068390219896</v>
      </c>
      <c r="I1731" s="351">
        <f t="shared" ref="I1731:I1794" si="126">E1731</f>
        <v>39820</v>
      </c>
      <c r="J1731" s="353">
        <f t="array" ref="J1731">(PRODUCT(1+$F$2:F1731/100)-1)*100</f>
        <v>290.58007355399644</v>
      </c>
      <c r="K1731" s="354">
        <f t="array" ref="K1731">(PRODUCT(1+$G$2:G1731/100)-1)*100</f>
        <v>-6.1858055559127596</v>
      </c>
      <c r="M1731" s="361">
        <f t="shared" si="122"/>
        <v>3.3593437560122248</v>
      </c>
    </row>
    <row r="1732" spans="1:13">
      <c r="A1732" s="350">
        <v>39821</v>
      </c>
      <c r="B1732" s="346">
        <v>4.7356999999999996</v>
      </c>
      <c r="C1732" s="346">
        <v>1464.6</v>
      </c>
      <c r="D1732" s="346"/>
      <c r="E1732" s="351">
        <f t="shared" si="123"/>
        <v>39821</v>
      </c>
      <c r="F1732" s="353">
        <f t="shared" si="124"/>
        <v>1.3439191936484685</v>
      </c>
      <c r="G1732" s="354">
        <f t="shared" si="125"/>
        <v>0.3439345565162677</v>
      </c>
      <c r="I1732" s="351">
        <f t="shared" si="126"/>
        <v>39821</v>
      </c>
      <c r="J1732" s="353">
        <f t="array" ref="J1732">(PRODUCT(1+$F$2:F1732/100)-1)*100</f>
        <v>295.82915412905487</v>
      </c>
      <c r="K1732" s="354">
        <f t="array" ref="K1732">(PRODUCT(1+$G$2:G1732/100)-1)*100</f>
        <v>-5.8631461223021759</v>
      </c>
      <c r="M1732" s="361">
        <f t="shared" si="122"/>
        <v>3.3596334413002404</v>
      </c>
    </row>
    <row r="1733" spans="1:13">
      <c r="A1733" s="350">
        <v>39822</v>
      </c>
      <c r="B1733" s="346">
        <v>4.6086</v>
      </c>
      <c r="C1733" s="346">
        <v>1433.41</v>
      </c>
      <c r="D1733" s="346"/>
      <c r="E1733" s="351">
        <f t="shared" si="123"/>
        <v>39822</v>
      </c>
      <c r="F1733" s="353">
        <f t="shared" si="124"/>
        <v>-2.6838693329391594</v>
      </c>
      <c r="G1733" s="354">
        <f t="shared" si="125"/>
        <v>-2.1295916973917639</v>
      </c>
      <c r="I1733" s="351">
        <f t="shared" si="126"/>
        <v>39822</v>
      </c>
      <c r="J1733" s="353">
        <f t="array" ref="J1733">(PRODUCT(1+$F$2:F1733/100)-1)*100</f>
        <v>285.2056168505527</v>
      </c>
      <c r="K1733" s="354">
        <f t="array" ref="K1733">(PRODUCT(1+$G$2:G1733/100)-1)*100</f>
        <v>-7.867876746667446</v>
      </c>
      <c r="M1733" s="361">
        <f t="shared" si="122"/>
        <v>3.3605910562861774</v>
      </c>
    </row>
    <row r="1734" spans="1:13">
      <c r="A1734" s="350">
        <v>39825</v>
      </c>
      <c r="B1734" s="346">
        <v>4.4585999999999997</v>
      </c>
      <c r="C1734" s="346">
        <v>1401.07</v>
      </c>
      <c r="D1734" s="346"/>
      <c r="E1734" s="351">
        <f t="shared" si="123"/>
        <v>39825</v>
      </c>
      <c r="F1734" s="353">
        <f t="shared" si="124"/>
        <v>-3.2547845332639103</v>
      </c>
      <c r="G1734" s="354">
        <f t="shared" si="125"/>
        <v>-2.2561583915279071</v>
      </c>
      <c r="I1734" s="351">
        <f t="shared" si="126"/>
        <v>39825</v>
      </c>
      <c r="J1734" s="353">
        <f t="array" ref="J1734">(PRODUCT(1+$F$2:F1734/100)-1)*100</f>
        <v>272.66800401203704</v>
      </c>
      <c r="K1734" s="354">
        <f t="array" ref="K1734">(PRODUCT(1+$G$2:G1734/100)-1)*100</f>
        <v>-9.9465233767403465</v>
      </c>
      <c r="M1734" s="361">
        <f t="shared" si="122"/>
        <v>3.361647828541289</v>
      </c>
    </row>
    <row r="1735" spans="1:13">
      <c r="A1735" s="350">
        <v>39826</v>
      </c>
      <c r="B1735" s="346">
        <v>4.42</v>
      </c>
      <c r="C1735" s="346">
        <v>1403.63</v>
      </c>
      <c r="D1735" s="346"/>
      <c r="E1735" s="351">
        <f t="shared" si="123"/>
        <v>39826</v>
      </c>
      <c r="F1735" s="353">
        <f t="shared" si="124"/>
        <v>-0.86574260978782291</v>
      </c>
      <c r="G1735" s="354">
        <f t="shared" si="125"/>
        <v>0.18271749448637298</v>
      </c>
      <c r="I1735" s="351">
        <f t="shared" si="126"/>
        <v>39826</v>
      </c>
      <c r="J1735" s="353">
        <f t="array" ref="J1735">(PRODUCT(1+$F$2:F1735/100)-1)*100</f>
        <v>269.44165830825904</v>
      </c>
      <c r="K1735" s="354">
        <f t="array" ref="K1735">(PRODUCT(1+$G$2:G1735/100)-1)*100</f>
        <v>-9.7819799205564486</v>
      </c>
      <c r="M1735" s="361">
        <f t="shared" si="122"/>
        <v>3.3595963743101116</v>
      </c>
    </row>
    <row r="1736" spans="1:13">
      <c r="A1736" s="350">
        <v>39827</v>
      </c>
      <c r="B1736" s="346">
        <v>4.22</v>
      </c>
      <c r="C1736" s="346">
        <v>1356.79</v>
      </c>
      <c r="D1736" s="346"/>
      <c r="E1736" s="351">
        <f t="shared" si="123"/>
        <v>39827</v>
      </c>
      <c r="F1736" s="353">
        <f t="shared" si="124"/>
        <v>-4.5248868778280604</v>
      </c>
      <c r="G1736" s="354">
        <f t="shared" si="125"/>
        <v>-3.337061761290383</v>
      </c>
      <c r="I1736" s="351">
        <f t="shared" si="126"/>
        <v>39827</v>
      </c>
      <c r="J1736" s="353">
        <f t="array" ref="J1736">(PRODUCT(1+$F$2:F1736/100)-1)*100</f>
        <v>252.72484119023827</v>
      </c>
      <c r="K1736" s="354">
        <f t="array" ref="K1736">(PRODUCT(1+$G$2:G1736/100)-1)*100</f>
        <v>-12.792610970420837</v>
      </c>
      <c r="M1736" s="361">
        <f t="shared" si="122"/>
        <v>3.3635327137976447</v>
      </c>
    </row>
    <row r="1737" spans="1:13">
      <c r="A1737" s="350">
        <v>39828</v>
      </c>
      <c r="B1737" s="346">
        <v>4.5171000000000001</v>
      </c>
      <c r="C1737" s="346">
        <v>1358.64</v>
      </c>
      <c r="D1737" s="346"/>
      <c r="E1737" s="351">
        <f t="shared" si="123"/>
        <v>39828</v>
      </c>
      <c r="F1737" s="353">
        <f t="shared" si="124"/>
        <v>7.0402843601895748</v>
      </c>
      <c r="G1737" s="354">
        <f t="shared" si="125"/>
        <v>0.13635124079629524</v>
      </c>
      <c r="I1737" s="351">
        <f t="shared" si="126"/>
        <v>39828</v>
      </c>
      <c r="J1737" s="353">
        <f t="array" ref="J1737">(PRODUCT(1+$F$2:F1737/100)-1)*100</f>
        <v>277.55767301905814</v>
      </c>
      <c r="K1737" s="354">
        <f t="array" ref="K1737">(PRODUCT(1+$G$2:G1737/100)-1)*100</f>
        <v>-12.673702613412951</v>
      </c>
      <c r="M1737" s="361">
        <f t="shared" si="122"/>
        <v>3.3727279604764964</v>
      </c>
    </row>
    <row r="1738" spans="1:13">
      <c r="A1738" s="350">
        <v>39829</v>
      </c>
      <c r="B1738" s="346">
        <v>4.4657</v>
      </c>
      <c r="C1738" s="346">
        <v>1368.92</v>
      </c>
      <c r="D1738" s="346"/>
      <c r="E1738" s="351">
        <f t="shared" si="123"/>
        <v>39829</v>
      </c>
      <c r="F1738" s="353">
        <f t="shared" si="124"/>
        <v>-1.137898209027921</v>
      </c>
      <c r="G1738" s="354">
        <f t="shared" si="125"/>
        <v>0.75663899193310069</v>
      </c>
      <c r="I1738" s="351">
        <f t="shared" si="126"/>
        <v>39829</v>
      </c>
      <c r="J1738" s="353">
        <f t="array" ref="J1738">(PRODUCT(1+$F$2:F1738/100)-1)*100</f>
        <v>273.26145101972679</v>
      </c>
      <c r="K1738" s="354">
        <f t="array" ref="K1738">(PRODUCT(1+$G$2:G1738/100)-1)*100</f>
        <v>-12.012957797174572</v>
      </c>
      <c r="M1738" s="361">
        <f t="shared" si="122"/>
        <v>3.3729178130240109</v>
      </c>
    </row>
    <row r="1739" spans="1:13">
      <c r="A1739" s="350">
        <v>39832</v>
      </c>
      <c r="B1739" s="346">
        <v>4.4657</v>
      </c>
      <c r="C1739" s="346">
        <v>1368.92</v>
      </c>
      <c r="D1739" s="346"/>
      <c r="E1739" s="351">
        <f t="shared" si="123"/>
        <v>39832</v>
      </c>
      <c r="F1739" s="353">
        <f t="shared" si="124"/>
        <v>0</v>
      </c>
      <c r="G1739" s="354">
        <f t="shared" si="125"/>
        <v>0</v>
      </c>
      <c r="I1739" s="351">
        <f t="shared" si="126"/>
        <v>39832</v>
      </c>
      <c r="J1739" s="353">
        <f t="array" ref="J1739">(PRODUCT(1+$F$2:F1739/100)-1)*100</f>
        <v>273.26145101972679</v>
      </c>
      <c r="K1739" s="354">
        <f t="array" ref="K1739">(PRODUCT(1+$G$2:G1739/100)-1)*100</f>
        <v>-12.012957797174572</v>
      </c>
      <c r="M1739" s="361">
        <f t="shared" si="122"/>
        <v>3.3704382803120754</v>
      </c>
    </row>
    <row r="1740" spans="1:13">
      <c r="A1740" s="350">
        <v>39833</v>
      </c>
      <c r="B1740" s="346">
        <v>4.2614000000000001</v>
      </c>
      <c r="C1740" s="346">
        <v>1296.6300000000001</v>
      </c>
      <c r="D1740" s="346"/>
      <c r="E1740" s="351">
        <f t="shared" si="123"/>
        <v>39833</v>
      </c>
      <c r="F1740" s="353">
        <f t="shared" si="124"/>
        <v>-4.5748706809682682</v>
      </c>
      <c r="G1740" s="354">
        <f t="shared" si="125"/>
        <v>-5.2808053063729048</v>
      </c>
      <c r="I1740" s="351">
        <f t="shared" si="126"/>
        <v>39833</v>
      </c>
      <c r="J1740" s="353">
        <f t="array" ref="J1740">(PRODUCT(1+$F$2:F1740/100)-1)*100</f>
        <v>256.18522233366855</v>
      </c>
      <c r="K1740" s="354">
        <f t="array" ref="K1740">(PRODUCT(1+$G$2:G1740/100)-1)*100</f>
        <v>-16.659382190741944</v>
      </c>
      <c r="M1740" s="361">
        <f t="shared" si="122"/>
        <v>3.3736240406383917</v>
      </c>
    </row>
    <row r="1741" spans="1:13">
      <c r="A1741" s="350">
        <v>39834</v>
      </c>
      <c r="B1741" s="346">
        <v>4.3842999999999996</v>
      </c>
      <c r="C1741" s="346">
        <v>1353.33</v>
      </c>
      <c r="D1741" s="346"/>
      <c r="E1741" s="351">
        <f t="shared" si="123"/>
        <v>39834</v>
      </c>
      <c r="F1741" s="353">
        <f t="shared" si="124"/>
        <v>2.8840287229548789</v>
      </c>
      <c r="G1741" s="354">
        <f t="shared" si="125"/>
        <v>4.3728742972166224</v>
      </c>
      <c r="I1741" s="351">
        <f t="shared" si="126"/>
        <v>39834</v>
      </c>
      <c r="J1741" s="353">
        <f t="array" ref="J1741">(PRODUCT(1+$F$2:F1741/100)-1)*100</f>
        <v>266.45770645269226</v>
      </c>
      <c r="K1741" s="354">
        <f t="array" ref="K1741">(PRODUCT(1+$G$2:G1741/100)-1)*100</f>
        <v>-13.015001735419363</v>
      </c>
      <c r="M1741" s="361">
        <f t="shared" si="122"/>
        <v>3.3637002216398963</v>
      </c>
    </row>
    <row r="1742" spans="1:13">
      <c r="A1742" s="350">
        <v>39835</v>
      </c>
      <c r="B1742" s="346">
        <v>4.4057000000000004</v>
      </c>
      <c r="C1742" s="346">
        <v>1332.84</v>
      </c>
      <c r="D1742" s="346"/>
      <c r="E1742" s="351">
        <f t="shared" si="123"/>
        <v>39835</v>
      </c>
      <c r="F1742" s="353">
        <f t="shared" si="124"/>
        <v>0.48810528476610493</v>
      </c>
      <c r="G1742" s="354">
        <f t="shared" si="125"/>
        <v>-1.514043138037291</v>
      </c>
      <c r="I1742" s="351">
        <f t="shared" si="126"/>
        <v>39835</v>
      </c>
      <c r="J1742" s="353">
        <f t="array" ref="J1742">(PRODUCT(1+$F$2:F1742/100)-1)*100</f>
        <v>268.2464058843205</v>
      </c>
      <c r="K1742" s="354">
        <f t="array" ref="K1742">(PRODUCT(1+$G$2:G1742/100)-1)*100</f>
        <v>-14.331992132766104</v>
      </c>
      <c r="M1742" s="361">
        <f t="shared" si="122"/>
        <v>3.3635748911264902</v>
      </c>
    </row>
    <row r="1743" spans="1:13">
      <c r="A1743" s="350">
        <v>39836</v>
      </c>
      <c r="B1743" s="346">
        <v>4.3486000000000002</v>
      </c>
      <c r="C1743" s="346">
        <v>1340.02</v>
      </c>
      <c r="D1743" s="346"/>
      <c r="E1743" s="351">
        <f t="shared" si="123"/>
        <v>39836</v>
      </c>
      <c r="F1743" s="353">
        <f t="shared" si="124"/>
        <v>-1.2960483010645341</v>
      </c>
      <c r="G1743" s="354">
        <f t="shared" si="125"/>
        <v>0.5386993187479483</v>
      </c>
      <c r="I1743" s="351">
        <f t="shared" si="126"/>
        <v>39836</v>
      </c>
      <c r="J1743" s="353">
        <f t="array" ref="J1743">(PRODUCT(1+$F$2:F1743/100)-1)*100</f>
        <v>263.47375459712555</v>
      </c>
      <c r="K1743" s="354">
        <f t="array" ref="K1743">(PRODUCT(1+$G$2:G1743/100)-1)*100</f>
        <v>-13.870499158000371</v>
      </c>
      <c r="M1743" s="361">
        <f t="shared" si="122"/>
        <v>3.3566620494864443</v>
      </c>
    </row>
    <row r="1744" spans="1:13">
      <c r="A1744" s="350">
        <v>39839</v>
      </c>
      <c r="B1744" s="346">
        <v>4.3071000000000002</v>
      </c>
      <c r="C1744" s="346">
        <v>1347.47</v>
      </c>
      <c r="D1744" s="346"/>
      <c r="E1744" s="351">
        <f t="shared" si="123"/>
        <v>39839</v>
      </c>
      <c r="F1744" s="353">
        <f t="shared" si="124"/>
        <v>-0.95433012923700211</v>
      </c>
      <c r="G1744" s="354">
        <f t="shared" si="125"/>
        <v>0.55596185131565612</v>
      </c>
      <c r="I1744" s="351">
        <f t="shared" si="126"/>
        <v>39839</v>
      </c>
      <c r="J1744" s="353">
        <f t="array" ref="J1744">(PRODUCT(1+$F$2:F1744/100)-1)*100</f>
        <v>260.00501504513625</v>
      </c>
      <c r="K1744" s="354">
        <f t="array" ref="K1744">(PRODUCT(1+$G$2:G1744/100)-1)*100</f>
        <v>-13.391651990590258</v>
      </c>
      <c r="M1744" s="361">
        <f t="shared" si="122"/>
        <v>3.31085177239164</v>
      </c>
    </row>
    <row r="1745" spans="1:13">
      <c r="A1745" s="350">
        <v>39840</v>
      </c>
      <c r="B1745" s="346">
        <v>4.9743000000000004</v>
      </c>
      <c r="C1745" s="346">
        <v>1362.18</v>
      </c>
      <c r="D1745" s="346"/>
      <c r="E1745" s="351">
        <f t="shared" si="123"/>
        <v>39840</v>
      </c>
      <c r="F1745" s="353">
        <f t="shared" si="124"/>
        <v>15.49070140001394</v>
      </c>
      <c r="G1745" s="354">
        <f t="shared" si="125"/>
        <v>1.091675510400969</v>
      </c>
      <c r="I1745" s="351">
        <f t="shared" si="126"/>
        <v>39840</v>
      </c>
      <c r="J1745" s="353">
        <f t="array" ref="J1745">(PRODUCT(1+$F$2:F1745/100)-1)*100</f>
        <v>315.77231695085356</v>
      </c>
      <c r="K1745" s="354">
        <f t="array" ref="K1745">(PRODUCT(1+$G$2:G1745/100)-1)*100</f>
        <v>-12.446169865408685</v>
      </c>
      <c r="M1745" s="361">
        <f t="shared" si="122"/>
        <v>3.356099550886972</v>
      </c>
    </row>
    <row r="1746" spans="1:13">
      <c r="A1746" s="350">
        <v>39841</v>
      </c>
      <c r="B1746" s="346">
        <v>5.1657000000000002</v>
      </c>
      <c r="C1746" s="346">
        <v>1408.07</v>
      </c>
      <c r="D1746" s="346"/>
      <c r="E1746" s="351">
        <f t="shared" si="123"/>
        <v>39841</v>
      </c>
      <c r="F1746" s="353">
        <f t="shared" si="124"/>
        <v>3.84777757674446</v>
      </c>
      <c r="G1746" s="354">
        <f t="shared" si="125"/>
        <v>3.3688646140744849</v>
      </c>
      <c r="I1746" s="351">
        <f t="shared" si="126"/>
        <v>39841</v>
      </c>
      <c r="J1746" s="353">
        <f t="array" ref="J1746">(PRODUCT(1+$F$2:F1746/100)-1)*100</f>
        <v>331.77031093279948</v>
      </c>
      <c r="K1746" s="354">
        <f t="array" ref="K1746">(PRODUCT(1+$G$2:G1746/100)-1)*100</f>
        <v>-9.4965998637375542</v>
      </c>
      <c r="M1746" s="361">
        <f t="shared" ref="M1746:M1809" si="127">_xlfn.STDEV.S(F964:F1746)</f>
        <v>3.3555077749404072</v>
      </c>
    </row>
    <row r="1747" spans="1:13">
      <c r="A1747" s="350">
        <v>39842</v>
      </c>
      <c r="B1747" s="346">
        <v>5.2686000000000002</v>
      </c>
      <c r="C1747" s="346">
        <v>1361.54</v>
      </c>
      <c r="D1747" s="346"/>
      <c r="E1747" s="351">
        <f t="shared" si="123"/>
        <v>39842</v>
      </c>
      <c r="F1747" s="353">
        <f t="shared" si="124"/>
        <v>1.9919855973053124</v>
      </c>
      <c r="G1747" s="354">
        <f t="shared" si="125"/>
        <v>-3.3045232126243662</v>
      </c>
      <c r="I1747" s="351">
        <f t="shared" si="126"/>
        <v>39842</v>
      </c>
      <c r="J1747" s="353">
        <f t="array" ref="J1747">(PRODUCT(1+$F$2:F1747/100)-1)*100</f>
        <v>340.37111334002122</v>
      </c>
      <c r="K1747" s="354">
        <f t="array" ref="K1747">(PRODUCT(1+$G$2:G1747/100)-1)*100</f>
        <v>-12.487305729454656</v>
      </c>
      <c r="M1747" s="361">
        <f t="shared" si="127"/>
        <v>3.3560472788806961</v>
      </c>
    </row>
    <row r="1748" spans="1:13">
      <c r="A1748" s="350">
        <v>39843</v>
      </c>
      <c r="B1748" s="346">
        <v>5.1628999999999996</v>
      </c>
      <c r="C1748" s="346">
        <v>1330.51</v>
      </c>
      <c r="D1748" s="346"/>
      <c r="E1748" s="351">
        <f t="shared" si="123"/>
        <v>39843</v>
      </c>
      <c r="F1748" s="353">
        <f t="shared" si="124"/>
        <v>-2.0062255627681047</v>
      </c>
      <c r="G1748" s="354">
        <f t="shared" si="125"/>
        <v>-2.2790369728395765</v>
      </c>
      <c r="I1748" s="351">
        <f t="shared" si="126"/>
        <v>39843</v>
      </c>
      <c r="J1748" s="353">
        <f t="array" ref="J1748">(PRODUCT(1+$F$2:F1748/100)-1)*100</f>
        <v>331.53627549314723</v>
      </c>
      <c r="K1748" s="354">
        <f t="array" ref="K1748">(PRODUCT(1+$G$2:G1748/100)-1)*100</f>
        <v>-14.481752387808445</v>
      </c>
      <c r="M1748" s="361">
        <f t="shared" si="127"/>
        <v>3.3568720414267066</v>
      </c>
    </row>
    <row r="1749" spans="1:13">
      <c r="A1749" s="350">
        <v>39846</v>
      </c>
      <c r="B1749" s="346">
        <v>5.2786</v>
      </c>
      <c r="C1749" s="346">
        <v>1329.81</v>
      </c>
      <c r="D1749" s="346"/>
      <c r="E1749" s="351">
        <f t="shared" si="123"/>
        <v>39846</v>
      </c>
      <c r="F1749" s="353">
        <f t="shared" si="124"/>
        <v>2.2409885916829797</v>
      </c>
      <c r="G1749" s="354">
        <f t="shared" si="125"/>
        <v>-5.2611404649349769E-2</v>
      </c>
      <c r="I1749" s="351">
        <f t="shared" si="126"/>
        <v>39846</v>
      </c>
      <c r="J1749" s="353">
        <f t="array" ref="J1749">(PRODUCT(1+$F$2:F1749/100)-1)*100</f>
        <v>341.20695419592232</v>
      </c>
      <c r="K1749" s="354">
        <f t="array" ref="K1749">(PRODUCT(1+$G$2:G1749/100)-1)*100</f>
        <v>-14.526744739108732</v>
      </c>
      <c r="M1749" s="361">
        <f t="shared" si="127"/>
        <v>3.3572062948906858</v>
      </c>
    </row>
    <row r="1750" spans="1:13">
      <c r="A1750" s="350">
        <v>39847</v>
      </c>
      <c r="B1750" s="346">
        <v>5.2485999999999997</v>
      </c>
      <c r="C1750" s="346">
        <v>1350.88</v>
      </c>
      <c r="D1750" s="346"/>
      <c r="E1750" s="351">
        <f t="shared" si="123"/>
        <v>39847</v>
      </c>
      <c r="F1750" s="353">
        <f t="shared" si="124"/>
        <v>-0.56833251240859806</v>
      </c>
      <c r="G1750" s="354">
        <f t="shared" si="125"/>
        <v>1.58443687444072</v>
      </c>
      <c r="I1750" s="351">
        <f t="shared" si="126"/>
        <v>39847</v>
      </c>
      <c r="J1750" s="353">
        <f t="array" ref="J1750">(PRODUCT(1+$F$2:F1750/100)-1)*100</f>
        <v>338.6994316282192</v>
      </c>
      <c r="K1750" s="354">
        <f t="array" ref="K1750">(PRODUCT(1+$G$2:G1750/100)-1)*100</f>
        <v>-13.172474964970327</v>
      </c>
      <c r="M1750" s="361">
        <f t="shared" si="127"/>
        <v>3.3545044452107247</v>
      </c>
    </row>
    <row r="1751" spans="1:13">
      <c r="A1751" s="350">
        <v>39848</v>
      </c>
      <c r="B1751" s="346">
        <v>5.2643000000000004</v>
      </c>
      <c r="C1751" s="346">
        <v>1341.77</v>
      </c>
      <c r="D1751" s="346"/>
      <c r="E1751" s="351">
        <f t="shared" si="123"/>
        <v>39848</v>
      </c>
      <c r="F1751" s="353">
        <f t="shared" si="124"/>
        <v>0.2991273863506505</v>
      </c>
      <c r="G1751" s="354">
        <f t="shared" si="125"/>
        <v>-0.67437522207747236</v>
      </c>
      <c r="I1751" s="351">
        <f t="shared" si="126"/>
        <v>39848</v>
      </c>
      <c r="J1751" s="353">
        <f t="array" ref="J1751">(PRODUCT(1+$F$2:F1751/100)-1)*100</f>
        <v>340.01170177198389</v>
      </c>
      <c r="K1751" s="354">
        <f t="array" ref="K1751">(PRODUCT(1+$G$2:G1751/100)-1)*100</f>
        <v>-13.758018279749685</v>
      </c>
      <c r="M1751" s="361">
        <f t="shared" si="127"/>
        <v>3.3545111990530336</v>
      </c>
    </row>
    <row r="1752" spans="1:13">
      <c r="A1752" s="350">
        <v>39849</v>
      </c>
      <c r="B1752" s="346">
        <v>5.3529</v>
      </c>
      <c r="C1752" s="346">
        <v>1363.82</v>
      </c>
      <c r="D1752" s="346"/>
      <c r="E1752" s="351">
        <f t="shared" si="123"/>
        <v>39849</v>
      </c>
      <c r="F1752" s="353">
        <f t="shared" si="124"/>
        <v>1.6830347814524194</v>
      </c>
      <c r="G1752" s="354">
        <f t="shared" si="125"/>
        <v>1.6433516921678049</v>
      </c>
      <c r="I1752" s="351">
        <f t="shared" si="126"/>
        <v>39849</v>
      </c>
      <c r="J1752" s="353">
        <f t="array" ref="J1752">(PRODUCT(1+$F$2:F1752/100)-1)*100</f>
        <v>347.41725175526705</v>
      </c>
      <c r="K1752" s="354">
        <f t="array" ref="K1752">(PRODUCT(1+$G$2:G1752/100)-1)*100</f>
        <v>-12.340759213790896</v>
      </c>
      <c r="M1752" s="361">
        <f t="shared" si="127"/>
        <v>3.3549302974363857</v>
      </c>
    </row>
    <row r="1753" spans="1:13">
      <c r="A1753" s="350">
        <v>39850</v>
      </c>
      <c r="B1753" s="346">
        <v>5.2857000000000003</v>
      </c>
      <c r="C1753" s="346">
        <v>1401.06</v>
      </c>
      <c r="D1753" s="346"/>
      <c r="E1753" s="351">
        <f t="shared" si="123"/>
        <v>39850</v>
      </c>
      <c r="F1753" s="353">
        <f t="shared" si="124"/>
        <v>-1.2553942722636324</v>
      </c>
      <c r="G1753" s="354">
        <f t="shared" si="125"/>
        <v>2.7305656171635606</v>
      </c>
      <c r="I1753" s="351">
        <f t="shared" si="126"/>
        <v>39850</v>
      </c>
      <c r="J1753" s="353">
        <f t="array" ref="J1753">(PRODUCT(1+$F$2:F1753/100)-1)*100</f>
        <v>341.80040120361201</v>
      </c>
      <c r="K1753" s="354">
        <f t="array" ref="K1753">(PRODUCT(1+$G$2:G1753/100)-1)*100</f>
        <v>-9.9471661246160572</v>
      </c>
      <c r="M1753" s="361">
        <f t="shared" si="127"/>
        <v>3.3548689976436323</v>
      </c>
    </row>
    <row r="1754" spans="1:13">
      <c r="A1754" s="350">
        <v>39853</v>
      </c>
      <c r="B1754" s="346">
        <v>5.2770999999999999</v>
      </c>
      <c r="C1754" s="346">
        <v>1403.19</v>
      </c>
      <c r="D1754" s="346"/>
      <c r="E1754" s="351">
        <f t="shared" si="123"/>
        <v>39853</v>
      </c>
      <c r="F1754" s="353">
        <f t="shared" si="124"/>
        <v>-0.1627031424409342</v>
      </c>
      <c r="G1754" s="354">
        <f t="shared" si="125"/>
        <v>0.15202775041753824</v>
      </c>
      <c r="I1754" s="351">
        <f t="shared" si="126"/>
        <v>39853</v>
      </c>
      <c r="J1754" s="353">
        <f t="array" ref="J1754">(PRODUCT(1+$F$2:F1754/100)-1)*100</f>
        <v>341.08157806753707</v>
      </c>
      <c r="K1754" s="354">
        <f t="array" ref="K1754">(PRODUCT(1+$G$2:G1754/100)-1)*100</f>
        <v>-9.8102608270880687</v>
      </c>
      <c r="M1754" s="361">
        <f t="shared" si="127"/>
        <v>3.3530325237410321</v>
      </c>
    </row>
    <row r="1755" spans="1:13">
      <c r="A1755" s="350">
        <v>39854</v>
      </c>
      <c r="B1755" s="346">
        <v>5.1670999999999996</v>
      </c>
      <c r="C1755" s="346">
        <v>1334.3</v>
      </c>
      <c r="D1755" s="346"/>
      <c r="E1755" s="351">
        <f t="shared" si="123"/>
        <v>39854</v>
      </c>
      <c r="F1755" s="353">
        <f t="shared" si="124"/>
        <v>-2.0844782172026344</v>
      </c>
      <c r="G1755" s="354">
        <f t="shared" si="125"/>
        <v>-4.9095275764508113</v>
      </c>
      <c r="I1755" s="351">
        <f t="shared" si="126"/>
        <v>39854</v>
      </c>
      <c r="J1755" s="353">
        <f t="array" ref="J1755">(PRODUCT(1+$F$2:F1755/100)-1)*100</f>
        <v>331.88732865262568</v>
      </c>
      <c r="K1755" s="354">
        <f t="array" ref="K1755">(PRODUCT(1+$G$2:G1755/100)-1)*100</f>
        <v>-14.238150942911243</v>
      </c>
      <c r="M1755" s="361">
        <f t="shared" si="127"/>
        <v>3.3529091035622076</v>
      </c>
    </row>
    <row r="1756" spans="1:13">
      <c r="A1756" s="350">
        <v>39855</v>
      </c>
      <c r="B1756" s="346">
        <v>5.1670999999999996</v>
      </c>
      <c r="C1756" s="346">
        <v>1345.5</v>
      </c>
      <c r="D1756" s="346"/>
      <c r="E1756" s="351">
        <f t="shared" si="123"/>
        <v>39855</v>
      </c>
      <c r="F1756" s="353">
        <f t="shared" si="124"/>
        <v>0</v>
      </c>
      <c r="G1756" s="354">
        <f t="shared" si="125"/>
        <v>0.83939144120512843</v>
      </c>
      <c r="I1756" s="351">
        <f t="shared" si="126"/>
        <v>39855</v>
      </c>
      <c r="J1756" s="353">
        <f t="array" ref="J1756">(PRODUCT(1+$F$2:F1756/100)-1)*100</f>
        <v>331.88732865262568</v>
      </c>
      <c r="K1756" s="354">
        <f t="array" ref="K1756">(PRODUCT(1+$G$2:G1756/100)-1)*100</f>
        <v>-13.518273322106777</v>
      </c>
      <c r="M1756" s="361">
        <f t="shared" si="127"/>
        <v>3.3507623174882601</v>
      </c>
    </row>
    <row r="1757" spans="1:13">
      <c r="A1757" s="350">
        <v>39856</v>
      </c>
      <c r="B1757" s="346">
        <v>5.4185999999999996</v>
      </c>
      <c r="C1757" s="346">
        <v>1348.15</v>
      </c>
      <c r="D1757" s="346"/>
      <c r="E1757" s="351">
        <f t="shared" si="123"/>
        <v>39856</v>
      </c>
      <c r="F1757" s="353">
        <f t="shared" si="124"/>
        <v>4.8673337074955025</v>
      </c>
      <c r="G1757" s="354">
        <f t="shared" si="125"/>
        <v>0.19695280564846485</v>
      </c>
      <c r="I1757" s="351">
        <f t="shared" si="126"/>
        <v>39856</v>
      </c>
      <c r="J1757" s="353">
        <f t="array" ref="J1757">(PRODUCT(1+$F$2:F1757/100)-1)*100</f>
        <v>352.90872617853682</v>
      </c>
      <c r="K1757" s="354">
        <f t="array" ref="K1757">(PRODUCT(1+$G$2:G1757/100)-1)*100</f>
        <v>-13.347945135041428</v>
      </c>
      <c r="M1757" s="361">
        <f t="shared" si="127"/>
        <v>3.3549349903904631</v>
      </c>
    </row>
    <row r="1758" spans="1:13">
      <c r="A1758" s="350">
        <v>39857</v>
      </c>
      <c r="B1758" s="346">
        <v>5.5057</v>
      </c>
      <c r="C1758" s="346">
        <v>1334.83</v>
      </c>
      <c r="D1758" s="346"/>
      <c r="E1758" s="351">
        <f t="shared" si="123"/>
        <v>39857</v>
      </c>
      <c r="F1758" s="353">
        <f t="shared" si="124"/>
        <v>1.6074262724689037</v>
      </c>
      <c r="G1758" s="354">
        <f t="shared" si="125"/>
        <v>-0.98802062085080467</v>
      </c>
      <c r="I1758" s="351">
        <f t="shared" si="126"/>
        <v>39857</v>
      </c>
      <c r="J1758" s="353">
        <f t="array" ref="J1758">(PRODUCT(1+$F$2:F1758/100)-1)*100</f>
        <v>360.18890003343483</v>
      </c>
      <c r="K1758" s="354">
        <f t="array" ref="K1758">(PRODUCT(1+$G$2:G1758/100)-1)*100</f>
        <v>-14.204085305498172</v>
      </c>
      <c r="M1758" s="361">
        <f t="shared" si="127"/>
        <v>3.3540256502773866</v>
      </c>
    </row>
    <row r="1759" spans="1:13">
      <c r="A1759" s="350">
        <v>39860</v>
      </c>
      <c r="B1759" s="346">
        <v>5.5057</v>
      </c>
      <c r="C1759" s="346">
        <v>1334.83</v>
      </c>
      <c r="D1759" s="346"/>
      <c r="E1759" s="351">
        <f t="shared" si="123"/>
        <v>39860</v>
      </c>
      <c r="F1759" s="353">
        <f t="shared" si="124"/>
        <v>0</v>
      </c>
      <c r="G1759" s="354">
        <f t="shared" si="125"/>
        <v>0</v>
      </c>
      <c r="I1759" s="351">
        <f t="shared" si="126"/>
        <v>39860</v>
      </c>
      <c r="J1759" s="353">
        <f t="array" ref="J1759">(PRODUCT(1+$F$2:F1759/100)-1)*100</f>
        <v>360.18890003343483</v>
      </c>
      <c r="K1759" s="354">
        <f t="array" ref="K1759">(PRODUCT(1+$G$2:G1759/100)-1)*100</f>
        <v>-14.204085305498172</v>
      </c>
      <c r="M1759" s="361">
        <f t="shared" si="127"/>
        <v>3.3536806683979563</v>
      </c>
    </row>
    <row r="1760" spans="1:13">
      <c r="A1760" s="350">
        <v>39861</v>
      </c>
      <c r="B1760" s="346">
        <v>5.3170999999999999</v>
      </c>
      <c r="C1760" s="346">
        <v>1274.26</v>
      </c>
      <c r="D1760" s="346"/>
      <c r="E1760" s="351">
        <f t="shared" si="123"/>
        <v>39861</v>
      </c>
      <c r="F1760" s="353">
        <f t="shared" si="124"/>
        <v>-3.425540803167626</v>
      </c>
      <c r="G1760" s="354">
        <f t="shared" si="125"/>
        <v>-4.537656480600516</v>
      </c>
      <c r="I1760" s="351">
        <f t="shared" si="126"/>
        <v>39861</v>
      </c>
      <c r="J1760" s="353">
        <f t="array" ref="J1760">(PRODUCT(1+$F$2:F1760/100)-1)*100</f>
        <v>344.42494149114128</v>
      </c>
      <c r="K1760" s="354">
        <f t="array" ref="K1760">(PRODUCT(1+$G$2:G1760/100)-1)*100</f>
        <v>-18.097209188723728</v>
      </c>
      <c r="M1760" s="361">
        <f t="shared" si="127"/>
        <v>3.3559709722815025</v>
      </c>
    </row>
    <row r="1761" spans="1:13">
      <c r="A1761" s="350">
        <v>39862</v>
      </c>
      <c r="B1761" s="346">
        <v>5.2857000000000003</v>
      </c>
      <c r="C1761" s="346">
        <v>1273.29</v>
      </c>
      <c r="D1761" s="346"/>
      <c r="E1761" s="351">
        <f t="shared" si="123"/>
        <v>39862</v>
      </c>
      <c r="F1761" s="353">
        <f t="shared" si="124"/>
        <v>-0.59054747888885872</v>
      </c>
      <c r="G1761" s="354">
        <f t="shared" si="125"/>
        <v>-7.6122612339712958E-2</v>
      </c>
      <c r="I1761" s="351">
        <f t="shared" si="126"/>
        <v>39862</v>
      </c>
      <c r="J1761" s="353">
        <f t="array" ref="J1761">(PRODUCT(1+$F$2:F1761/100)-1)*100</f>
        <v>341.80040120361201</v>
      </c>
      <c r="K1761" s="354">
        <f t="array" ref="K1761">(PRODUCT(1+$G$2:G1761/100)-1)*100</f>
        <v>-18.159555732668398</v>
      </c>
      <c r="M1761" s="361">
        <f t="shared" si="127"/>
        <v>3.355946770403841</v>
      </c>
    </row>
    <row r="1762" spans="1:13">
      <c r="A1762" s="350">
        <v>39863</v>
      </c>
      <c r="B1762" s="346">
        <v>5.2986000000000004</v>
      </c>
      <c r="C1762" s="346">
        <v>1258.82</v>
      </c>
      <c r="D1762" s="346"/>
      <c r="E1762" s="351">
        <f t="shared" si="123"/>
        <v>39863</v>
      </c>
      <c r="F1762" s="353">
        <f t="shared" si="124"/>
        <v>0.2440547136614013</v>
      </c>
      <c r="G1762" s="354">
        <f t="shared" si="125"/>
        <v>-1.1364261087419281</v>
      </c>
      <c r="I1762" s="351">
        <f t="shared" si="126"/>
        <v>39863</v>
      </c>
      <c r="J1762" s="353">
        <f t="array" ref="J1762">(PRODUCT(1+$F$2:F1762/100)-1)*100</f>
        <v>342.8786359077244</v>
      </c>
      <c r="K1762" s="354">
        <f t="array" ref="K1762">(PRODUCT(1+$G$2:G1762/100)-1)*100</f>
        <v>-19.089611908832737</v>
      </c>
      <c r="M1762" s="361">
        <f t="shared" si="127"/>
        <v>3.3559481540556355</v>
      </c>
    </row>
    <row r="1763" spans="1:13">
      <c r="A1763" s="350">
        <v>39864</v>
      </c>
      <c r="B1763" s="346">
        <v>5.2571000000000003</v>
      </c>
      <c r="C1763" s="346">
        <v>1244.72</v>
      </c>
      <c r="D1763" s="346"/>
      <c r="E1763" s="351">
        <f t="shared" si="123"/>
        <v>39864</v>
      </c>
      <c r="F1763" s="353">
        <f t="shared" si="124"/>
        <v>-0.78322575774733005</v>
      </c>
      <c r="G1763" s="354">
        <f t="shared" si="125"/>
        <v>-1.1200965984016653</v>
      </c>
      <c r="I1763" s="351">
        <f t="shared" si="126"/>
        <v>39864</v>
      </c>
      <c r="J1763" s="353">
        <f t="array" ref="J1763">(PRODUCT(1+$F$2:F1763/100)-1)*100</f>
        <v>339.4098963557351</v>
      </c>
      <c r="K1763" s="354">
        <f t="array" ref="K1763">(PRODUCT(1+$G$2:G1763/100)-1)*100</f>
        <v>-19.995886413595485</v>
      </c>
      <c r="M1763" s="361">
        <f t="shared" si="127"/>
        <v>3.354456268587259</v>
      </c>
    </row>
    <row r="1764" spans="1:13">
      <c r="A1764" s="350">
        <v>39867</v>
      </c>
      <c r="B1764" s="346">
        <v>5.0829000000000004</v>
      </c>
      <c r="C1764" s="346">
        <v>1201.56</v>
      </c>
      <c r="D1764" s="346"/>
      <c r="E1764" s="351">
        <f t="shared" si="123"/>
        <v>39867</v>
      </c>
      <c r="F1764" s="353">
        <f t="shared" si="124"/>
        <v>-3.3136139696790967</v>
      </c>
      <c r="G1764" s="354">
        <f t="shared" si="125"/>
        <v>-3.4674464939906224</v>
      </c>
      <c r="I1764" s="351">
        <f t="shared" si="126"/>
        <v>39867</v>
      </c>
      <c r="J1764" s="353">
        <f t="array" ref="J1764">(PRODUCT(1+$F$2:F1764/100)-1)*100</f>
        <v>324.84954864593902</v>
      </c>
      <c r="K1764" s="354">
        <f t="array" ref="K1764">(PRODUCT(1+$G$2:G1764/100)-1)*100</f>
        <v>-22.76998624519555</v>
      </c>
      <c r="M1764" s="361">
        <f t="shared" si="127"/>
        <v>3.3556239459342247</v>
      </c>
    </row>
    <row r="1765" spans="1:13">
      <c r="A1765" s="350">
        <v>39868</v>
      </c>
      <c r="B1765" s="346">
        <v>5.1513999999999998</v>
      </c>
      <c r="C1765" s="346">
        <v>1249.76</v>
      </c>
      <c r="D1765" s="346"/>
      <c r="E1765" s="351">
        <f t="shared" si="123"/>
        <v>39868</v>
      </c>
      <c r="F1765" s="353">
        <f t="shared" si="124"/>
        <v>1.3476558657459226</v>
      </c>
      <c r="G1765" s="354">
        <f t="shared" si="125"/>
        <v>4.0114517793535143</v>
      </c>
      <c r="I1765" s="351">
        <f t="shared" si="126"/>
        <v>39868</v>
      </c>
      <c r="J1765" s="353">
        <f t="array" ref="J1765">(PRODUCT(1+$F$2:F1765/100)-1)*100</f>
        <v>330.5750585088611</v>
      </c>
      <c r="K1765" s="354">
        <f t="array" ref="K1765">(PRODUCT(1+$G$2:G1765/100)-1)*100</f>
        <v>-19.671941484233479</v>
      </c>
      <c r="M1765" s="361">
        <f t="shared" si="127"/>
        <v>3.3546353882456721</v>
      </c>
    </row>
    <row r="1766" spans="1:13">
      <c r="A1766" s="350">
        <v>39869</v>
      </c>
      <c r="B1766" s="346">
        <v>5.1128999999999998</v>
      </c>
      <c r="C1766" s="346">
        <v>1236.74</v>
      </c>
      <c r="D1766" s="346"/>
      <c r="E1766" s="351">
        <f t="shared" si="123"/>
        <v>39869</v>
      </c>
      <c r="F1766" s="353">
        <f t="shared" si="124"/>
        <v>-0.74736964708622677</v>
      </c>
      <c r="G1766" s="354">
        <f t="shared" si="125"/>
        <v>-1.0418000256049109</v>
      </c>
      <c r="I1766" s="351">
        <f t="shared" si="126"/>
        <v>39869</v>
      </c>
      <c r="J1766" s="353">
        <f t="array" ref="J1766">(PRODUCT(1+$F$2:F1766/100)-1)*100</f>
        <v>327.35707121364214</v>
      </c>
      <c r="K1766" s="354">
        <f t="array" ref="K1766">(PRODUCT(1+$G$2:G1766/100)-1)*100</f>
        <v>-20.508799218418659</v>
      </c>
      <c r="M1766" s="361">
        <f t="shared" si="127"/>
        <v>3.3546069108633509</v>
      </c>
    </row>
    <row r="1767" spans="1:13">
      <c r="A1767" s="350">
        <v>39870</v>
      </c>
      <c r="B1767" s="346">
        <v>5.1113999999999997</v>
      </c>
      <c r="C1767" s="346">
        <v>1217.49</v>
      </c>
      <c r="D1767" s="346"/>
      <c r="E1767" s="351">
        <f t="shared" si="123"/>
        <v>39870</v>
      </c>
      <c r="F1767" s="353">
        <f t="shared" si="124"/>
        <v>-2.9337557941677694E-2</v>
      </c>
      <c r="G1767" s="354">
        <f t="shared" si="125"/>
        <v>-1.5565114737131514</v>
      </c>
      <c r="I1767" s="351">
        <f t="shared" si="126"/>
        <v>39870</v>
      </c>
      <c r="J1767" s="353">
        <f t="array" ref="J1767">(PRODUCT(1+$F$2:F1767/100)-1)*100</f>
        <v>327.231695085257</v>
      </c>
      <c r="K1767" s="354">
        <f t="array" ref="K1767">(PRODUCT(1+$G$2:G1767/100)-1)*100</f>
        <v>-21.746088879176327</v>
      </c>
      <c r="M1767" s="361">
        <f t="shared" si="127"/>
        <v>3.353816055497703</v>
      </c>
    </row>
    <row r="1768" spans="1:13">
      <c r="A1768" s="350">
        <v>39871</v>
      </c>
      <c r="B1768" s="346">
        <v>5.1771000000000003</v>
      </c>
      <c r="C1768" s="346">
        <v>1188.8399999999999</v>
      </c>
      <c r="D1768" s="346"/>
      <c r="E1768" s="351">
        <f t="shared" si="123"/>
        <v>39871</v>
      </c>
      <c r="F1768" s="353">
        <f t="shared" si="124"/>
        <v>1.285362131705603</v>
      </c>
      <c r="G1768" s="354">
        <f t="shared" si="125"/>
        <v>-2.3532020796885433</v>
      </c>
      <c r="I1768" s="351">
        <f t="shared" si="126"/>
        <v>39871</v>
      </c>
      <c r="J1768" s="353">
        <f t="array" ref="J1768">(PRODUCT(1+$F$2:F1768/100)-1)*100</f>
        <v>332.72316950852689</v>
      </c>
      <c r="K1768" s="354">
        <f t="array" ref="K1768">(PRODUCT(1+$G$2:G1768/100)-1)*100</f>
        <v>-23.587561543109171</v>
      </c>
      <c r="M1768" s="361">
        <f t="shared" si="127"/>
        <v>3.3539103345880013</v>
      </c>
    </row>
    <row r="1769" spans="1:13">
      <c r="A1769" s="350">
        <v>39874</v>
      </c>
      <c r="B1769" s="346">
        <v>4.9070999999999998</v>
      </c>
      <c r="C1769" s="346">
        <v>1133.43</v>
      </c>
      <c r="D1769" s="346"/>
      <c r="E1769" s="351">
        <f t="shared" si="123"/>
        <v>39874</v>
      </c>
      <c r="F1769" s="353">
        <f t="shared" si="124"/>
        <v>-5.2152749608854414</v>
      </c>
      <c r="G1769" s="354">
        <f t="shared" si="125"/>
        <v>-4.6608458665589829</v>
      </c>
      <c r="I1769" s="351">
        <f t="shared" si="126"/>
        <v>39874</v>
      </c>
      <c r="J1769" s="353">
        <f t="array" ref="J1769">(PRODUCT(1+$F$2:F1769/100)-1)*100</f>
        <v>310.15546639919876</v>
      </c>
      <c r="K1769" s="354">
        <f t="array" ref="K1769">(PRODUCT(1+$G$2:G1769/100)-1)*100</f>
        <v>-27.149027522464099</v>
      </c>
      <c r="M1769" s="361">
        <f t="shared" si="127"/>
        <v>3.3592748033487116</v>
      </c>
    </row>
    <row r="1770" spans="1:13">
      <c r="A1770" s="350">
        <v>39875</v>
      </c>
      <c r="B1770" s="346">
        <v>5.1943000000000001</v>
      </c>
      <c r="C1770" s="346">
        <v>1126.18</v>
      </c>
      <c r="D1770" s="346"/>
      <c r="E1770" s="351">
        <f t="shared" si="123"/>
        <v>39875</v>
      </c>
      <c r="F1770" s="353">
        <f t="shared" si="124"/>
        <v>5.8527439832080086</v>
      </c>
      <c r="G1770" s="354">
        <f t="shared" si="125"/>
        <v>-0.63965132385767065</v>
      </c>
      <c r="I1770" s="351">
        <f t="shared" si="126"/>
        <v>39875</v>
      </c>
      <c r="J1770" s="353">
        <f t="array" ref="J1770">(PRODUCT(1+$F$2:F1770/100)-1)*100</f>
        <v>334.16081578067667</v>
      </c>
      <c r="K1770" s="354">
        <f t="array" ref="K1770">(PRODUCT(1+$G$2:G1770/100)-1)*100</f>
        <v>-27.615019732359848</v>
      </c>
      <c r="M1770" s="361">
        <f t="shared" si="127"/>
        <v>3.3655738577685366</v>
      </c>
    </row>
    <row r="1771" spans="1:13">
      <c r="A1771" s="350">
        <v>39876</v>
      </c>
      <c r="B1771" s="346">
        <v>5.3871000000000002</v>
      </c>
      <c r="C1771" s="346">
        <v>1153.3499999999999</v>
      </c>
      <c r="D1771" s="346"/>
      <c r="E1771" s="351">
        <f t="shared" si="123"/>
        <v>39876</v>
      </c>
      <c r="F1771" s="353">
        <f t="shared" si="124"/>
        <v>3.7117609687542075</v>
      </c>
      <c r="G1771" s="354">
        <f t="shared" si="125"/>
        <v>2.4125805821449298</v>
      </c>
      <c r="I1771" s="351">
        <f t="shared" si="126"/>
        <v>39876</v>
      </c>
      <c r="J1771" s="353">
        <f t="array" ref="J1771">(PRODUCT(1+$F$2:F1771/100)-1)*100</f>
        <v>350.27582748244868</v>
      </c>
      <c r="K1771" s="354">
        <f t="array" ref="K1771">(PRODUCT(1+$G$2:G1771/100)-1)*100</f>
        <v>-25.868673754033324</v>
      </c>
      <c r="M1771" s="361">
        <f t="shared" si="127"/>
        <v>3.3680378805582643</v>
      </c>
    </row>
    <row r="1772" spans="1:13">
      <c r="A1772" s="350">
        <v>39877</v>
      </c>
      <c r="B1772" s="346">
        <v>5.4142999999999999</v>
      </c>
      <c r="C1772" s="346">
        <v>1104.3800000000001</v>
      </c>
      <c r="D1772" s="346"/>
      <c r="E1772" s="351">
        <f t="shared" si="123"/>
        <v>39877</v>
      </c>
      <c r="F1772" s="353">
        <f t="shared" si="124"/>
        <v>0.50490987729947534</v>
      </c>
      <c r="G1772" s="354">
        <f t="shared" si="125"/>
        <v>-4.2458924003988212</v>
      </c>
      <c r="I1772" s="351">
        <f t="shared" si="126"/>
        <v>39877</v>
      </c>
      <c r="J1772" s="353">
        <f t="array" ref="J1772">(PRODUCT(1+$F$2:F1772/100)-1)*100</f>
        <v>352.54931461049949</v>
      </c>
      <c r="K1772" s="354">
        <f t="array" ref="K1772">(PRODUCT(1+$G$2:G1772/100)-1)*100</f>
        <v>-29.016210101425678</v>
      </c>
      <c r="M1772" s="361">
        <f t="shared" si="127"/>
        <v>3.3644490307580233</v>
      </c>
    </row>
    <row r="1773" spans="1:13">
      <c r="A1773" s="350">
        <v>39878</v>
      </c>
      <c r="B1773" s="346">
        <v>5.4542999999999999</v>
      </c>
      <c r="C1773" s="346">
        <v>1106</v>
      </c>
      <c r="D1773" s="346"/>
      <c r="E1773" s="351">
        <f t="shared" si="123"/>
        <v>39878</v>
      </c>
      <c r="F1773" s="353">
        <f t="shared" si="124"/>
        <v>0.73878433038434554</v>
      </c>
      <c r="G1773" s="354">
        <f t="shared" si="125"/>
        <v>0.14668863977977953</v>
      </c>
      <c r="I1773" s="351">
        <f t="shared" si="126"/>
        <v>39878</v>
      </c>
      <c r="J1773" s="353">
        <f t="array" ref="J1773">(PRODUCT(1+$F$2:F1773/100)-1)*100</f>
        <v>355.8926780341036</v>
      </c>
      <c r="K1773" s="354">
        <f t="array" ref="K1773">(PRODUCT(1+$G$2:G1773/100)-1)*100</f>
        <v>-28.912084945559325</v>
      </c>
      <c r="M1773" s="361">
        <f t="shared" si="127"/>
        <v>3.3644223559114392</v>
      </c>
    </row>
    <row r="1774" spans="1:13">
      <c r="A1774" s="350">
        <v>39881</v>
      </c>
      <c r="B1774" s="346">
        <v>5.5</v>
      </c>
      <c r="C1774" s="346">
        <v>1095.04</v>
      </c>
      <c r="D1774" s="346"/>
      <c r="E1774" s="351">
        <f t="shared" si="123"/>
        <v>39881</v>
      </c>
      <c r="F1774" s="353">
        <f t="shared" si="124"/>
        <v>0.83787103753001357</v>
      </c>
      <c r="G1774" s="354">
        <f t="shared" si="125"/>
        <v>-0.99095840867993168</v>
      </c>
      <c r="I1774" s="351">
        <f t="shared" si="126"/>
        <v>39881</v>
      </c>
      <c r="J1774" s="353">
        <f t="array" ref="J1774">(PRODUCT(1+$F$2:F1774/100)-1)*100</f>
        <v>359.7124707455713</v>
      </c>
      <c r="K1774" s="354">
        <f t="array" ref="K1774">(PRODUCT(1+$G$2:G1774/100)-1)*100</f>
        <v>-29.616536617346554</v>
      </c>
      <c r="M1774" s="361">
        <f t="shared" si="127"/>
        <v>3.3641477077461159</v>
      </c>
    </row>
    <row r="1775" spans="1:13">
      <c r="A1775" s="350">
        <v>39882</v>
      </c>
      <c r="B1775" s="346">
        <v>5.5</v>
      </c>
      <c r="C1775" s="346">
        <v>1164.83</v>
      </c>
      <c r="D1775" s="346"/>
      <c r="E1775" s="351">
        <f t="shared" si="123"/>
        <v>39882</v>
      </c>
      <c r="F1775" s="353">
        <f t="shared" si="124"/>
        <v>0</v>
      </c>
      <c r="G1775" s="354">
        <f t="shared" si="125"/>
        <v>6.373283167738153</v>
      </c>
      <c r="I1775" s="351">
        <f t="shared" si="126"/>
        <v>39882</v>
      </c>
      <c r="J1775" s="353">
        <f t="array" ref="J1775">(PRODUCT(1+$F$2:F1775/100)-1)*100</f>
        <v>359.7124707455713</v>
      </c>
      <c r="K1775" s="354">
        <f t="array" ref="K1775">(PRODUCT(1+$G$2:G1775/100)-1)*100</f>
        <v>-25.130799192708754</v>
      </c>
      <c r="M1775" s="361">
        <f t="shared" si="127"/>
        <v>3.3641247340208693</v>
      </c>
    </row>
    <row r="1776" spans="1:13">
      <c r="A1776" s="350">
        <v>39883</v>
      </c>
      <c r="B1776" s="346">
        <v>5.3556999999999997</v>
      </c>
      <c r="C1776" s="346">
        <v>1168.07</v>
      </c>
      <c r="D1776" s="346"/>
      <c r="E1776" s="351">
        <f t="shared" si="123"/>
        <v>39883</v>
      </c>
      <c r="F1776" s="353">
        <f t="shared" si="124"/>
        <v>-2.6236363636363724</v>
      </c>
      <c r="G1776" s="354">
        <f t="shared" si="125"/>
        <v>0.27815217671247616</v>
      </c>
      <c r="I1776" s="351">
        <f t="shared" si="126"/>
        <v>39883</v>
      </c>
      <c r="J1776" s="353">
        <f t="array" ref="J1776">(PRODUCT(1+$F$2:F1776/100)-1)*100</f>
        <v>347.65128719491923</v>
      </c>
      <c r="K1776" s="354">
        <f t="array" ref="K1776">(PRODUCT(1+$G$2:G1776/100)-1)*100</f>
        <v>-24.922548880976038</v>
      </c>
      <c r="M1776" s="361">
        <f t="shared" si="127"/>
        <v>3.3653212697728794</v>
      </c>
    </row>
    <row r="1777" spans="1:13">
      <c r="A1777" s="350">
        <v>39884</v>
      </c>
      <c r="B1777" s="346">
        <v>5.7085999999999997</v>
      </c>
      <c r="C1777" s="346">
        <v>1215.8699999999999</v>
      </c>
      <c r="D1777" s="346"/>
      <c r="E1777" s="351">
        <f t="shared" si="123"/>
        <v>39884</v>
      </c>
      <c r="F1777" s="353">
        <f t="shared" si="124"/>
        <v>6.5892413690087137</v>
      </c>
      <c r="G1777" s="354">
        <f t="shared" si="125"/>
        <v>4.0922205004837009</v>
      </c>
      <c r="I1777" s="351">
        <f t="shared" si="126"/>
        <v>39884</v>
      </c>
      <c r="J1777" s="353">
        <f t="array" ref="J1777">(PRODUCT(1+$F$2:F1777/100)-1)*100</f>
        <v>377.14811099966681</v>
      </c>
      <c r="K1777" s="354">
        <f t="array" ref="K1777">(PRODUCT(1+$G$2:G1777/100)-1)*100</f>
        <v>-21.850214035042704</v>
      </c>
      <c r="M1777" s="361">
        <f t="shared" si="127"/>
        <v>3.3726192461113911</v>
      </c>
    </row>
    <row r="1778" spans="1:13">
      <c r="A1778" s="350">
        <v>39885</v>
      </c>
      <c r="B1778" s="346">
        <v>5.6242999999999999</v>
      </c>
      <c r="C1778" s="346">
        <v>1225.32</v>
      </c>
      <c r="D1778" s="346"/>
      <c r="E1778" s="351">
        <f t="shared" si="123"/>
        <v>39885</v>
      </c>
      <c r="F1778" s="353">
        <f t="shared" si="124"/>
        <v>-1.4767193357390518</v>
      </c>
      <c r="G1778" s="354">
        <f t="shared" si="125"/>
        <v>0.77722124898220724</v>
      </c>
      <c r="I1778" s="351">
        <f t="shared" si="126"/>
        <v>39885</v>
      </c>
      <c r="J1778" s="353">
        <f t="array" ref="J1778">(PRODUCT(1+$F$2:F1778/100)-1)*100</f>
        <v>370.10197258442111</v>
      </c>
      <c r="K1778" s="354">
        <f t="array" ref="K1778">(PRODUCT(1+$G$2:G1778/100)-1)*100</f>
        <v>-21.242817292488937</v>
      </c>
      <c r="M1778" s="361">
        <f t="shared" si="127"/>
        <v>3.3728446841951794</v>
      </c>
    </row>
    <row r="1779" spans="1:13">
      <c r="A1779" s="350">
        <v>39888</v>
      </c>
      <c r="B1779" s="346">
        <v>5.5228999999999999</v>
      </c>
      <c r="C1779" s="346">
        <v>1221.03</v>
      </c>
      <c r="D1779" s="346"/>
      <c r="E1779" s="351">
        <f t="shared" si="123"/>
        <v>39888</v>
      </c>
      <c r="F1779" s="353">
        <f t="shared" si="124"/>
        <v>-1.8028910264388465</v>
      </c>
      <c r="G1779" s="354">
        <f t="shared" si="125"/>
        <v>-0.35011262364116336</v>
      </c>
      <c r="I1779" s="351">
        <f t="shared" si="126"/>
        <v>39888</v>
      </c>
      <c r="J1779" s="353">
        <f t="array" ref="J1779">(PRODUCT(1+$F$2:F1779/100)-1)*100</f>
        <v>361.62654630558455</v>
      </c>
      <c r="K1779" s="354">
        <f t="array" ref="K1779">(PRODUCT(1+$G$2:G1779/100)-1)*100</f>
        <v>-21.518556131172062</v>
      </c>
      <c r="M1779" s="361">
        <f t="shared" si="127"/>
        <v>3.3732036777284078</v>
      </c>
    </row>
    <row r="1780" spans="1:13">
      <c r="A1780" s="350">
        <v>39889</v>
      </c>
      <c r="B1780" s="346">
        <v>5.8270999999999997</v>
      </c>
      <c r="C1780" s="346">
        <v>1260.29</v>
      </c>
      <c r="D1780" s="346"/>
      <c r="E1780" s="351">
        <f t="shared" si="123"/>
        <v>39889</v>
      </c>
      <c r="F1780" s="353">
        <f t="shared" si="124"/>
        <v>5.5079758822357716</v>
      </c>
      <c r="G1780" s="354">
        <f t="shared" si="125"/>
        <v>3.2153182149496695</v>
      </c>
      <c r="I1780" s="351">
        <f t="shared" si="126"/>
        <v>39889</v>
      </c>
      <c r="J1780" s="353">
        <f t="array" ref="J1780">(PRODUCT(1+$F$2:F1780/100)-1)*100</f>
        <v>387.05282514209409</v>
      </c>
      <c r="K1780" s="354">
        <f t="array" ref="K1780">(PRODUCT(1+$G$2:G1780/100)-1)*100</f>
        <v>-18.995127971102132</v>
      </c>
      <c r="M1780" s="361">
        <f t="shared" si="127"/>
        <v>3.3783817818150674</v>
      </c>
    </row>
    <row r="1781" spans="1:13">
      <c r="A1781" s="350">
        <v>39890</v>
      </c>
      <c r="B1781" s="346">
        <v>5.9457000000000004</v>
      </c>
      <c r="C1781" s="346">
        <v>1286.6199999999999</v>
      </c>
      <c r="D1781" s="346"/>
      <c r="E1781" s="351">
        <f t="shared" si="123"/>
        <v>39890</v>
      </c>
      <c r="F1781" s="353">
        <f t="shared" si="124"/>
        <v>2.0353177395273869</v>
      </c>
      <c r="G1781" s="354">
        <f t="shared" si="125"/>
        <v>2.0892016916741252</v>
      </c>
      <c r="I1781" s="351">
        <f t="shared" si="126"/>
        <v>39890</v>
      </c>
      <c r="J1781" s="353">
        <f t="array" ref="J1781">(PRODUCT(1+$F$2:F1781/100)-1)*100</f>
        <v>396.96589769308048</v>
      </c>
      <c r="K1781" s="354">
        <f t="array" ref="K1781">(PRODUCT(1+$G$2:G1781/100)-1)*100</f>
        <v>-17.302772814335942</v>
      </c>
      <c r="M1781" s="361">
        <f t="shared" si="127"/>
        <v>3.3777678703207088</v>
      </c>
    </row>
    <row r="1782" spans="1:13">
      <c r="A1782" s="350">
        <v>39891</v>
      </c>
      <c r="B1782" s="346">
        <v>5.93</v>
      </c>
      <c r="C1782" s="346">
        <v>1269.93</v>
      </c>
      <c r="D1782" s="346"/>
      <c r="E1782" s="351">
        <f t="shared" si="123"/>
        <v>39891</v>
      </c>
      <c r="F1782" s="353">
        <f t="shared" si="124"/>
        <v>-0.26405637687741956</v>
      </c>
      <c r="G1782" s="354">
        <f t="shared" si="125"/>
        <v>-1.2971973076743581</v>
      </c>
      <c r="I1782" s="351">
        <f t="shared" si="126"/>
        <v>39891</v>
      </c>
      <c r="J1782" s="353">
        <f t="array" ref="J1782">(PRODUCT(1+$F$2:F1782/100)-1)*100</f>
        <v>395.65362754931579</v>
      </c>
      <c r="K1782" s="354">
        <f t="array" ref="K1782">(PRODUCT(1+$G$2:G1782/100)-1)*100</f>
        <v>-18.375519018909724</v>
      </c>
      <c r="M1782" s="361">
        <f t="shared" si="127"/>
        <v>3.3756536887024735</v>
      </c>
    </row>
    <row r="1783" spans="1:13">
      <c r="A1783" s="350">
        <v>39892</v>
      </c>
      <c r="B1783" s="346">
        <v>5.95</v>
      </c>
      <c r="C1783" s="346">
        <v>1244.8499999999999</v>
      </c>
      <c r="D1783" s="346"/>
      <c r="E1783" s="351">
        <f t="shared" si="123"/>
        <v>39892</v>
      </c>
      <c r="F1783" s="353">
        <f t="shared" si="124"/>
        <v>0.33726812816190499</v>
      </c>
      <c r="G1783" s="354">
        <f t="shared" si="125"/>
        <v>-1.9749120030237988</v>
      </c>
      <c r="I1783" s="351">
        <f t="shared" si="126"/>
        <v>39892</v>
      </c>
      <c r="J1783" s="353">
        <f t="array" ref="J1783">(PRODUCT(1+$F$2:F1783/100)-1)*100</f>
        <v>397.32530926111798</v>
      </c>
      <c r="K1783" s="354">
        <f t="array" ref="K1783">(PRODUCT(1+$G$2:G1783/100)-1)*100</f>
        <v>-19.987530691211152</v>
      </c>
      <c r="M1783" s="361">
        <f t="shared" si="127"/>
        <v>3.3756542269588401</v>
      </c>
    </row>
    <row r="1784" spans="1:13">
      <c r="A1784" s="350">
        <v>39895</v>
      </c>
      <c r="B1784" s="346">
        <v>6.2</v>
      </c>
      <c r="C1784" s="346">
        <v>1333.21</v>
      </c>
      <c r="D1784" s="346"/>
      <c r="E1784" s="351">
        <f t="shared" si="123"/>
        <v>39895</v>
      </c>
      <c r="F1784" s="353">
        <f t="shared" si="124"/>
        <v>4.2016806722689148</v>
      </c>
      <c r="G1784" s="354">
        <f t="shared" si="125"/>
        <v>7.0980439410370799</v>
      </c>
      <c r="I1784" s="351">
        <f t="shared" si="126"/>
        <v>39895</v>
      </c>
      <c r="J1784" s="353">
        <f t="array" ref="J1784">(PRODUCT(1+$F$2:F1784/100)-1)*100</f>
        <v>418.22133065864398</v>
      </c>
      <c r="K1784" s="354">
        <f t="array" ref="K1784">(PRODUCT(1+$G$2:G1784/100)-1)*100</f>
        <v>-14.308210461364512</v>
      </c>
      <c r="M1784" s="361">
        <f t="shared" si="127"/>
        <v>3.3769702075503898</v>
      </c>
    </row>
    <row r="1785" spans="1:13">
      <c r="A1785" s="350">
        <v>39896</v>
      </c>
      <c r="B1785" s="346">
        <v>6.2028999999999996</v>
      </c>
      <c r="C1785" s="346">
        <v>1306.03</v>
      </c>
      <c r="D1785" s="346"/>
      <c r="E1785" s="351">
        <f t="shared" si="123"/>
        <v>39896</v>
      </c>
      <c r="F1785" s="353">
        <f t="shared" si="124"/>
        <v>4.6774193548371201E-2</v>
      </c>
      <c r="G1785" s="354">
        <f t="shared" si="125"/>
        <v>-2.0386885786935371</v>
      </c>
      <c r="I1785" s="351">
        <f t="shared" si="126"/>
        <v>39896</v>
      </c>
      <c r="J1785" s="353">
        <f t="array" ref="J1785">(PRODUCT(1+$F$2:F1785/100)-1)*100</f>
        <v>418.46372450685516</v>
      </c>
      <c r="K1785" s="354">
        <f t="array" ref="K1785">(PRODUCT(1+$G$2:G1785/100)-1)*100</f>
        <v>-16.055199187566782</v>
      </c>
      <c r="M1785" s="361">
        <f t="shared" si="127"/>
        <v>3.3768664397595018</v>
      </c>
    </row>
    <row r="1786" spans="1:13">
      <c r="A1786" s="350">
        <v>39897</v>
      </c>
      <c r="B1786" s="346">
        <v>5.9371</v>
      </c>
      <c r="C1786" s="346">
        <v>1318.61</v>
      </c>
      <c r="D1786" s="346"/>
      <c r="E1786" s="351">
        <f t="shared" si="123"/>
        <v>39897</v>
      </c>
      <c r="F1786" s="353">
        <f t="shared" si="124"/>
        <v>-4.2850924567540911</v>
      </c>
      <c r="G1786" s="354">
        <f t="shared" si="125"/>
        <v>0.96322442822904808</v>
      </c>
      <c r="I1786" s="351">
        <f t="shared" si="126"/>
        <v>39897</v>
      </c>
      <c r="J1786" s="353">
        <f t="array" ref="J1786">(PRODUCT(1+$F$2:F1786/100)-1)*100</f>
        <v>396.24707455700559</v>
      </c>
      <c r="K1786" s="354">
        <f t="array" ref="K1786">(PRODUCT(1+$G$2:G1786/100)-1)*100</f>
        <v>-15.246622359913209</v>
      </c>
      <c r="M1786" s="361">
        <f t="shared" si="127"/>
        <v>3.3802312237724021</v>
      </c>
    </row>
    <row r="1787" spans="1:13">
      <c r="A1787" s="350">
        <v>39898</v>
      </c>
      <c r="B1787" s="346">
        <v>5.9642999999999997</v>
      </c>
      <c r="C1787" s="346">
        <v>1349.37</v>
      </c>
      <c r="D1787" s="346"/>
      <c r="E1787" s="351">
        <f t="shared" si="123"/>
        <v>39898</v>
      </c>
      <c r="F1787" s="353">
        <f t="shared" si="124"/>
        <v>0.45813612706540052</v>
      </c>
      <c r="G1787" s="354">
        <f t="shared" si="125"/>
        <v>2.3327594967427867</v>
      </c>
      <c r="I1787" s="351">
        <f t="shared" si="126"/>
        <v>39898</v>
      </c>
      <c r="J1787" s="353">
        <f t="array" ref="J1787">(PRODUCT(1+$F$2:F1787/100)-1)*100</f>
        <v>398.52056168505641</v>
      </c>
      <c r="K1787" s="354">
        <f t="array" ref="K1787">(PRODUCT(1+$G$2:G1787/100)-1)*100</f>
        <v>-13.269529894203803</v>
      </c>
      <c r="M1787" s="361">
        <f t="shared" si="127"/>
        <v>3.3801719830906412</v>
      </c>
    </row>
    <row r="1788" spans="1:13">
      <c r="A1788" s="350">
        <v>39899</v>
      </c>
      <c r="B1788" s="346">
        <v>5.6685999999999996</v>
      </c>
      <c r="C1788" s="346">
        <v>1322.19</v>
      </c>
      <c r="D1788" s="346"/>
      <c r="E1788" s="351">
        <f t="shared" si="123"/>
        <v>39899</v>
      </c>
      <c r="F1788" s="353">
        <f t="shared" si="124"/>
        <v>-4.9578324363294897</v>
      </c>
      <c r="G1788" s="354">
        <f t="shared" si="125"/>
        <v>-2.0142733275528513</v>
      </c>
      <c r="I1788" s="351">
        <f t="shared" si="126"/>
        <v>39899</v>
      </c>
      <c r="J1788" s="353">
        <f t="array" ref="J1788">(PRODUCT(1+$F$2:F1788/100)-1)*100</f>
        <v>373.80474757606271</v>
      </c>
      <c r="K1788" s="354">
        <f t="array" ref="K1788">(PRODUCT(1+$G$2:G1788/100)-1)*100</f>
        <v>-15.01651862040605</v>
      </c>
      <c r="M1788" s="361">
        <f t="shared" si="127"/>
        <v>3.3832229787931181</v>
      </c>
    </row>
    <row r="1789" spans="1:13">
      <c r="A1789" s="350">
        <v>39902</v>
      </c>
      <c r="B1789" s="346">
        <v>6.0042999999999997</v>
      </c>
      <c r="C1789" s="346">
        <v>1276.22</v>
      </c>
      <c r="D1789" s="346"/>
      <c r="E1789" s="351">
        <f t="shared" si="123"/>
        <v>39902</v>
      </c>
      <c r="F1789" s="353">
        <f t="shared" si="124"/>
        <v>5.9220971668489497</v>
      </c>
      <c r="G1789" s="354">
        <f t="shared" si="125"/>
        <v>-3.4768074179958974</v>
      </c>
      <c r="I1789" s="351">
        <f t="shared" si="126"/>
        <v>39902</v>
      </c>
      <c r="J1789" s="353">
        <f t="array" ref="J1789">(PRODUCT(1+$F$2:F1789/100)-1)*100</f>
        <v>401.86392510866051</v>
      </c>
      <c r="K1789" s="354">
        <f t="array" ref="K1789">(PRODUCT(1+$G$2:G1789/100)-1)*100</f>
        <v>-17.971230605082933</v>
      </c>
      <c r="M1789" s="361">
        <f t="shared" si="127"/>
        <v>3.3864323222796497</v>
      </c>
    </row>
    <row r="1790" spans="1:13">
      <c r="A1790" s="350">
        <v>39903</v>
      </c>
      <c r="B1790" s="346">
        <v>6.1314000000000002</v>
      </c>
      <c r="C1790" s="346">
        <v>1292.98</v>
      </c>
      <c r="D1790" s="346"/>
      <c r="E1790" s="351">
        <f t="shared" si="123"/>
        <v>39903</v>
      </c>
      <c r="F1790" s="353">
        <f t="shared" si="124"/>
        <v>2.1168162816648239</v>
      </c>
      <c r="G1790" s="354">
        <f t="shared" si="125"/>
        <v>1.3132532008587772</v>
      </c>
      <c r="I1790" s="351">
        <f t="shared" si="126"/>
        <v>39903</v>
      </c>
      <c r="J1790" s="353">
        <f t="array" ref="J1790">(PRODUCT(1+$F$2:F1790/100)-1)*100</f>
        <v>412.48746238716285</v>
      </c>
      <c r="K1790" s="354">
        <f t="array" ref="K1790">(PRODUCT(1+$G$2:G1790/100)-1)*100</f>
        <v>-16.893985165379121</v>
      </c>
      <c r="M1790" s="361">
        <f t="shared" si="127"/>
        <v>3.3863938573668064</v>
      </c>
    </row>
    <row r="1791" spans="1:13">
      <c r="A1791" s="350">
        <v>39904</v>
      </c>
      <c r="B1791" s="346">
        <v>6.1242999999999999</v>
      </c>
      <c r="C1791" s="346">
        <v>1314.63</v>
      </c>
      <c r="D1791" s="346"/>
      <c r="E1791" s="351">
        <f t="shared" si="123"/>
        <v>39904</v>
      </c>
      <c r="F1791" s="353">
        <f t="shared" si="124"/>
        <v>-0.11579737091039766</v>
      </c>
      <c r="G1791" s="354">
        <f t="shared" si="125"/>
        <v>1.6744265185849816</v>
      </c>
      <c r="I1791" s="351">
        <f t="shared" si="126"/>
        <v>39904</v>
      </c>
      <c r="J1791" s="353">
        <f t="array" ref="J1791">(PRODUCT(1+$F$2:F1791/100)-1)*100</f>
        <v>411.8940153794731</v>
      </c>
      <c r="K1791" s="354">
        <f t="array" ref="K1791">(PRODUCT(1+$G$2:G1791/100)-1)*100</f>
        <v>-15.502436014449062</v>
      </c>
      <c r="M1791" s="361">
        <f t="shared" si="127"/>
        <v>3.3861692860811559</v>
      </c>
    </row>
    <row r="1792" spans="1:13">
      <c r="A1792" s="350">
        <v>39905</v>
      </c>
      <c r="B1792" s="346">
        <v>6.1614000000000004</v>
      </c>
      <c r="C1792" s="346">
        <v>1352.47</v>
      </c>
      <c r="D1792" s="346"/>
      <c r="E1792" s="351">
        <f t="shared" si="123"/>
        <v>39905</v>
      </c>
      <c r="F1792" s="353">
        <f t="shared" si="124"/>
        <v>0.60578351811637621</v>
      </c>
      <c r="G1792" s="354">
        <f t="shared" si="125"/>
        <v>2.8783764253059729</v>
      </c>
      <c r="I1792" s="351">
        <f t="shared" si="126"/>
        <v>39905</v>
      </c>
      <c r="J1792" s="353">
        <f t="array" ref="J1792">(PRODUCT(1+$F$2:F1792/100)-1)*100</f>
        <v>414.99498495486603</v>
      </c>
      <c r="K1792" s="354">
        <f t="array" ref="K1792">(PRODUCT(1+$G$2:G1792/100)-1)*100</f>
        <v>-13.070278052731133</v>
      </c>
      <c r="M1792" s="361">
        <f t="shared" si="127"/>
        <v>3.3844295124614088</v>
      </c>
    </row>
    <row r="1793" spans="1:13">
      <c r="A1793" s="350">
        <v>39906</v>
      </c>
      <c r="B1793" s="346">
        <v>6.1528999999999998</v>
      </c>
      <c r="C1793" s="346">
        <v>1365.66</v>
      </c>
      <c r="D1793" s="346"/>
      <c r="E1793" s="351">
        <f t="shared" si="123"/>
        <v>39906</v>
      </c>
      <c r="F1793" s="353">
        <f t="shared" si="124"/>
        <v>-0.13795565942805732</v>
      </c>
      <c r="G1793" s="354">
        <f t="shared" si="125"/>
        <v>0.97525268582667746</v>
      </c>
      <c r="I1793" s="351">
        <f t="shared" si="126"/>
        <v>39906</v>
      </c>
      <c r="J1793" s="353">
        <f t="array" ref="J1793">(PRODUCT(1+$F$2:F1793/100)-1)*100</f>
        <v>414.28452022735013</v>
      </c>
      <c r="K1793" s="354">
        <f t="array" ref="K1793">(PRODUCT(1+$G$2:G1793/100)-1)*100</f>
        <v>-12.222493604658736</v>
      </c>
      <c r="M1793" s="361">
        <f t="shared" si="127"/>
        <v>3.3830899072528897</v>
      </c>
    </row>
    <row r="1794" spans="1:13">
      <c r="A1794" s="350">
        <v>39909</v>
      </c>
      <c r="B1794" s="346">
        <v>6.3571</v>
      </c>
      <c r="C1794" s="346">
        <v>1354.36</v>
      </c>
      <c r="D1794" s="346"/>
      <c r="E1794" s="351">
        <f t="shared" si="123"/>
        <v>39909</v>
      </c>
      <c r="F1794" s="353">
        <f t="shared" si="124"/>
        <v>3.3187602593898857</v>
      </c>
      <c r="G1794" s="354">
        <f t="shared" si="125"/>
        <v>-0.82743874756529001</v>
      </c>
      <c r="I1794" s="351">
        <f t="shared" si="126"/>
        <v>39909</v>
      </c>
      <c r="J1794" s="353">
        <f t="array" ref="J1794">(PRODUCT(1+$F$2:F1794/100)-1)*100</f>
        <v>431.35239050484938</v>
      </c>
      <c r="K1794" s="354">
        <f t="array" ref="K1794">(PRODUCT(1+$G$2:G1794/100)-1)*100</f>
        <v>-12.948798704220387</v>
      </c>
      <c r="M1794" s="361">
        <f t="shared" si="127"/>
        <v>3.3812930678133619</v>
      </c>
    </row>
    <row r="1795" spans="1:13">
      <c r="A1795" s="350">
        <v>39910</v>
      </c>
      <c r="B1795" s="346">
        <v>6.2428999999999997</v>
      </c>
      <c r="C1795" s="346">
        <v>1322.91</v>
      </c>
      <c r="D1795" s="346"/>
      <c r="E1795" s="351">
        <f t="shared" ref="E1795:E1858" si="128">A1795</f>
        <v>39910</v>
      </c>
      <c r="F1795" s="353">
        <f t="shared" ref="F1795:F1858" si="129">((B1795/B1794)-1)*100</f>
        <v>-1.7964166050557728</v>
      </c>
      <c r="G1795" s="354">
        <f t="shared" ref="G1795:G1858" si="130">((C1795/C1794)-1)*100</f>
        <v>-2.3221300097462927</v>
      </c>
      <c r="I1795" s="351">
        <f t="shared" ref="I1795:I1858" si="131">E1795</f>
        <v>39910</v>
      </c>
      <c r="J1795" s="353">
        <f t="array" ref="J1795">(PRODUCT(1+$F$2:F1795/100)-1)*100</f>
        <v>421.80708793045943</v>
      </c>
      <c r="K1795" s="354">
        <f t="array" ref="K1795">(PRODUCT(1+$G$2:G1795/100)-1)*100</f>
        <v>-14.970240773354337</v>
      </c>
      <c r="M1795" s="361">
        <f t="shared" si="127"/>
        <v>3.3815316205707928</v>
      </c>
    </row>
    <row r="1796" spans="1:13">
      <c r="A1796" s="350">
        <v>39911</v>
      </c>
      <c r="B1796" s="346">
        <v>6.3257000000000003</v>
      </c>
      <c r="C1796" s="346">
        <v>1338.53</v>
      </c>
      <c r="D1796" s="346"/>
      <c r="E1796" s="351">
        <f t="shared" si="128"/>
        <v>39911</v>
      </c>
      <c r="F1796" s="353">
        <f t="shared" si="129"/>
        <v>1.3263066843934856</v>
      </c>
      <c r="G1796" s="354">
        <f t="shared" si="130"/>
        <v>1.1807303595860574</v>
      </c>
      <c r="I1796" s="351">
        <f t="shared" si="131"/>
        <v>39911</v>
      </c>
      <c r="J1796" s="353">
        <f t="array" ref="J1796">(PRODUCT(1+$F$2:F1796/100)-1)*100</f>
        <v>428.72785021732011</v>
      </c>
      <c r="K1796" s="354">
        <f t="array" ref="K1796">(PRODUCT(1+$G$2:G1796/100)-1)*100</f>
        <v>-13.9662685914824</v>
      </c>
      <c r="M1796" s="361">
        <f t="shared" si="127"/>
        <v>3.3815310383764889</v>
      </c>
    </row>
    <row r="1797" spans="1:13">
      <c r="A1797" s="350">
        <v>39912</v>
      </c>
      <c r="B1797" s="346">
        <v>6.7070999999999996</v>
      </c>
      <c r="C1797" s="346">
        <v>1389.49</v>
      </c>
      <c r="D1797" s="346"/>
      <c r="E1797" s="351">
        <f t="shared" si="128"/>
        <v>39912</v>
      </c>
      <c r="F1797" s="353">
        <f t="shared" si="129"/>
        <v>6.0293722433880648</v>
      </c>
      <c r="G1797" s="354">
        <f t="shared" si="130"/>
        <v>3.8071615877119047</v>
      </c>
      <c r="I1797" s="351">
        <f t="shared" si="131"/>
        <v>39912</v>
      </c>
      <c r="J1797" s="353">
        <f t="array" ref="J1797">(PRODUCT(1+$F$2:F1797/100)-1)*100</f>
        <v>460.60682046138572</v>
      </c>
      <c r="K1797" s="354">
        <f t="array" ref="K1797">(PRODUCT(1+$G$2:G1797/100)-1)*100</f>
        <v>-10.690825416822081</v>
      </c>
      <c r="M1797" s="361">
        <f t="shared" si="127"/>
        <v>3.3879432448047986</v>
      </c>
    </row>
    <row r="1798" spans="1:13">
      <c r="A1798" s="350">
        <v>39913</v>
      </c>
      <c r="B1798" s="346">
        <v>6.7070999999999996</v>
      </c>
      <c r="C1798" s="346">
        <v>1389.49</v>
      </c>
      <c r="D1798" s="346"/>
      <c r="E1798" s="351">
        <f t="shared" si="128"/>
        <v>39913</v>
      </c>
      <c r="F1798" s="353">
        <f t="shared" si="129"/>
        <v>0</v>
      </c>
      <c r="G1798" s="354">
        <f t="shared" si="130"/>
        <v>0</v>
      </c>
      <c r="I1798" s="351">
        <f t="shared" si="131"/>
        <v>39913</v>
      </c>
      <c r="J1798" s="353">
        <f t="array" ref="J1798">(PRODUCT(1+$F$2:F1798/100)-1)*100</f>
        <v>460.60682046138572</v>
      </c>
      <c r="K1798" s="354">
        <f t="array" ref="K1798">(PRODUCT(1+$G$2:G1798/100)-1)*100</f>
        <v>-10.690825416822081</v>
      </c>
      <c r="M1798" s="361">
        <f t="shared" si="127"/>
        <v>3.3878146939236733</v>
      </c>
    </row>
    <row r="1799" spans="1:13">
      <c r="A1799" s="350">
        <v>39916</v>
      </c>
      <c r="B1799" s="346">
        <v>7.06</v>
      </c>
      <c r="C1799" s="346">
        <v>1393.13</v>
      </c>
      <c r="D1799" s="346"/>
      <c r="E1799" s="351">
        <f t="shared" si="128"/>
        <v>39916</v>
      </c>
      <c r="F1799" s="353">
        <f t="shared" si="129"/>
        <v>5.2615884659539924</v>
      </c>
      <c r="G1799" s="354">
        <f t="shared" si="130"/>
        <v>0.2619666208464988</v>
      </c>
      <c r="I1799" s="351">
        <f t="shared" si="131"/>
        <v>39916</v>
      </c>
      <c r="J1799" s="353">
        <f t="array" ref="J1799">(PRODUCT(1+$F$2:F1799/100)-1)*100</f>
        <v>490.10364426613336</v>
      </c>
      <c r="K1799" s="354">
        <f t="array" ref="K1799">(PRODUCT(1+$G$2:G1799/100)-1)*100</f>
        <v>-10.456865190060627</v>
      </c>
      <c r="M1799" s="361">
        <f t="shared" si="127"/>
        <v>3.3927288223850969</v>
      </c>
    </row>
    <row r="1800" spans="1:13">
      <c r="A1800" s="350">
        <v>39917</v>
      </c>
      <c r="B1800" s="346">
        <v>6.8285999999999998</v>
      </c>
      <c r="C1800" s="346">
        <v>1365.2</v>
      </c>
      <c r="D1800" s="346"/>
      <c r="E1800" s="351">
        <f t="shared" si="128"/>
        <v>39917</v>
      </c>
      <c r="F1800" s="353">
        <f t="shared" si="129"/>
        <v>-3.2776203966005668</v>
      </c>
      <c r="G1800" s="354">
        <f t="shared" si="130"/>
        <v>-2.0048380266019739</v>
      </c>
      <c r="I1800" s="351">
        <f t="shared" si="131"/>
        <v>39917</v>
      </c>
      <c r="J1800" s="353">
        <f t="array" ref="J1800">(PRODUCT(1+$F$2:F1800/100)-1)*100</f>
        <v>470.76228686058334</v>
      </c>
      <c r="K1800" s="354">
        <f t="array" ref="K1800">(PRODUCT(1+$G$2:G1800/100)-1)*100</f>
        <v>-12.252060006941756</v>
      </c>
      <c r="M1800" s="361">
        <f t="shared" si="127"/>
        <v>3.3944789339553165</v>
      </c>
    </row>
    <row r="1801" spans="1:13">
      <c r="A1801" s="350">
        <v>39918</v>
      </c>
      <c r="B1801" s="346">
        <v>6.6557000000000004</v>
      </c>
      <c r="C1801" s="346">
        <v>1382.36</v>
      </c>
      <c r="D1801" s="346"/>
      <c r="E1801" s="351">
        <f t="shared" si="128"/>
        <v>39918</v>
      </c>
      <c r="F1801" s="353">
        <f t="shared" si="129"/>
        <v>-2.5319977740678845</v>
      </c>
      <c r="G1801" s="354">
        <f t="shared" si="130"/>
        <v>1.2569586873718119</v>
      </c>
      <c r="I1801" s="351">
        <f t="shared" si="131"/>
        <v>39918</v>
      </c>
      <c r="J1801" s="353">
        <f t="array" ref="J1801">(PRODUCT(1+$F$2:F1801/100)-1)*100</f>
        <v>456.31059846205443</v>
      </c>
      <c r="K1801" s="354">
        <f t="array" ref="K1801">(PRODUCT(1+$G$2:G1801/100)-1)*100</f>
        <v>-11.149104652209207</v>
      </c>
      <c r="M1801" s="361">
        <f t="shared" si="127"/>
        <v>3.3958002241338958</v>
      </c>
    </row>
    <row r="1802" spans="1:13">
      <c r="A1802" s="350">
        <v>39919</v>
      </c>
      <c r="B1802" s="346">
        <v>6.8956999999999997</v>
      </c>
      <c r="C1802" s="346">
        <v>1403.89</v>
      </c>
      <c r="D1802" s="346"/>
      <c r="E1802" s="351">
        <f t="shared" si="128"/>
        <v>39919</v>
      </c>
      <c r="F1802" s="353">
        <f t="shared" si="129"/>
        <v>3.6059317577414651</v>
      </c>
      <c r="G1802" s="354">
        <f t="shared" si="130"/>
        <v>1.5574814086055877</v>
      </c>
      <c r="I1802" s="351">
        <f t="shared" si="131"/>
        <v>39919</v>
      </c>
      <c r="J1802" s="353">
        <f t="array" ref="J1802">(PRODUCT(1+$F$2:F1802/100)-1)*100</f>
        <v>476.37077900367927</v>
      </c>
      <c r="K1802" s="354">
        <f t="array" ref="K1802">(PRODUCT(1+$G$2:G1802/100)-1)*100</f>
        <v>-9.7652684757877584</v>
      </c>
      <c r="M1802" s="361">
        <f t="shared" si="127"/>
        <v>3.3980858721192959</v>
      </c>
    </row>
    <row r="1803" spans="1:13">
      <c r="A1803" s="350">
        <v>39920</v>
      </c>
      <c r="B1803" s="346">
        <v>6.9756999999999998</v>
      </c>
      <c r="C1803" s="346">
        <v>1410.85</v>
      </c>
      <c r="D1803" s="346"/>
      <c r="E1803" s="351">
        <f t="shared" si="128"/>
        <v>39920</v>
      </c>
      <c r="F1803" s="353">
        <f t="shared" si="129"/>
        <v>1.1601432776948029</v>
      </c>
      <c r="G1803" s="354">
        <f t="shared" si="130"/>
        <v>0.49576533774011722</v>
      </c>
      <c r="I1803" s="351">
        <f t="shared" si="131"/>
        <v>39920</v>
      </c>
      <c r="J1803" s="353">
        <f t="array" ref="J1803">(PRODUCT(1+$F$2:F1803/100)-1)*100</f>
        <v>483.05750585088765</v>
      </c>
      <c r="K1803" s="354">
        <f t="array" ref="K1803">(PRODUCT(1+$G$2:G1803/100)-1)*100</f>
        <v>-9.3179159542878587</v>
      </c>
      <c r="M1803" s="361">
        <f t="shared" si="127"/>
        <v>3.3975859021949</v>
      </c>
    </row>
    <row r="1804" spans="1:13">
      <c r="A1804" s="350">
        <v>39923</v>
      </c>
      <c r="B1804" s="346">
        <v>7.0871000000000004</v>
      </c>
      <c r="C1804" s="346">
        <v>1350.52</v>
      </c>
      <c r="D1804" s="346"/>
      <c r="E1804" s="351">
        <f t="shared" si="128"/>
        <v>39923</v>
      </c>
      <c r="F1804" s="353">
        <f t="shared" si="129"/>
        <v>1.5969723468612473</v>
      </c>
      <c r="G1804" s="354">
        <f t="shared" si="130"/>
        <v>-4.276145585994251</v>
      </c>
      <c r="I1804" s="351">
        <f t="shared" si="131"/>
        <v>39923</v>
      </c>
      <c r="J1804" s="353">
        <f t="array" ref="J1804">(PRODUCT(1+$F$2:F1804/100)-1)*100</f>
        <v>492.36877298562518</v>
      </c>
      <c r="K1804" s="354">
        <f t="array" ref="K1804">(PRODUCT(1+$G$2:G1804/100)-1)*100</f>
        <v>-13.195613888496172</v>
      </c>
      <c r="M1804" s="361">
        <f t="shared" si="127"/>
        <v>3.3947123947193365</v>
      </c>
    </row>
    <row r="1805" spans="1:13">
      <c r="A1805" s="350">
        <v>39924</v>
      </c>
      <c r="B1805" s="346">
        <v>6.6570999999999998</v>
      </c>
      <c r="C1805" s="346">
        <v>1379.22</v>
      </c>
      <c r="D1805" s="346"/>
      <c r="E1805" s="351">
        <f t="shared" si="128"/>
        <v>39924</v>
      </c>
      <c r="F1805" s="353">
        <f t="shared" si="129"/>
        <v>-6.0673618264170166</v>
      </c>
      <c r="G1805" s="354">
        <f t="shared" si="130"/>
        <v>2.125107366051604</v>
      </c>
      <c r="I1805" s="351">
        <f t="shared" si="131"/>
        <v>39924</v>
      </c>
      <c r="J1805" s="353">
        <f t="array" ref="J1805">(PRODUCT(1+$F$2:F1805/100)-1)*100</f>
        <v>456.42761618188052</v>
      </c>
      <c r="K1805" s="354">
        <f t="array" ref="K1805">(PRODUCT(1+$G$2:G1805/100)-1)*100</f>
        <v>-11.350927485184725</v>
      </c>
      <c r="M1805" s="361">
        <f t="shared" si="127"/>
        <v>3.4019011103908001</v>
      </c>
    </row>
    <row r="1806" spans="1:13">
      <c r="A1806" s="350">
        <v>39925</v>
      </c>
      <c r="B1806" s="346">
        <v>6.5542999999999996</v>
      </c>
      <c r="C1806" s="346">
        <v>1368.92</v>
      </c>
      <c r="D1806" s="346"/>
      <c r="E1806" s="351">
        <f t="shared" si="128"/>
        <v>39925</v>
      </c>
      <c r="F1806" s="353">
        <f t="shared" si="129"/>
        <v>-1.5442159498880947</v>
      </c>
      <c r="G1806" s="354">
        <f t="shared" si="130"/>
        <v>-0.74679891532895004</v>
      </c>
      <c r="I1806" s="351">
        <f t="shared" si="131"/>
        <v>39925</v>
      </c>
      <c r="J1806" s="353">
        <f t="array" ref="J1806">(PRODUCT(1+$F$2:F1806/100)-1)*100</f>
        <v>447.83517218321782</v>
      </c>
      <c r="K1806" s="354">
        <f t="array" ref="K1806">(PRODUCT(1+$G$2:G1806/100)-1)*100</f>
        <v>-12.01295779717454</v>
      </c>
      <c r="M1806" s="361">
        <f t="shared" si="127"/>
        <v>3.4021850976344625</v>
      </c>
    </row>
    <row r="1807" spans="1:13">
      <c r="A1807" s="350">
        <v>39926</v>
      </c>
      <c r="B1807" s="346">
        <v>6.4743000000000004</v>
      </c>
      <c r="C1807" s="346">
        <v>1382.52</v>
      </c>
      <c r="D1807" s="346"/>
      <c r="E1807" s="351">
        <f t="shared" si="128"/>
        <v>39926</v>
      </c>
      <c r="F1807" s="353">
        <f t="shared" si="129"/>
        <v>-1.2205727537646927</v>
      </c>
      <c r="G1807" s="354">
        <f t="shared" si="130"/>
        <v>0.99348391432660943</v>
      </c>
      <c r="I1807" s="351">
        <f t="shared" si="131"/>
        <v>39926</v>
      </c>
      <c r="J1807" s="353">
        <f t="array" ref="J1807">(PRODUCT(1+$F$2:F1807/100)-1)*100</f>
        <v>441.14844533600956</v>
      </c>
      <c r="K1807" s="354">
        <f t="array" ref="K1807">(PRODUCT(1+$G$2:G1807/100)-1)*100</f>
        <v>-11.138820686197704</v>
      </c>
      <c r="M1807" s="361">
        <f t="shared" si="127"/>
        <v>3.4021881691015596</v>
      </c>
    </row>
    <row r="1808" spans="1:13">
      <c r="A1808" s="350">
        <v>39927</v>
      </c>
      <c r="B1808" s="346">
        <v>6.1043000000000003</v>
      </c>
      <c r="C1808" s="346">
        <v>1405.74</v>
      </c>
      <c r="D1808" s="346"/>
      <c r="E1808" s="351">
        <f t="shared" si="128"/>
        <v>39927</v>
      </c>
      <c r="F1808" s="353">
        <f t="shared" si="129"/>
        <v>-5.7149035416956266</v>
      </c>
      <c r="G1808" s="354">
        <f t="shared" si="130"/>
        <v>1.6795417064491058</v>
      </c>
      <c r="I1808" s="351">
        <f t="shared" si="131"/>
        <v>39927</v>
      </c>
      <c r="J1808" s="353">
        <f t="array" ref="J1808">(PRODUCT(1+$F$2:F1808/100)-1)*100</f>
        <v>410.22233366767119</v>
      </c>
      <c r="K1808" s="354">
        <f t="array" ref="K1808">(PRODUCT(1+$G$2:G1808/100)-1)*100</f>
        <v>-9.6463601187798726</v>
      </c>
      <c r="M1808" s="361">
        <f t="shared" si="127"/>
        <v>3.408219892276144</v>
      </c>
    </row>
    <row r="1809" spans="1:13">
      <c r="A1809" s="350">
        <v>39930</v>
      </c>
      <c r="B1809" s="346">
        <v>6.6242999999999999</v>
      </c>
      <c r="C1809" s="346">
        <v>1391.58</v>
      </c>
      <c r="D1809" s="346"/>
      <c r="E1809" s="351">
        <f t="shared" si="128"/>
        <v>39930</v>
      </c>
      <c r="F1809" s="353">
        <f t="shared" si="129"/>
        <v>8.5185852595711218</v>
      </c>
      <c r="G1809" s="354">
        <f t="shared" si="130"/>
        <v>-1.0072986469759737</v>
      </c>
      <c r="I1809" s="351">
        <f t="shared" si="131"/>
        <v>39930</v>
      </c>
      <c r="J1809" s="353">
        <f t="array" ref="J1809">(PRODUCT(1+$F$2:F1809/100)-1)*100</f>
        <v>453.68605817452521</v>
      </c>
      <c r="K1809" s="354">
        <f t="array" ref="K1809">(PRODUCT(1+$G$2:G1809/100)-1)*100</f>
        <v>-10.556491110796951</v>
      </c>
      <c r="M1809" s="361">
        <f t="shared" si="127"/>
        <v>3.4213807447441464</v>
      </c>
    </row>
    <row r="1810" spans="1:13">
      <c r="A1810" s="350">
        <v>39931</v>
      </c>
      <c r="B1810" s="346">
        <v>6.5971000000000002</v>
      </c>
      <c r="C1810" s="346">
        <v>1387.82</v>
      </c>
      <c r="D1810" s="346"/>
      <c r="E1810" s="351">
        <f t="shared" si="128"/>
        <v>39931</v>
      </c>
      <c r="F1810" s="353">
        <f t="shared" si="129"/>
        <v>-0.41060942288241309</v>
      </c>
      <c r="G1810" s="354">
        <f t="shared" si="130"/>
        <v>-0.27019646732491243</v>
      </c>
      <c r="I1810" s="351">
        <f t="shared" si="131"/>
        <v>39931</v>
      </c>
      <c r="J1810" s="353">
        <f t="array" ref="J1810">(PRODUCT(1+$F$2:F1810/100)-1)*100</f>
        <v>451.4125710464744</v>
      </c>
      <c r="K1810" s="354">
        <f t="array" ref="K1810">(PRODUCT(1+$G$2:G1810/100)-1)*100</f>
        <v>-10.798164312067026</v>
      </c>
      <c r="M1810" s="361">
        <f t="shared" ref="M1810:M1873" si="132">_xlfn.STDEV.S(F1028:F1810)</f>
        <v>3.4213365963029521</v>
      </c>
    </row>
    <row r="1811" spans="1:13">
      <c r="A1811" s="350">
        <v>39932</v>
      </c>
      <c r="B1811" s="346">
        <v>6.4614000000000003</v>
      </c>
      <c r="C1811" s="346">
        <v>1417.99</v>
      </c>
      <c r="D1811" s="346"/>
      <c r="E1811" s="351">
        <f t="shared" si="128"/>
        <v>39932</v>
      </c>
      <c r="F1811" s="353">
        <f t="shared" si="129"/>
        <v>-2.0569644237619533</v>
      </c>
      <c r="G1811" s="354">
        <f t="shared" si="130"/>
        <v>2.1739130434782705</v>
      </c>
      <c r="I1811" s="351">
        <f t="shared" si="131"/>
        <v>39932</v>
      </c>
      <c r="J1811" s="353">
        <f t="array" ref="J1811">(PRODUCT(1+$F$2:F1811/100)-1)*100</f>
        <v>440.07021063189728</v>
      </c>
      <c r="K1811" s="354">
        <f t="array" ref="K1811">(PRODUCT(1+$G$2:G1811/100)-1)*100</f>
        <v>-8.8589939710249972</v>
      </c>
      <c r="M1811" s="361">
        <f t="shared" si="132"/>
        <v>3.4167951266484029</v>
      </c>
    </row>
    <row r="1812" spans="1:13">
      <c r="A1812" s="350">
        <v>39933</v>
      </c>
      <c r="B1812" s="346">
        <v>6.4729000000000001</v>
      </c>
      <c r="C1812" s="346">
        <v>1416.73</v>
      </c>
      <c r="D1812" s="346"/>
      <c r="E1812" s="351">
        <f t="shared" si="128"/>
        <v>39933</v>
      </c>
      <c r="F1812" s="353">
        <f t="shared" si="129"/>
        <v>0.17798000433342231</v>
      </c>
      <c r="G1812" s="354">
        <f t="shared" si="130"/>
        <v>-8.885817248358574E-2</v>
      </c>
      <c r="I1812" s="351">
        <f t="shared" si="131"/>
        <v>39933</v>
      </c>
      <c r="J1812" s="353">
        <f t="array" ref="J1812">(PRODUCT(1+$F$2:F1812/100)-1)*100</f>
        <v>441.03142761618352</v>
      </c>
      <c r="K1812" s="354">
        <f t="array" ref="K1812">(PRODUCT(1+$G$2:G1812/100)-1)*100</f>
        <v>-8.9399802033654936</v>
      </c>
      <c r="M1812" s="361">
        <f t="shared" si="132"/>
        <v>3.4167844408446046</v>
      </c>
    </row>
    <row r="1813" spans="1:13">
      <c r="A1813" s="350">
        <v>39934</v>
      </c>
      <c r="B1813" s="346">
        <v>6.3543000000000003</v>
      </c>
      <c r="C1813" s="346">
        <v>1424.41</v>
      </c>
      <c r="D1813" s="346"/>
      <c r="E1813" s="351">
        <f t="shared" si="128"/>
        <v>39934</v>
      </c>
      <c r="F1813" s="353">
        <f t="shared" si="129"/>
        <v>-1.8322544763552662</v>
      </c>
      <c r="G1813" s="354">
        <f t="shared" si="130"/>
        <v>0.54209341229451979</v>
      </c>
      <c r="I1813" s="351">
        <f t="shared" si="131"/>
        <v>39934</v>
      </c>
      <c r="J1813" s="353">
        <f t="array" ref="J1813">(PRODUCT(1+$F$2:F1813/100)-1)*100</f>
        <v>431.11835506519719</v>
      </c>
      <c r="K1813" s="354">
        <f t="array" ref="K1813">(PRODUCT(1+$G$2:G1813/100)-1)*100</f>
        <v>-8.4463498348138479</v>
      </c>
      <c r="M1813" s="361">
        <f t="shared" si="132"/>
        <v>3.4168040034346729</v>
      </c>
    </row>
    <row r="1814" spans="1:13">
      <c r="A1814" s="350">
        <v>39937</v>
      </c>
      <c r="B1814" s="346">
        <v>6.42</v>
      </c>
      <c r="C1814" s="346">
        <v>1472.64</v>
      </c>
      <c r="D1814" s="346"/>
      <c r="E1814" s="351">
        <f t="shared" si="128"/>
        <v>39937</v>
      </c>
      <c r="F1814" s="353">
        <f t="shared" si="129"/>
        <v>1.0339455172088119</v>
      </c>
      <c r="G1814" s="354">
        <f t="shared" si="130"/>
        <v>3.3859633111253062</v>
      </c>
      <c r="I1814" s="351">
        <f t="shared" si="131"/>
        <v>39937</v>
      </c>
      <c r="J1814" s="353">
        <f t="array" ref="J1814">(PRODUCT(1+$F$2:F1814/100)-1)*100</f>
        <v>436.60982948846697</v>
      </c>
      <c r="K1814" s="354">
        <f t="array" ref="K1814">(PRODUCT(1+$G$2:G1814/100)-1)*100</f>
        <v>-5.3463768302246306</v>
      </c>
      <c r="M1814" s="361">
        <f t="shared" si="132"/>
        <v>3.4164020518928067</v>
      </c>
    </row>
    <row r="1815" spans="1:13">
      <c r="A1815" s="350">
        <v>39938</v>
      </c>
      <c r="B1815" s="346">
        <v>6.4443000000000001</v>
      </c>
      <c r="C1815" s="346">
        <v>1467.25</v>
      </c>
      <c r="D1815" s="346"/>
      <c r="E1815" s="351">
        <f t="shared" si="128"/>
        <v>39938</v>
      </c>
      <c r="F1815" s="353">
        <f t="shared" si="129"/>
        <v>0.37850467289719525</v>
      </c>
      <c r="G1815" s="354">
        <f t="shared" si="130"/>
        <v>-0.36600934376358474</v>
      </c>
      <c r="I1815" s="351">
        <f t="shared" si="131"/>
        <v>39938</v>
      </c>
      <c r="J1815" s="353">
        <f t="array" ref="J1815">(PRODUCT(1+$F$2:F1815/100)-1)*100</f>
        <v>438.6409227683065</v>
      </c>
      <c r="K1815" s="354">
        <f t="array" ref="K1815">(PRODUCT(1+$G$2:G1815/100)-1)*100</f>
        <v>-5.692817935236782</v>
      </c>
      <c r="M1815" s="361">
        <f t="shared" si="132"/>
        <v>3.4162861338352575</v>
      </c>
    </row>
    <row r="1816" spans="1:13">
      <c r="A1816" s="350">
        <v>39939</v>
      </c>
      <c r="B1816" s="346">
        <v>6.1414</v>
      </c>
      <c r="C1816" s="346">
        <v>1493.31</v>
      </c>
      <c r="D1816" s="346"/>
      <c r="E1816" s="351">
        <f t="shared" si="128"/>
        <v>39939</v>
      </c>
      <c r="F1816" s="353">
        <f t="shared" si="129"/>
        <v>-4.7002777648464615</v>
      </c>
      <c r="G1816" s="354">
        <f t="shared" si="130"/>
        <v>1.7761117737263632</v>
      </c>
      <c r="I1816" s="351">
        <f t="shared" si="131"/>
        <v>39939</v>
      </c>
      <c r="J1816" s="353">
        <f t="array" ref="J1816">(PRODUCT(1+$F$2:F1816/100)-1)*100</f>
        <v>413.323303243064</v>
      </c>
      <c r="K1816" s="354">
        <f t="array" ref="K1816">(PRODUCT(1+$G$2:G1816/100)-1)*100</f>
        <v>-4.0178169711149625</v>
      </c>
      <c r="M1816" s="361">
        <f t="shared" si="132"/>
        <v>3.4204486258502489</v>
      </c>
    </row>
    <row r="1817" spans="1:13">
      <c r="A1817" s="350">
        <v>39940</v>
      </c>
      <c r="B1817" s="346">
        <v>5.71</v>
      </c>
      <c r="C1817" s="346">
        <v>1473.66</v>
      </c>
      <c r="D1817" s="346"/>
      <c r="E1817" s="351">
        <f t="shared" si="128"/>
        <v>39940</v>
      </c>
      <c r="F1817" s="353">
        <f t="shared" si="129"/>
        <v>-7.0244569642101133</v>
      </c>
      <c r="G1817" s="354">
        <f t="shared" si="130"/>
        <v>-1.3158687747353071</v>
      </c>
      <c r="I1817" s="351">
        <f t="shared" si="131"/>
        <v>39940</v>
      </c>
      <c r="J1817" s="353">
        <f t="array" ref="J1817">(PRODUCT(1+$F$2:F1817/100)-1)*100</f>
        <v>377.26512871949325</v>
      </c>
      <c r="K1817" s="354">
        <f t="array" ref="K1817">(PRODUCT(1+$G$2:G1817/100)-1)*100</f>
        <v>-5.2808165469013568</v>
      </c>
      <c r="M1817" s="361">
        <f t="shared" si="132"/>
        <v>3.4297012962830853</v>
      </c>
    </row>
    <row r="1818" spans="1:13">
      <c r="A1818" s="350">
        <v>39941</v>
      </c>
      <c r="B1818" s="346">
        <v>5.7457000000000003</v>
      </c>
      <c r="C1818" s="346">
        <v>1509.14</v>
      </c>
      <c r="D1818" s="346"/>
      <c r="E1818" s="351">
        <f t="shared" si="128"/>
        <v>39941</v>
      </c>
      <c r="F1818" s="353">
        <f t="shared" si="129"/>
        <v>0.62521891418565456</v>
      </c>
      <c r="G1818" s="354">
        <f t="shared" si="130"/>
        <v>2.4076109821804303</v>
      </c>
      <c r="I1818" s="351">
        <f t="shared" si="131"/>
        <v>39941</v>
      </c>
      <c r="J1818" s="353">
        <f t="array" ref="J1818">(PRODUCT(1+$F$2:F1818/100)-1)*100</f>
        <v>380.24908057506002</v>
      </c>
      <c r="K1818" s="354">
        <f t="array" ref="K1818">(PRODUCT(1+$G$2:G1818/100)-1)*100</f>
        <v>-3.0003470838529278</v>
      </c>
      <c r="M1818" s="361">
        <f t="shared" si="132"/>
        <v>3.4287620927718643</v>
      </c>
    </row>
    <row r="1819" spans="1:13">
      <c r="A1819" s="350">
        <v>39944</v>
      </c>
      <c r="B1819" s="346">
        <v>5.6570999999999998</v>
      </c>
      <c r="C1819" s="346">
        <v>1477.2</v>
      </c>
      <c r="D1819" s="346"/>
      <c r="E1819" s="351">
        <f t="shared" si="128"/>
        <v>39944</v>
      </c>
      <c r="F1819" s="353">
        <f t="shared" si="129"/>
        <v>-1.5420227300416034</v>
      </c>
      <c r="G1819" s="354">
        <f t="shared" si="130"/>
        <v>-2.1164371761400513</v>
      </c>
      <c r="I1819" s="351">
        <f t="shared" si="131"/>
        <v>39944</v>
      </c>
      <c r="J1819" s="353">
        <f t="array" ref="J1819">(PRODUCT(1+$F$2:F1819/100)-1)*100</f>
        <v>372.84353059177676</v>
      </c>
      <c r="K1819" s="354">
        <f t="array" ref="K1819">(PRODUCT(1+$G$2:G1819/100)-1)*100</f>
        <v>-5.0532837988970787</v>
      </c>
      <c r="M1819" s="361">
        <f t="shared" si="132"/>
        <v>3.4292086981381851</v>
      </c>
    </row>
    <row r="1820" spans="1:13">
      <c r="A1820" s="350">
        <v>39945</v>
      </c>
      <c r="B1820" s="346">
        <v>5.7614000000000001</v>
      </c>
      <c r="C1820" s="346">
        <v>1475.83</v>
      </c>
      <c r="D1820" s="346"/>
      <c r="E1820" s="351">
        <f t="shared" si="128"/>
        <v>39945</v>
      </c>
      <c r="F1820" s="353">
        <f t="shared" si="129"/>
        <v>1.8437008361174456</v>
      </c>
      <c r="G1820" s="354">
        <f t="shared" si="130"/>
        <v>-9.2743027349051488E-2</v>
      </c>
      <c r="I1820" s="351">
        <f t="shared" si="131"/>
        <v>39945</v>
      </c>
      <c r="J1820" s="353">
        <f t="array" ref="J1820">(PRODUCT(1+$F$2:F1820/100)-1)*100</f>
        <v>381.5613507188246</v>
      </c>
      <c r="K1820" s="354">
        <f t="array" ref="K1820">(PRODUCT(1+$G$2:G1820/100)-1)*100</f>
        <v>-5.141340257870497</v>
      </c>
      <c r="M1820" s="361">
        <f t="shared" si="132"/>
        <v>3.4270644707739724</v>
      </c>
    </row>
    <row r="1821" spans="1:13">
      <c r="A1821" s="350">
        <v>39946</v>
      </c>
      <c r="B1821" s="346">
        <v>5.3785999999999996</v>
      </c>
      <c r="C1821" s="346">
        <v>1436.74</v>
      </c>
      <c r="D1821" s="346"/>
      <c r="E1821" s="351">
        <f t="shared" si="128"/>
        <v>39946</v>
      </c>
      <c r="F1821" s="353">
        <f t="shared" si="129"/>
        <v>-6.6442184191342513</v>
      </c>
      <c r="G1821" s="354">
        <f t="shared" si="130"/>
        <v>-2.6486790483998823</v>
      </c>
      <c r="I1821" s="351">
        <f t="shared" si="131"/>
        <v>39946</v>
      </c>
      <c r="J1821" s="353">
        <f t="array" ref="J1821">(PRODUCT(1+$F$2:F1821/100)-1)*100</f>
        <v>349.56536275493278</v>
      </c>
      <c r="K1821" s="354">
        <f t="array" ref="K1821">(PRODUCT(1+$G$2:G1821/100)-1)*100</f>
        <v>-7.6538417040532103</v>
      </c>
      <c r="M1821" s="361">
        <f t="shared" si="132"/>
        <v>3.4354428239022146</v>
      </c>
    </row>
    <row r="1822" spans="1:13">
      <c r="A1822" s="350">
        <v>39947</v>
      </c>
      <c r="B1822" s="346">
        <v>5.2971000000000004</v>
      </c>
      <c r="C1822" s="346">
        <v>1451.79</v>
      </c>
      <c r="D1822" s="346"/>
      <c r="E1822" s="351">
        <f t="shared" si="128"/>
        <v>39947</v>
      </c>
      <c r="F1822" s="353">
        <f t="shared" si="129"/>
        <v>-1.5152641951437062</v>
      </c>
      <c r="G1822" s="354">
        <f t="shared" si="130"/>
        <v>1.0475103358993154</v>
      </c>
      <c r="I1822" s="351">
        <f t="shared" si="131"/>
        <v>39947</v>
      </c>
      <c r="J1822" s="353">
        <f t="array" ref="J1822">(PRODUCT(1+$F$2:F1822/100)-1)*100</f>
        <v>342.75325977933937</v>
      </c>
      <c r="K1822" s="354">
        <f t="array" ref="K1822">(PRODUCT(1+$G$2:G1822/100)-1)*100</f>
        <v>-6.6865061510972268</v>
      </c>
      <c r="M1822" s="361">
        <f t="shared" si="132"/>
        <v>3.4330289113585093</v>
      </c>
    </row>
    <row r="1823" spans="1:13">
      <c r="A1823" s="350">
        <v>39948</v>
      </c>
      <c r="B1823" s="346">
        <v>5.5</v>
      </c>
      <c r="C1823" s="346">
        <v>1435.48</v>
      </c>
      <c r="D1823" s="346"/>
      <c r="E1823" s="351">
        <f t="shared" si="128"/>
        <v>39948</v>
      </c>
      <c r="F1823" s="353">
        <f t="shared" si="129"/>
        <v>3.8303977648147081</v>
      </c>
      <c r="G1823" s="354">
        <f t="shared" si="130"/>
        <v>-1.1234407180101713</v>
      </c>
      <c r="I1823" s="351">
        <f t="shared" si="131"/>
        <v>39948</v>
      </c>
      <c r="J1823" s="353">
        <f t="array" ref="J1823">(PRODUCT(1+$F$2:F1823/100)-1)*100</f>
        <v>359.71247074557147</v>
      </c>
      <c r="K1823" s="354">
        <f t="array" ref="K1823">(PRODUCT(1+$G$2:G1823/100)-1)*100</f>
        <v>-7.7348279363937174</v>
      </c>
      <c r="M1823" s="361">
        <f t="shared" si="132"/>
        <v>3.4355494195656409</v>
      </c>
    </row>
    <row r="1824" spans="1:13">
      <c r="A1824" s="350">
        <v>39951</v>
      </c>
      <c r="B1824" s="346">
        <v>5.5385999999999997</v>
      </c>
      <c r="C1824" s="346">
        <v>1479.24</v>
      </c>
      <c r="D1824" s="346"/>
      <c r="E1824" s="351">
        <f t="shared" si="128"/>
        <v>39951</v>
      </c>
      <c r="F1824" s="353">
        <f t="shared" si="129"/>
        <v>0.70181818181818123</v>
      </c>
      <c r="G1824" s="354">
        <f t="shared" si="130"/>
        <v>3.048457658762227</v>
      </c>
      <c r="I1824" s="351">
        <f t="shared" si="131"/>
        <v>39951</v>
      </c>
      <c r="J1824" s="353">
        <f t="array" ref="J1824">(PRODUCT(1+$F$2:F1824/100)-1)*100</f>
        <v>362.93881644934947</v>
      </c>
      <c r="K1824" s="354">
        <f t="array" ref="K1824">(PRODUCT(1+$G$2:G1824/100)-1)*100</f>
        <v>-4.9221632322505648</v>
      </c>
      <c r="M1824" s="361">
        <f t="shared" si="132"/>
        <v>3.434806347957148</v>
      </c>
    </row>
    <row r="1825" spans="1:13">
      <c r="A1825" s="350">
        <v>39952</v>
      </c>
      <c r="B1825" s="346">
        <v>5.6614000000000004</v>
      </c>
      <c r="C1825" s="346">
        <v>1476.94</v>
      </c>
      <c r="D1825" s="346"/>
      <c r="E1825" s="351">
        <f t="shared" si="128"/>
        <v>39952</v>
      </c>
      <c r="F1825" s="353">
        <f t="shared" si="129"/>
        <v>2.2171667930524164</v>
      </c>
      <c r="G1825" s="354">
        <f t="shared" si="130"/>
        <v>-0.15548524918200801</v>
      </c>
      <c r="I1825" s="351">
        <f t="shared" si="131"/>
        <v>39952</v>
      </c>
      <c r="J1825" s="353">
        <f t="array" ref="J1825">(PRODUCT(1+$F$2:F1825/100)-1)*100</f>
        <v>373.20294215981437</v>
      </c>
      <c r="K1825" s="354">
        <f t="array" ref="K1825">(PRODUCT(1+$G$2:G1825/100)-1)*100</f>
        <v>-5.0699952436657592</v>
      </c>
      <c r="M1825" s="361">
        <f t="shared" si="132"/>
        <v>3.4352437751024349</v>
      </c>
    </row>
    <row r="1826" spans="1:13">
      <c r="A1826" s="350">
        <v>39953</v>
      </c>
      <c r="B1826" s="346">
        <v>5.75</v>
      </c>
      <c r="C1826" s="346">
        <v>1469.47</v>
      </c>
      <c r="D1826" s="346"/>
      <c r="E1826" s="351">
        <f t="shared" si="128"/>
        <v>39953</v>
      </c>
      <c r="F1826" s="353">
        <f t="shared" si="129"/>
        <v>1.5649839262373177</v>
      </c>
      <c r="G1826" s="354">
        <f t="shared" si="130"/>
        <v>-0.50577545465625429</v>
      </c>
      <c r="I1826" s="351">
        <f t="shared" si="131"/>
        <v>39953</v>
      </c>
      <c r="J1826" s="353">
        <f t="array" ref="J1826">(PRODUCT(1+$F$2:F1826/100)-1)*100</f>
        <v>380.60849214309752</v>
      </c>
      <c r="K1826" s="354">
        <f t="array" ref="K1826">(PRODUCT(1+$G$2:G1826/100)-1)*100</f>
        <v>-5.5501279068273179</v>
      </c>
      <c r="M1826" s="361">
        <f t="shared" si="132"/>
        <v>3.4355989077537794</v>
      </c>
    </row>
    <row r="1827" spans="1:13">
      <c r="A1827" s="350">
        <v>39954</v>
      </c>
      <c r="B1827" s="346">
        <v>5.5871000000000004</v>
      </c>
      <c r="C1827" s="346">
        <v>1445.28</v>
      </c>
      <c r="D1827" s="346"/>
      <c r="E1827" s="351">
        <f t="shared" si="128"/>
        <v>39954</v>
      </c>
      <c r="F1827" s="353">
        <f t="shared" si="129"/>
        <v>-2.833043478260866</v>
      </c>
      <c r="G1827" s="354">
        <f t="shared" si="130"/>
        <v>-1.6461717489979377</v>
      </c>
      <c r="I1827" s="351">
        <f t="shared" si="131"/>
        <v>39954</v>
      </c>
      <c r="J1827" s="353">
        <f t="array" ref="J1827">(PRODUCT(1+$F$2:F1827/100)-1)*100</f>
        <v>366.99264460046965</v>
      </c>
      <c r="K1827" s="354">
        <f t="array" ref="K1827">(PRODUCT(1+$G$2:G1827/100)-1)*100</f>
        <v>-7.104935018189817</v>
      </c>
      <c r="M1827" s="361">
        <f t="shared" si="132"/>
        <v>3.4371798136453946</v>
      </c>
    </row>
    <row r="1828" spans="1:13">
      <c r="A1828" s="350">
        <v>39955</v>
      </c>
      <c r="B1828" s="346">
        <v>5.5429000000000004</v>
      </c>
      <c r="C1828" s="346">
        <v>1443.14</v>
      </c>
      <c r="D1828" s="346"/>
      <c r="E1828" s="351">
        <f t="shared" si="128"/>
        <v>39955</v>
      </c>
      <c r="F1828" s="353">
        <f t="shared" si="129"/>
        <v>-0.7911080882747723</v>
      </c>
      <c r="G1828" s="354">
        <f t="shared" si="130"/>
        <v>-0.14806819439830976</v>
      </c>
      <c r="I1828" s="351">
        <f t="shared" si="131"/>
        <v>39955</v>
      </c>
      <c r="J1828" s="353">
        <f t="array" ref="J1828">(PRODUCT(1+$F$2:F1828/100)-1)*100</f>
        <v>363.29822801738709</v>
      </c>
      <c r="K1828" s="354">
        <f t="array" ref="K1828">(PRODUCT(1+$G$2:G1828/100)-1)*100</f>
        <v>-7.2424830635935189</v>
      </c>
      <c r="M1828" s="361">
        <f t="shared" si="132"/>
        <v>3.43730511852488</v>
      </c>
    </row>
    <row r="1829" spans="1:13">
      <c r="A1829" s="350">
        <v>39958</v>
      </c>
      <c r="B1829" s="346">
        <v>5.5429000000000004</v>
      </c>
      <c r="C1829" s="346">
        <v>1443.14</v>
      </c>
      <c r="D1829" s="346"/>
      <c r="E1829" s="351">
        <f t="shared" si="128"/>
        <v>39958</v>
      </c>
      <c r="F1829" s="353">
        <f t="shared" si="129"/>
        <v>0</v>
      </c>
      <c r="G1829" s="354">
        <f t="shared" si="130"/>
        <v>0</v>
      </c>
      <c r="I1829" s="351">
        <f t="shared" si="131"/>
        <v>39958</v>
      </c>
      <c r="J1829" s="353">
        <f t="array" ref="J1829">(PRODUCT(1+$F$2:F1829/100)-1)*100</f>
        <v>363.29822801738709</v>
      </c>
      <c r="K1829" s="354">
        <f t="array" ref="K1829">(PRODUCT(1+$G$2:G1829/100)-1)*100</f>
        <v>-7.2424830635935189</v>
      </c>
      <c r="M1829" s="361">
        <f t="shared" si="132"/>
        <v>3.4373062147530735</v>
      </c>
    </row>
    <row r="1830" spans="1:13">
      <c r="A1830" s="350">
        <v>39959</v>
      </c>
      <c r="B1830" s="346">
        <v>5.7271000000000001</v>
      </c>
      <c r="C1830" s="346">
        <v>1481.1</v>
      </c>
      <c r="D1830" s="346"/>
      <c r="E1830" s="351">
        <f t="shared" si="128"/>
        <v>39959</v>
      </c>
      <c r="F1830" s="353">
        <f t="shared" si="129"/>
        <v>3.3231701816738513</v>
      </c>
      <c r="G1830" s="354">
        <f t="shared" si="130"/>
        <v>2.630375431351073</v>
      </c>
      <c r="I1830" s="351">
        <f t="shared" si="131"/>
        <v>39959</v>
      </c>
      <c r="J1830" s="353">
        <f t="array" ref="J1830">(PRODUCT(1+$F$2:F1830/100)-1)*100</f>
        <v>378.69441658308426</v>
      </c>
      <c r="K1830" s="354">
        <f t="array" ref="K1830">(PRODUCT(1+$G$2:G1830/100)-1)*100</f>
        <v>-4.8026121273669675</v>
      </c>
      <c r="M1830" s="361">
        <f t="shared" si="132"/>
        <v>3.4377813391181462</v>
      </c>
    </row>
    <row r="1831" spans="1:13">
      <c r="A1831" s="350">
        <v>39960</v>
      </c>
      <c r="B1831" s="346">
        <v>5.5613999999999999</v>
      </c>
      <c r="C1831" s="346">
        <v>1453.28</v>
      </c>
      <c r="D1831" s="346"/>
      <c r="E1831" s="351">
        <f t="shared" si="128"/>
        <v>39960</v>
      </c>
      <c r="F1831" s="353">
        <f t="shared" si="129"/>
        <v>-2.8932618602783289</v>
      </c>
      <c r="G1831" s="354">
        <f t="shared" si="130"/>
        <v>-1.8783336709202625</v>
      </c>
      <c r="I1831" s="351">
        <f t="shared" si="131"/>
        <v>39960</v>
      </c>
      <c r="J1831" s="353">
        <f t="array" ref="J1831">(PRODUCT(1+$F$2:F1831/100)-1)*100</f>
        <v>364.84453360080397</v>
      </c>
      <c r="K1831" s="354">
        <f t="array" ref="K1831">(PRODUCT(1+$G$2:G1831/100)-1)*100</f>
        <v>-6.5907367176151972</v>
      </c>
      <c r="M1831" s="361">
        <f t="shared" si="132"/>
        <v>3.4394413126971091</v>
      </c>
    </row>
    <row r="1832" spans="1:13">
      <c r="A1832" s="350">
        <v>39961</v>
      </c>
      <c r="B1832" s="346">
        <v>5.5057</v>
      </c>
      <c r="C1832" s="346">
        <v>1475.94</v>
      </c>
      <c r="D1832" s="346"/>
      <c r="E1832" s="351">
        <f t="shared" si="128"/>
        <v>39961</v>
      </c>
      <c r="F1832" s="353">
        <f t="shared" si="129"/>
        <v>-1.0015463732153784</v>
      </c>
      <c r="G1832" s="354">
        <f t="shared" si="130"/>
        <v>1.559231531432359</v>
      </c>
      <c r="I1832" s="351">
        <f t="shared" si="131"/>
        <v>39961</v>
      </c>
      <c r="J1832" s="353">
        <f t="array" ref="J1832">(PRODUCT(1+$F$2:F1832/100)-1)*100</f>
        <v>360.18890003343517</v>
      </c>
      <c r="K1832" s="354">
        <f t="array" ref="K1832">(PRODUCT(1+$G$2:G1832/100)-1)*100</f>
        <v>-5.1342700312375866</v>
      </c>
      <c r="M1832" s="361">
        <f t="shared" si="132"/>
        <v>3.4396640296001437</v>
      </c>
    </row>
    <row r="1833" spans="1:13">
      <c r="A1833" s="350">
        <v>39962</v>
      </c>
      <c r="B1833" s="346">
        <v>5.6314000000000002</v>
      </c>
      <c r="C1833" s="346">
        <v>1495.97</v>
      </c>
      <c r="D1833" s="346"/>
      <c r="E1833" s="351">
        <f t="shared" si="128"/>
        <v>39962</v>
      </c>
      <c r="F1833" s="353">
        <f t="shared" si="129"/>
        <v>2.2830884356212611</v>
      </c>
      <c r="G1833" s="354">
        <f t="shared" si="130"/>
        <v>1.3571012371776714</v>
      </c>
      <c r="I1833" s="351">
        <f t="shared" si="131"/>
        <v>39962</v>
      </c>
      <c r="J1833" s="353">
        <f t="array" ref="J1833">(PRODUCT(1+$F$2:F1833/100)-1)*100</f>
        <v>370.69541959211125</v>
      </c>
      <c r="K1833" s="354">
        <f t="array" ref="K1833">(PRODUCT(1+$G$2:G1833/100)-1)*100</f>
        <v>-3.8468460361738788</v>
      </c>
      <c r="M1833" s="361">
        <f t="shared" si="132"/>
        <v>3.4364161937164766</v>
      </c>
    </row>
    <row r="1834" spans="1:13">
      <c r="A1834" s="350">
        <v>39965</v>
      </c>
      <c r="B1834" s="346">
        <v>5.8486000000000002</v>
      </c>
      <c r="C1834" s="346">
        <v>1534.65</v>
      </c>
      <c r="D1834" s="346"/>
      <c r="E1834" s="351">
        <f t="shared" si="128"/>
        <v>39965</v>
      </c>
      <c r="F1834" s="353">
        <f t="shared" si="129"/>
        <v>3.8569449870369699</v>
      </c>
      <c r="G1834" s="354">
        <f t="shared" si="130"/>
        <v>2.5856133478612486</v>
      </c>
      <c r="I1834" s="351">
        <f t="shared" si="131"/>
        <v>39965</v>
      </c>
      <c r="J1834" s="353">
        <f t="array" ref="J1834">(PRODUCT(1+$F$2:F1834/100)-1)*100</f>
        <v>388.84988298228188</v>
      </c>
      <c r="K1834" s="354">
        <f t="array" ref="K1834">(PRODUCT(1+$G$2:G1834/100)-1)*100</f>
        <v>-1.3606972528956152</v>
      </c>
      <c r="M1834" s="361">
        <f t="shared" si="132"/>
        <v>3.4389678282353286</v>
      </c>
    </row>
    <row r="1835" spans="1:13">
      <c r="A1835" s="350">
        <v>39966</v>
      </c>
      <c r="B1835" s="346">
        <v>5.8814000000000002</v>
      </c>
      <c r="C1835" s="346">
        <v>1537.69</v>
      </c>
      <c r="D1835" s="346"/>
      <c r="E1835" s="351">
        <f t="shared" si="128"/>
        <v>39966</v>
      </c>
      <c r="F1835" s="353">
        <f t="shared" si="129"/>
        <v>0.56081797353213503</v>
      </c>
      <c r="G1835" s="354">
        <f t="shared" si="130"/>
        <v>0.19809076988237528</v>
      </c>
      <c r="I1835" s="351">
        <f t="shared" si="131"/>
        <v>39966</v>
      </c>
      <c r="J1835" s="353">
        <f t="array" ref="J1835">(PRODUCT(1+$F$2:F1835/100)-1)*100</f>
        <v>391.59144098963725</v>
      </c>
      <c r="K1835" s="354">
        <f t="array" ref="K1835">(PRODUCT(1+$G$2:G1835/100)-1)*100</f>
        <v>-1.1653018986772734</v>
      </c>
      <c r="M1835" s="361">
        <f t="shared" si="132"/>
        <v>3.4374903879001453</v>
      </c>
    </row>
    <row r="1836" spans="1:13">
      <c r="A1836" s="350">
        <v>39967</v>
      </c>
      <c r="B1836" s="346">
        <v>5.7857000000000003</v>
      </c>
      <c r="C1836" s="346">
        <v>1516.88</v>
      </c>
      <c r="D1836" s="346"/>
      <c r="E1836" s="351">
        <f t="shared" si="128"/>
        <v>39967</v>
      </c>
      <c r="F1836" s="353">
        <f t="shared" si="129"/>
        <v>-1.6271636005032786</v>
      </c>
      <c r="G1836" s="354">
        <f t="shared" si="130"/>
        <v>-1.3533286943402056</v>
      </c>
      <c r="I1836" s="351">
        <f t="shared" si="131"/>
        <v>39967</v>
      </c>
      <c r="J1836" s="353">
        <f t="array" ref="J1836">(PRODUCT(1+$F$2:F1836/100)-1)*100</f>
        <v>383.59244399866429</v>
      </c>
      <c r="K1836" s="354">
        <f t="array" ref="K1836">(PRODUCT(1+$G$2:G1836/100)-1)*100</f>
        <v>-2.502860228046988</v>
      </c>
      <c r="M1836" s="361">
        <f t="shared" si="132"/>
        <v>3.4372518556370846</v>
      </c>
    </row>
    <row r="1837" spans="1:13">
      <c r="A1837" s="350">
        <v>39968</v>
      </c>
      <c r="B1837" s="346">
        <v>5.8156999999999996</v>
      </c>
      <c r="C1837" s="346">
        <v>1534.59</v>
      </c>
      <c r="D1837" s="346"/>
      <c r="E1837" s="351">
        <f t="shared" si="128"/>
        <v>39968</v>
      </c>
      <c r="F1837" s="353">
        <f t="shared" si="129"/>
        <v>0.51851979881429866</v>
      </c>
      <c r="G1837" s="354">
        <f t="shared" si="130"/>
        <v>1.1675280839618107</v>
      </c>
      <c r="I1837" s="351">
        <f t="shared" si="131"/>
        <v>39968</v>
      </c>
      <c r="J1837" s="353">
        <f t="array" ref="J1837">(PRODUCT(1+$F$2:F1837/100)-1)*100</f>
        <v>386.0999665663673</v>
      </c>
      <c r="K1837" s="354">
        <f t="array" ref="K1837">(PRODUCT(1+$G$2:G1837/100)-1)*100</f>
        <v>-1.3645537401499319</v>
      </c>
      <c r="M1837" s="361">
        <f t="shared" si="132"/>
        <v>3.4361127938235896</v>
      </c>
    </row>
    <row r="1838" spans="1:13">
      <c r="A1838" s="350">
        <v>39969</v>
      </c>
      <c r="B1838" s="346">
        <v>5.5986000000000002</v>
      </c>
      <c r="C1838" s="346">
        <v>1530.82</v>
      </c>
      <c r="D1838" s="346"/>
      <c r="E1838" s="351">
        <f t="shared" si="128"/>
        <v>39969</v>
      </c>
      <c r="F1838" s="353">
        <f t="shared" si="129"/>
        <v>-3.7329986072183852</v>
      </c>
      <c r="G1838" s="354">
        <f t="shared" si="130"/>
        <v>-0.24566822408591538</v>
      </c>
      <c r="I1838" s="351">
        <f t="shared" si="131"/>
        <v>39969</v>
      </c>
      <c r="J1838" s="353">
        <f t="array" ref="J1838">(PRODUCT(1+$F$2:F1838/100)-1)*100</f>
        <v>367.95386158475577</v>
      </c>
      <c r="K1838" s="354">
        <f t="array" ref="K1838">(PRODUCT(1+$G$2:G1838/100)-1)*100</f>
        <v>-1.6068696892957202</v>
      </c>
      <c r="M1838" s="361">
        <f t="shared" si="132"/>
        <v>3.4384185580691158</v>
      </c>
    </row>
    <row r="1839" spans="1:13">
      <c r="A1839" s="350">
        <v>39972</v>
      </c>
      <c r="B1839" s="346">
        <v>5.5442999999999998</v>
      </c>
      <c r="C1839" s="346">
        <v>1529.59</v>
      </c>
      <c r="D1839" s="346"/>
      <c r="E1839" s="351">
        <f t="shared" si="128"/>
        <v>39972</v>
      </c>
      <c r="F1839" s="353">
        <f t="shared" si="129"/>
        <v>-0.96988532847498421</v>
      </c>
      <c r="G1839" s="354">
        <f t="shared" si="130"/>
        <v>-8.0349093949649841E-2</v>
      </c>
      <c r="I1839" s="351">
        <f t="shared" si="131"/>
        <v>39972</v>
      </c>
      <c r="J1839" s="353">
        <f t="array" ref="J1839">(PRODUCT(1+$F$2:F1839/100)-1)*100</f>
        <v>363.41524573721307</v>
      </c>
      <c r="K1839" s="354">
        <f t="array" ref="K1839">(PRODUCT(1+$G$2:G1839/100)-1)*100</f>
        <v>-1.6859276780090693</v>
      </c>
      <c r="M1839" s="361">
        <f t="shared" si="132"/>
        <v>3.4379416524947435</v>
      </c>
    </row>
    <row r="1840" spans="1:13">
      <c r="A1840" s="350">
        <v>39973</v>
      </c>
      <c r="B1840" s="346">
        <v>5.5728999999999997</v>
      </c>
      <c r="C1840" s="346">
        <v>1535.03</v>
      </c>
      <c r="D1840" s="346"/>
      <c r="E1840" s="351">
        <f t="shared" si="128"/>
        <v>39973</v>
      </c>
      <c r="F1840" s="353">
        <f t="shared" si="129"/>
        <v>0.51584510217701496</v>
      </c>
      <c r="G1840" s="354">
        <f t="shared" si="130"/>
        <v>0.35565086068816143</v>
      </c>
      <c r="I1840" s="351">
        <f t="shared" si="131"/>
        <v>39973</v>
      </c>
      <c r="J1840" s="353">
        <f t="array" ref="J1840">(PRODUCT(1+$F$2:F1840/100)-1)*100</f>
        <v>365.80575058509004</v>
      </c>
      <c r="K1840" s="354">
        <f t="array" ref="K1840">(PRODUCT(1+$G$2:G1840/100)-1)*100</f>
        <v>-1.3362728336183238</v>
      </c>
      <c r="M1840" s="361">
        <f t="shared" si="132"/>
        <v>3.4330883731268251</v>
      </c>
    </row>
    <row r="1841" spans="1:13">
      <c r="A1841" s="350">
        <v>39974</v>
      </c>
      <c r="B1841" s="346">
        <v>5.4085999999999999</v>
      </c>
      <c r="C1841" s="346">
        <v>1529.76</v>
      </c>
      <c r="D1841" s="346"/>
      <c r="E1841" s="351">
        <f t="shared" si="128"/>
        <v>39974</v>
      </c>
      <c r="F1841" s="353">
        <f t="shared" si="129"/>
        <v>-2.9481957329218211</v>
      </c>
      <c r="G1841" s="354">
        <f t="shared" si="130"/>
        <v>-0.34331576581565493</v>
      </c>
      <c r="I1841" s="351">
        <f t="shared" si="131"/>
        <v>39974</v>
      </c>
      <c r="J1841" s="353">
        <f t="array" ref="J1841">(PRODUCT(1+$F$2:F1841/100)-1)*100</f>
        <v>352.0728853226359</v>
      </c>
      <c r="K1841" s="354">
        <f t="array" ref="K1841">(PRODUCT(1+$G$2:G1841/100)-1)*100</f>
        <v>-1.6750009641218533</v>
      </c>
      <c r="M1841" s="361">
        <f t="shared" si="132"/>
        <v>3.434633538768582</v>
      </c>
    </row>
    <row r="1842" spans="1:13">
      <c r="A1842" s="350">
        <v>39975</v>
      </c>
      <c r="B1842" s="346">
        <v>5.3914</v>
      </c>
      <c r="C1842" s="346">
        <v>1539.5</v>
      </c>
      <c r="D1842" s="346"/>
      <c r="E1842" s="351">
        <f t="shared" si="128"/>
        <v>39975</v>
      </c>
      <c r="F1842" s="353">
        <f t="shared" si="129"/>
        <v>-0.3180120548755716</v>
      </c>
      <c r="G1842" s="354">
        <f t="shared" si="130"/>
        <v>0.63670118188474678</v>
      </c>
      <c r="I1842" s="351">
        <f t="shared" si="131"/>
        <v>39975</v>
      </c>
      <c r="J1842" s="353">
        <f t="array" ref="J1842">(PRODUCT(1+$F$2:F1842/100)-1)*100</f>
        <v>350.63523905048612</v>
      </c>
      <c r="K1842" s="354">
        <f t="array" ref="K1842">(PRODUCT(1+$G$2:G1842/100)-1)*100</f>
        <v>-1.0489645331722475</v>
      </c>
      <c r="M1842" s="361">
        <f t="shared" si="132"/>
        <v>3.4341052029762413</v>
      </c>
    </row>
    <row r="1843" spans="1:13">
      <c r="A1843" s="350">
        <v>39976</v>
      </c>
      <c r="B1843" s="346">
        <v>5.4057000000000004</v>
      </c>
      <c r="C1843" s="346">
        <v>1541.7</v>
      </c>
      <c r="D1843" s="346"/>
      <c r="E1843" s="351">
        <f t="shared" si="128"/>
        <v>39976</v>
      </c>
      <c r="F1843" s="353">
        <f t="shared" si="129"/>
        <v>0.26523722966205199</v>
      </c>
      <c r="G1843" s="354">
        <f t="shared" si="130"/>
        <v>0.14290354011043949</v>
      </c>
      <c r="I1843" s="351">
        <f t="shared" si="131"/>
        <v>39976</v>
      </c>
      <c r="J1843" s="353">
        <f t="array" ref="J1843">(PRODUCT(1+$F$2:F1843/100)-1)*100</f>
        <v>351.83049147442455</v>
      </c>
      <c r="K1843" s="354">
        <f t="array" ref="K1843">(PRODUCT(1+$G$2:G1843/100)-1)*100</f>
        <v>-0.90756000051421815</v>
      </c>
      <c r="M1843" s="361">
        <f t="shared" si="132"/>
        <v>3.433635130531238</v>
      </c>
    </row>
    <row r="1844" spans="1:13">
      <c r="A1844" s="350">
        <v>39979</v>
      </c>
      <c r="B1844" s="346">
        <v>5.4513999999999996</v>
      </c>
      <c r="C1844" s="346">
        <v>1505.06</v>
      </c>
      <c r="D1844" s="346"/>
      <c r="E1844" s="351">
        <f t="shared" si="128"/>
        <v>39979</v>
      </c>
      <c r="F1844" s="353">
        <f t="shared" si="129"/>
        <v>0.84540392548604348</v>
      </c>
      <c r="G1844" s="354">
        <f t="shared" si="130"/>
        <v>-2.3765972627618925</v>
      </c>
      <c r="I1844" s="351">
        <f t="shared" si="131"/>
        <v>39979</v>
      </c>
      <c r="J1844" s="353">
        <f t="array" ref="J1844">(PRODUCT(1+$F$2:F1844/100)-1)*100</f>
        <v>355.65028418589225</v>
      </c>
      <c r="K1844" s="354">
        <f t="array" ref="K1844">(PRODUCT(1+$G$2:G1844/100)-1)*100</f>
        <v>-3.2625882171459675</v>
      </c>
      <c r="M1844" s="361">
        <f t="shared" si="132"/>
        <v>3.4333000513329179</v>
      </c>
    </row>
    <row r="1845" spans="1:13">
      <c r="A1845" s="350">
        <v>39980</v>
      </c>
      <c r="B1845" s="346">
        <v>5.4043000000000001</v>
      </c>
      <c r="C1845" s="346">
        <v>1485.92</v>
      </c>
      <c r="D1845" s="346"/>
      <c r="E1845" s="351">
        <f t="shared" si="128"/>
        <v>39980</v>
      </c>
      <c r="F1845" s="353">
        <f t="shared" si="129"/>
        <v>-0.86399823898447581</v>
      </c>
      <c r="G1845" s="354">
        <f t="shared" si="130"/>
        <v>-1.271710097936285</v>
      </c>
      <c r="I1845" s="351">
        <f t="shared" si="131"/>
        <v>39980</v>
      </c>
      <c r="J1845" s="353">
        <f t="array" ref="J1845">(PRODUCT(1+$F$2:F1845/100)-1)*100</f>
        <v>351.7134737545984</v>
      </c>
      <c r="K1845" s="354">
        <f t="array" ref="K1845">(PRODUCT(1+$G$2:G1845/100)-1)*100</f>
        <v>-4.4928076512707253</v>
      </c>
      <c r="M1845" s="361">
        <f t="shared" si="132"/>
        <v>3.4332320515437056</v>
      </c>
    </row>
    <row r="1846" spans="1:13">
      <c r="A1846" s="350">
        <v>39981</v>
      </c>
      <c r="B1846" s="346">
        <v>5.7713999999999999</v>
      </c>
      <c r="C1846" s="346">
        <v>1483.9</v>
      </c>
      <c r="D1846" s="346"/>
      <c r="E1846" s="351">
        <f t="shared" si="128"/>
        <v>39981</v>
      </c>
      <c r="F1846" s="353">
        <f t="shared" si="129"/>
        <v>6.7927391151490379</v>
      </c>
      <c r="G1846" s="354">
        <f t="shared" si="130"/>
        <v>-0.1359427156239934</v>
      </c>
      <c r="I1846" s="351">
        <f t="shared" si="131"/>
        <v>39981</v>
      </c>
      <c r="J1846" s="353">
        <f t="array" ref="J1846">(PRODUCT(1+$F$2:F1846/100)-1)*100</f>
        <v>382.39719157472553</v>
      </c>
      <c r="K1846" s="354">
        <f t="array" ref="K1846">(PRODUCT(1+$G$2:G1846/100)-1)*100</f>
        <v>-4.6226427221658151</v>
      </c>
      <c r="M1846" s="361">
        <f t="shared" si="132"/>
        <v>3.4406545653199241</v>
      </c>
    </row>
    <row r="1847" spans="1:13">
      <c r="A1847" s="350">
        <v>39982</v>
      </c>
      <c r="B1847" s="346">
        <v>5.9013999999999998</v>
      </c>
      <c r="C1847" s="346">
        <v>1496.59</v>
      </c>
      <c r="D1847" s="346"/>
      <c r="E1847" s="351">
        <f t="shared" si="128"/>
        <v>39982</v>
      </c>
      <c r="F1847" s="353">
        <f t="shared" si="129"/>
        <v>2.2524863984475063</v>
      </c>
      <c r="G1847" s="354">
        <f t="shared" si="130"/>
        <v>0.85517892041242494</v>
      </c>
      <c r="I1847" s="351">
        <f t="shared" si="131"/>
        <v>39982</v>
      </c>
      <c r="J1847" s="353">
        <f t="array" ref="J1847">(PRODUCT(1+$F$2:F1847/100)-1)*100</f>
        <v>393.26312270143893</v>
      </c>
      <c r="K1847" s="354">
        <f t="array" ref="K1847">(PRODUCT(1+$G$2:G1847/100)-1)*100</f>
        <v>-3.8069956678793315</v>
      </c>
      <c r="M1847" s="361">
        <f t="shared" si="132"/>
        <v>3.4396179275674701</v>
      </c>
    </row>
    <row r="1848" spans="1:13">
      <c r="A1848" s="350">
        <v>39983</v>
      </c>
      <c r="B1848" s="346">
        <v>5.9413999999999998</v>
      </c>
      <c r="C1848" s="346">
        <v>1501.25</v>
      </c>
      <c r="D1848" s="346"/>
      <c r="E1848" s="351">
        <f t="shared" si="128"/>
        <v>39983</v>
      </c>
      <c r="F1848" s="353">
        <f t="shared" si="129"/>
        <v>0.67780526654692697</v>
      </c>
      <c r="G1848" s="354">
        <f t="shared" si="130"/>
        <v>0.3113745247529387</v>
      </c>
      <c r="I1848" s="351">
        <f t="shared" si="131"/>
        <v>39983</v>
      </c>
      <c r="J1848" s="353">
        <f t="array" ref="J1848">(PRODUCT(1+$F$2:F1848/100)-1)*100</f>
        <v>396.60648612504315</v>
      </c>
      <c r="K1848" s="354">
        <f t="array" ref="K1848">(PRODUCT(1+$G$2:G1848/100)-1)*100</f>
        <v>-3.5074751577946151</v>
      </c>
      <c r="M1848" s="361">
        <f t="shared" si="132"/>
        <v>3.4374674037827888</v>
      </c>
    </row>
    <row r="1849" spans="1:13">
      <c r="A1849" s="350">
        <v>39986</v>
      </c>
      <c r="B1849" s="346">
        <v>5.7929000000000004</v>
      </c>
      <c r="C1849" s="346">
        <v>1455.54</v>
      </c>
      <c r="D1849" s="346"/>
      <c r="E1849" s="351">
        <f t="shared" si="128"/>
        <v>39986</v>
      </c>
      <c r="F1849" s="353">
        <f t="shared" si="129"/>
        <v>-2.4994109132527642</v>
      </c>
      <c r="G1849" s="354">
        <f t="shared" si="130"/>
        <v>-3.0447960033305632</v>
      </c>
      <c r="I1849" s="351">
        <f t="shared" si="131"/>
        <v>39986</v>
      </c>
      <c r="J1849" s="353">
        <f t="array" ref="J1849">(PRODUCT(1+$F$2:F1849/100)-1)*100</f>
        <v>384.19424941491275</v>
      </c>
      <c r="K1849" s="354">
        <f t="array" ref="K1849">(PRODUCT(1+$G$2:G1849/100)-1)*100</f>
        <v>-6.4454756977028405</v>
      </c>
      <c r="M1849" s="361">
        <f t="shared" si="132"/>
        <v>3.4387273065925372</v>
      </c>
    </row>
    <row r="1850" spans="1:13">
      <c r="A1850" s="350">
        <v>39987</v>
      </c>
      <c r="B1850" s="346">
        <v>5.6528999999999998</v>
      </c>
      <c r="C1850" s="346">
        <v>1458.92</v>
      </c>
      <c r="D1850" s="346"/>
      <c r="E1850" s="351">
        <f t="shared" si="128"/>
        <v>39987</v>
      </c>
      <c r="F1850" s="353">
        <f t="shared" si="129"/>
        <v>-2.4167515406791185</v>
      </c>
      <c r="G1850" s="354">
        <f t="shared" si="130"/>
        <v>0.23221622215809923</v>
      </c>
      <c r="I1850" s="351">
        <f t="shared" si="131"/>
        <v>39987</v>
      </c>
      <c r="J1850" s="353">
        <f t="array" ref="J1850">(PRODUCT(1+$F$2:F1850/100)-1)*100</f>
        <v>372.49247743229813</v>
      </c>
      <c r="K1850" s="354">
        <f t="array" ref="K1850">(PRODUCT(1+$G$2:G1850/100)-1)*100</f>
        <v>-6.2282269157100671</v>
      </c>
      <c r="M1850" s="361">
        <f t="shared" si="132"/>
        <v>3.4393533880183562</v>
      </c>
    </row>
    <row r="1851" spans="1:13">
      <c r="A1851" s="350">
        <v>39988</v>
      </c>
      <c r="B1851" s="346">
        <v>5.6557000000000004</v>
      </c>
      <c r="C1851" s="346">
        <v>1468.48</v>
      </c>
      <c r="D1851" s="346"/>
      <c r="E1851" s="351">
        <f t="shared" si="128"/>
        <v>39988</v>
      </c>
      <c r="F1851" s="353">
        <f t="shared" si="129"/>
        <v>4.9532098568882965E-2</v>
      </c>
      <c r="G1851" s="354">
        <f t="shared" si="130"/>
        <v>0.65527924766264345</v>
      </c>
      <c r="I1851" s="351">
        <f t="shared" si="131"/>
        <v>39988</v>
      </c>
      <c r="J1851" s="353">
        <f t="array" ref="J1851">(PRODUCT(1+$F$2:F1851/100)-1)*100</f>
        <v>372.72651287195043</v>
      </c>
      <c r="K1851" s="354">
        <f t="array" ref="K1851">(PRODUCT(1+$G$2:G1851/100)-1)*100</f>
        <v>-5.6137599465234107</v>
      </c>
      <c r="M1851" s="361">
        <f t="shared" si="132"/>
        <v>3.4390397118902056</v>
      </c>
    </row>
    <row r="1852" spans="1:13">
      <c r="A1852" s="350">
        <v>39989</v>
      </c>
      <c r="B1852" s="346">
        <v>5.8728999999999996</v>
      </c>
      <c r="C1852" s="346">
        <v>1499.98</v>
      </c>
      <c r="D1852" s="346"/>
      <c r="E1852" s="351">
        <f t="shared" si="128"/>
        <v>39989</v>
      </c>
      <c r="F1852" s="353">
        <f t="shared" si="129"/>
        <v>3.8403734285764601</v>
      </c>
      <c r="G1852" s="354">
        <f t="shared" si="130"/>
        <v>2.1450751797777334</v>
      </c>
      <c r="I1852" s="351">
        <f t="shared" si="131"/>
        <v>39989</v>
      </c>
      <c r="J1852" s="353">
        <f t="array" ref="J1852">(PRODUCT(1+$F$2:F1852/100)-1)*100</f>
        <v>390.88097626212095</v>
      </c>
      <c r="K1852" s="354">
        <f t="array" ref="K1852">(PRODUCT(1+$G$2:G1852/100)-1)*100</f>
        <v>-3.5891041380108568</v>
      </c>
      <c r="M1852" s="361">
        <f t="shared" si="132"/>
        <v>3.4413571107876333</v>
      </c>
    </row>
    <row r="1853" spans="1:13">
      <c r="A1853" s="350">
        <v>39990</v>
      </c>
      <c r="B1853" s="346">
        <v>5.7671000000000001</v>
      </c>
      <c r="C1853" s="346">
        <v>1498.08</v>
      </c>
      <c r="D1853" s="346"/>
      <c r="E1853" s="351">
        <f t="shared" si="128"/>
        <v>39990</v>
      </c>
      <c r="F1853" s="353">
        <f t="shared" si="129"/>
        <v>-1.8014950024689558</v>
      </c>
      <c r="G1853" s="354">
        <f t="shared" si="130"/>
        <v>-0.12666835557808565</v>
      </c>
      <c r="I1853" s="351">
        <f t="shared" si="131"/>
        <v>39990</v>
      </c>
      <c r="J1853" s="353">
        <f t="array" ref="J1853">(PRODUCT(1+$F$2:F1853/100)-1)*100</f>
        <v>382.03778000668802</v>
      </c>
      <c r="K1853" s="354">
        <f t="array" ref="K1853">(PRODUCT(1+$G$2:G1853/100)-1)*100</f>
        <v>-3.7112262343973357</v>
      </c>
      <c r="M1853" s="361">
        <f t="shared" si="132"/>
        <v>3.440407039978798</v>
      </c>
    </row>
    <row r="1854" spans="1:13">
      <c r="A1854" s="350">
        <v>39993</v>
      </c>
      <c r="B1854" s="346">
        <v>5.8856999999999999</v>
      </c>
      <c r="C1854" s="346">
        <v>1511.7</v>
      </c>
      <c r="D1854" s="346"/>
      <c r="E1854" s="351">
        <f t="shared" si="128"/>
        <v>39993</v>
      </c>
      <c r="F1854" s="353">
        <f t="shared" si="129"/>
        <v>2.0564928646980229</v>
      </c>
      <c r="G1854" s="354">
        <f t="shared" si="130"/>
        <v>0.9091637295738586</v>
      </c>
      <c r="I1854" s="351">
        <f t="shared" si="131"/>
        <v>39993</v>
      </c>
      <c r="J1854" s="353">
        <f t="array" ref="J1854">(PRODUCT(1+$F$2:F1854/100)-1)*100</f>
        <v>391.95085255767424</v>
      </c>
      <c r="K1854" s="354">
        <f t="array" ref="K1854">(PRODUCT(1+$G$2:G1854/100)-1)*100</f>
        <v>-2.8358036276690424</v>
      </c>
      <c r="M1854" s="361">
        <f t="shared" si="132"/>
        <v>3.4407368521240462</v>
      </c>
    </row>
    <row r="1855" spans="1:13">
      <c r="A1855" s="350">
        <v>39994</v>
      </c>
      <c r="B1855" s="346">
        <v>5.9057000000000004</v>
      </c>
      <c r="C1855" s="346">
        <v>1498.94</v>
      </c>
      <c r="D1855" s="346"/>
      <c r="E1855" s="351">
        <f t="shared" si="128"/>
        <v>39994</v>
      </c>
      <c r="F1855" s="353">
        <f t="shared" si="129"/>
        <v>0.33980665001613897</v>
      </c>
      <c r="G1855" s="354">
        <f t="shared" si="130"/>
        <v>-0.84408282066547047</v>
      </c>
      <c r="I1855" s="351">
        <f t="shared" si="131"/>
        <v>39994</v>
      </c>
      <c r="J1855" s="353">
        <f t="array" ref="J1855">(PRODUCT(1+$F$2:F1855/100)-1)*100</f>
        <v>393.62253426947638</v>
      </c>
      <c r="K1855" s="354">
        <f t="array" ref="K1855">(PRODUCT(1+$G$2:G1855/100)-1)*100</f>
        <v>-3.6559499170855547</v>
      </c>
      <c r="M1855" s="361">
        <f t="shared" si="132"/>
        <v>3.4398918769287894</v>
      </c>
    </row>
    <row r="1856" spans="1:13">
      <c r="A1856" s="350">
        <v>39995</v>
      </c>
      <c r="B1856" s="346">
        <v>5.8029000000000002</v>
      </c>
      <c r="C1856" s="346">
        <v>1505.64</v>
      </c>
      <c r="D1856" s="346"/>
      <c r="E1856" s="351">
        <f t="shared" si="128"/>
        <v>39995</v>
      </c>
      <c r="F1856" s="353">
        <f t="shared" si="129"/>
        <v>-1.7406911966405425</v>
      </c>
      <c r="G1856" s="354">
        <f t="shared" si="130"/>
        <v>0.44698253432426949</v>
      </c>
      <c r="I1856" s="351">
        <f t="shared" si="131"/>
        <v>39995</v>
      </c>
      <c r="J1856" s="353">
        <f t="array" ref="J1856">(PRODUCT(1+$F$2:F1856/100)-1)*100</f>
        <v>385.03009027081367</v>
      </c>
      <c r="K1856" s="354">
        <f t="array" ref="K1856">(PRODUCT(1+$G$2:G1856/100)-1)*100</f>
        <v>-3.2253088403543018</v>
      </c>
      <c r="M1856" s="361">
        <f t="shared" si="132"/>
        <v>3.4405289393242731</v>
      </c>
    </row>
    <row r="1857" spans="1:13">
      <c r="A1857" s="350">
        <v>39996</v>
      </c>
      <c r="B1857" s="346">
        <v>5.7028999999999996</v>
      </c>
      <c r="C1857" s="346">
        <v>1461.8</v>
      </c>
      <c r="D1857" s="346"/>
      <c r="E1857" s="351">
        <f t="shared" si="128"/>
        <v>39996</v>
      </c>
      <c r="F1857" s="353">
        <f t="shared" si="129"/>
        <v>-1.723276292888043</v>
      </c>
      <c r="G1857" s="354">
        <f t="shared" si="130"/>
        <v>-2.911718604712954</v>
      </c>
      <c r="I1857" s="351">
        <f t="shared" si="131"/>
        <v>39996</v>
      </c>
      <c r="J1857" s="353">
        <f t="array" ref="J1857">(PRODUCT(1+$F$2:F1857/100)-1)*100</f>
        <v>376.67168171180327</v>
      </c>
      <c r="K1857" s="354">
        <f t="array" ref="K1857">(PRODUCT(1+$G$2:G1857/100)-1)*100</f>
        <v>-6.0431155275032067</v>
      </c>
      <c r="M1857" s="361">
        <f t="shared" si="132"/>
        <v>3.4411532486534622</v>
      </c>
    </row>
    <row r="1858" spans="1:13">
      <c r="A1858" s="350">
        <v>39997</v>
      </c>
      <c r="B1858" s="346">
        <v>5.7028999999999996</v>
      </c>
      <c r="C1858" s="346">
        <v>1461.8</v>
      </c>
      <c r="D1858" s="346"/>
      <c r="E1858" s="351">
        <f t="shared" si="128"/>
        <v>39997</v>
      </c>
      <c r="F1858" s="353">
        <f t="shared" si="129"/>
        <v>0</v>
      </c>
      <c r="G1858" s="354">
        <f t="shared" si="130"/>
        <v>0</v>
      </c>
      <c r="I1858" s="351">
        <f t="shared" si="131"/>
        <v>39997</v>
      </c>
      <c r="J1858" s="353">
        <f t="array" ref="J1858">(PRODUCT(1+$F$2:F1858/100)-1)*100</f>
        <v>376.67168171180327</v>
      </c>
      <c r="K1858" s="354">
        <f t="array" ref="K1858">(PRODUCT(1+$G$2:G1858/100)-1)*100</f>
        <v>-6.0431155275032067</v>
      </c>
      <c r="M1858" s="361">
        <f t="shared" si="132"/>
        <v>3.4411532486534622</v>
      </c>
    </row>
    <row r="1859" spans="1:13">
      <c r="A1859" s="350">
        <v>40000</v>
      </c>
      <c r="B1859" s="346">
        <v>5.6829000000000001</v>
      </c>
      <c r="C1859" s="346">
        <v>1465.58</v>
      </c>
      <c r="D1859" s="346"/>
      <c r="E1859" s="351">
        <f t="shared" ref="E1859:E1922" si="133">A1859</f>
        <v>40000</v>
      </c>
      <c r="F1859" s="353">
        <f t="shared" ref="F1859:F1922" si="134">((B1859/B1858)-1)*100</f>
        <v>-0.35069876729382221</v>
      </c>
      <c r="G1859" s="354">
        <f t="shared" ref="G1859:G1922" si="135">((C1859/C1858)-1)*100</f>
        <v>0.25858530578737327</v>
      </c>
      <c r="I1859" s="351">
        <f t="shared" ref="I1859:I1922" si="136">E1859</f>
        <v>40000</v>
      </c>
      <c r="J1859" s="353">
        <f t="array" ref="J1859">(PRODUCT(1+$F$2:F1859/100)-1)*100</f>
        <v>375.00000000000125</v>
      </c>
      <c r="K1859" s="354">
        <f t="array" ref="K1859">(PRODUCT(1+$G$2:G1859/100)-1)*100</f>
        <v>-5.8001568304817059</v>
      </c>
      <c r="M1859" s="361">
        <f t="shared" si="132"/>
        <v>3.4401993221702085</v>
      </c>
    </row>
    <row r="1860" spans="1:13">
      <c r="A1860" s="350">
        <v>40001</v>
      </c>
      <c r="B1860" s="346">
        <v>5.5429000000000004</v>
      </c>
      <c r="C1860" s="346">
        <v>1436.74</v>
      </c>
      <c r="D1860" s="346"/>
      <c r="E1860" s="351">
        <f t="shared" si="133"/>
        <v>40001</v>
      </c>
      <c r="F1860" s="353">
        <f t="shared" si="134"/>
        <v>-2.4635309437083142</v>
      </c>
      <c r="G1860" s="354">
        <f t="shared" si="135"/>
        <v>-1.9678216132862025</v>
      </c>
      <c r="I1860" s="351">
        <f t="shared" si="136"/>
        <v>40001</v>
      </c>
      <c r="J1860" s="353">
        <f t="array" ref="J1860">(PRODUCT(1+$F$2:F1860/100)-1)*100</f>
        <v>363.29822801738675</v>
      </c>
      <c r="K1860" s="354">
        <f t="array" ref="K1860">(PRODUCT(1+$G$2:G1860/100)-1)*100</f>
        <v>-7.6538417040531996</v>
      </c>
      <c r="M1860" s="361">
        <f t="shared" si="132"/>
        <v>3.4414232004742376</v>
      </c>
    </row>
    <row r="1861" spans="1:13">
      <c r="A1861" s="350">
        <v>40002</v>
      </c>
      <c r="B1861" s="346">
        <v>5.5286</v>
      </c>
      <c r="C1861" s="346">
        <v>1435.2</v>
      </c>
      <c r="D1861" s="346"/>
      <c r="E1861" s="351">
        <f t="shared" si="133"/>
        <v>40002</v>
      </c>
      <c r="F1861" s="353">
        <f t="shared" si="134"/>
        <v>-0.2579876959714289</v>
      </c>
      <c r="G1861" s="354">
        <f t="shared" si="135"/>
        <v>-0.10718710413852861</v>
      </c>
      <c r="I1861" s="351">
        <f t="shared" si="136"/>
        <v>40002</v>
      </c>
      <c r="J1861" s="353">
        <f t="array" ref="J1861">(PRODUCT(1+$F$2:F1861/100)-1)*100</f>
        <v>362.10297559344821</v>
      </c>
      <c r="K1861" s="354">
        <f t="array" ref="K1861">(PRODUCT(1+$G$2:G1861/100)-1)*100</f>
        <v>-7.7528248769138113</v>
      </c>
      <c r="M1861" s="361">
        <f t="shared" si="132"/>
        <v>3.4414480279452091</v>
      </c>
    </row>
    <row r="1862" spans="1:13">
      <c r="A1862" s="350">
        <v>40003</v>
      </c>
      <c r="B1862" s="346">
        <v>5.7070999999999996</v>
      </c>
      <c r="C1862" s="346">
        <v>1440.3</v>
      </c>
      <c r="D1862" s="346"/>
      <c r="E1862" s="351">
        <f t="shared" si="133"/>
        <v>40003</v>
      </c>
      <c r="F1862" s="353">
        <f t="shared" si="134"/>
        <v>3.22866548493288</v>
      </c>
      <c r="G1862" s="354">
        <f t="shared" si="135"/>
        <v>0.35535117056855192</v>
      </c>
      <c r="I1862" s="351">
        <f t="shared" si="136"/>
        <v>40003</v>
      </c>
      <c r="J1862" s="353">
        <f t="array" ref="J1862">(PRODUCT(1+$F$2:F1862/100)-1)*100</f>
        <v>377.02273487128173</v>
      </c>
      <c r="K1862" s="354">
        <f t="array" ref="K1862">(PRODUCT(1+$G$2:G1862/100)-1)*100</f>
        <v>-7.4250234602974974</v>
      </c>
      <c r="M1862" s="361">
        <f t="shared" si="132"/>
        <v>3.4431178361601451</v>
      </c>
    </row>
    <row r="1863" spans="1:13">
      <c r="A1863" s="350">
        <v>40004</v>
      </c>
      <c r="B1863" s="346">
        <v>5.7243000000000004</v>
      </c>
      <c r="C1863" s="346">
        <v>1434.5</v>
      </c>
      <c r="D1863" s="346"/>
      <c r="E1863" s="351">
        <f t="shared" si="133"/>
        <v>40004</v>
      </c>
      <c r="F1863" s="353">
        <f t="shared" si="134"/>
        <v>0.30137898407247565</v>
      </c>
      <c r="G1863" s="354">
        <f t="shared" si="135"/>
        <v>-0.40269388321877431</v>
      </c>
      <c r="I1863" s="351">
        <f t="shared" si="136"/>
        <v>40004</v>
      </c>
      <c r="J1863" s="353">
        <f t="array" ref="J1863">(PRODUCT(1+$F$2:F1863/100)-1)*100</f>
        <v>378.4603811434315</v>
      </c>
      <c r="K1863" s="354">
        <f t="array" ref="K1863">(PRODUCT(1+$G$2:G1863/100)-1)*100</f>
        <v>-7.7978172282140985</v>
      </c>
      <c r="M1863" s="361">
        <f t="shared" si="132"/>
        <v>3.4396090687172216</v>
      </c>
    </row>
    <row r="1864" spans="1:13">
      <c r="A1864" s="350">
        <v>40007</v>
      </c>
      <c r="B1864" s="346">
        <v>6.0270999999999999</v>
      </c>
      <c r="C1864" s="346">
        <v>1470.43</v>
      </c>
      <c r="D1864" s="346"/>
      <c r="E1864" s="351">
        <f t="shared" si="133"/>
        <v>40007</v>
      </c>
      <c r="F1864" s="353">
        <f t="shared" si="134"/>
        <v>5.2897297486155459</v>
      </c>
      <c r="G1864" s="354">
        <f t="shared" si="135"/>
        <v>2.5047054722900031</v>
      </c>
      <c r="I1864" s="351">
        <f t="shared" si="136"/>
        <v>40007</v>
      </c>
      <c r="J1864" s="353">
        <f t="array" ref="J1864">(PRODUCT(1+$F$2:F1864/100)-1)*100</f>
        <v>403.76964226011489</v>
      </c>
      <c r="K1864" s="354">
        <f t="array" ref="K1864">(PRODUCT(1+$G$2:G1864/100)-1)*100</f>
        <v>-5.4884241107583502</v>
      </c>
      <c r="M1864" s="361">
        <f t="shared" si="132"/>
        <v>3.4428460120562714</v>
      </c>
    </row>
    <row r="1865" spans="1:13">
      <c r="A1865" s="350">
        <v>40008</v>
      </c>
      <c r="B1865" s="346">
        <v>6.1856999999999998</v>
      </c>
      <c r="C1865" s="346">
        <v>1478.24</v>
      </c>
      <c r="D1865" s="346"/>
      <c r="E1865" s="351">
        <f t="shared" si="133"/>
        <v>40008</v>
      </c>
      <c r="F1865" s="353">
        <f t="shared" si="134"/>
        <v>2.6314479600471286</v>
      </c>
      <c r="G1865" s="354">
        <f t="shared" si="135"/>
        <v>0.53113715035737474</v>
      </c>
      <c r="I1865" s="351">
        <f t="shared" si="136"/>
        <v>40008</v>
      </c>
      <c r="J1865" s="353">
        <f t="array" ref="J1865">(PRODUCT(1+$F$2:F1865/100)-1)*100</f>
        <v>417.02607823470544</v>
      </c>
      <c r="K1865" s="354">
        <f t="array" ref="K1865">(PRODUCT(1+$G$2:G1865/100)-1)*100</f>
        <v>-4.9864380198223817</v>
      </c>
      <c r="M1865" s="361">
        <f t="shared" si="132"/>
        <v>3.4437717697233747</v>
      </c>
    </row>
    <row r="1866" spans="1:13">
      <c r="A1866" s="350">
        <v>40009</v>
      </c>
      <c r="B1866" s="346">
        <v>6.3442999999999996</v>
      </c>
      <c r="C1866" s="346">
        <v>1522.09</v>
      </c>
      <c r="D1866" s="346"/>
      <c r="E1866" s="351">
        <f t="shared" si="133"/>
        <v>40009</v>
      </c>
      <c r="F1866" s="353">
        <f t="shared" si="134"/>
        <v>2.5639782078018536</v>
      </c>
      <c r="G1866" s="354">
        <f t="shared" si="135"/>
        <v>2.9663654075116286</v>
      </c>
      <c r="I1866" s="351">
        <f t="shared" si="136"/>
        <v>40009</v>
      </c>
      <c r="J1866" s="353">
        <f t="array" ref="J1866">(PRODUCT(1+$F$2:F1866/100)-1)*100</f>
        <v>430.28251420929593</v>
      </c>
      <c r="K1866" s="354">
        <f t="array" ref="K1866">(PRODUCT(1+$G$2:G1866/100)-1)*100</f>
        <v>-2.1679885847977753</v>
      </c>
      <c r="M1866" s="361">
        <f t="shared" si="132"/>
        <v>3.4432142969167288</v>
      </c>
    </row>
    <row r="1867" spans="1:13">
      <c r="A1867" s="350">
        <v>40010</v>
      </c>
      <c r="B1867" s="346">
        <v>6.3042999999999996</v>
      </c>
      <c r="C1867" s="346">
        <v>1535.3</v>
      </c>
      <c r="D1867" s="346"/>
      <c r="E1867" s="351">
        <f t="shared" si="133"/>
        <v>40010</v>
      </c>
      <c r="F1867" s="353">
        <f t="shared" si="134"/>
        <v>-0.63048720899074873</v>
      </c>
      <c r="G1867" s="354">
        <f t="shared" si="135"/>
        <v>0.86788560466202203</v>
      </c>
      <c r="I1867" s="351">
        <f t="shared" si="136"/>
        <v>40010</v>
      </c>
      <c r="J1867" s="353">
        <f t="array" ref="J1867">(PRODUCT(1+$F$2:F1867/100)-1)*100</f>
        <v>426.93915078569171</v>
      </c>
      <c r="K1867" s="354">
        <f t="array" ref="K1867">(PRODUCT(1+$G$2:G1867/100)-1)*100</f>
        <v>-1.3189186409739317</v>
      </c>
      <c r="M1867" s="361">
        <f t="shared" si="132"/>
        <v>3.4427813894496868</v>
      </c>
    </row>
    <row r="1868" spans="1:13">
      <c r="A1868" s="350">
        <v>40011</v>
      </c>
      <c r="B1868" s="346">
        <v>6.3056999999999999</v>
      </c>
      <c r="C1868" s="346">
        <v>1534.7</v>
      </c>
      <c r="D1868" s="346"/>
      <c r="E1868" s="351">
        <f t="shared" si="133"/>
        <v>40011</v>
      </c>
      <c r="F1868" s="353">
        <f t="shared" si="134"/>
        <v>2.2207065019119732E-2</v>
      </c>
      <c r="G1868" s="354">
        <f t="shared" si="135"/>
        <v>-3.9080310037120647E-2</v>
      </c>
      <c r="I1868" s="351">
        <f t="shared" si="136"/>
        <v>40011</v>
      </c>
      <c r="J1868" s="353">
        <f t="array" ref="J1868">(PRODUCT(1+$F$2:F1868/100)-1)*100</f>
        <v>427.05616850551786</v>
      </c>
      <c r="K1868" s="354">
        <f t="array" ref="K1868">(PRODUCT(1+$G$2:G1868/100)-1)*100</f>
        <v>-1.3574835135170216</v>
      </c>
      <c r="M1868" s="361">
        <f t="shared" si="132"/>
        <v>3.4421416830376836</v>
      </c>
    </row>
    <row r="1869" spans="1:13">
      <c r="A1869" s="350">
        <v>40014</v>
      </c>
      <c r="B1869" s="346">
        <v>6.4028999999999998</v>
      </c>
      <c r="C1869" s="346">
        <v>1552.26</v>
      </c>
      <c r="D1869" s="346"/>
      <c r="E1869" s="351">
        <f t="shared" si="133"/>
        <v>40014</v>
      </c>
      <c r="F1869" s="353">
        <f t="shared" si="134"/>
        <v>1.5414624863218984</v>
      </c>
      <c r="G1869" s="354">
        <f t="shared" si="135"/>
        <v>1.1441975630416268</v>
      </c>
      <c r="I1869" s="351">
        <f t="shared" si="136"/>
        <v>40014</v>
      </c>
      <c r="J1869" s="353">
        <f t="array" ref="J1869">(PRODUCT(1+$F$2:F1869/100)-1)*100</f>
        <v>435.18054162487596</v>
      </c>
      <c r="K1869" s="354">
        <f t="array" ref="K1869">(PRODUCT(1+$G$2:G1869/100)-1)*100</f>
        <v>-0.22881824375574622</v>
      </c>
      <c r="M1869" s="361">
        <f t="shared" si="132"/>
        <v>3.4422822785788081</v>
      </c>
    </row>
    <row r="1870" spans="1:13">
      <c r="A1870" s="350">
        <v>40015</v>
      </c>
      <c r="B1870" s="346">
        <v>6.3971</v>
      </c>
      <c r="C1870" s="346">
        <v>1557.91</v>
      </c>
      <c r="D1870" s="346"/>
      <c r="E1870" s="351">
        <f t="shared" si="133"/>
        <v>40015</v>
      </c>
      <c r="F1870" s="353">
        <f t="shared" si="134"/>
        <v>-9.0583954145773138E-2</v>
      </c>
      <c r="G1870" s="354">
        <f t="shared" si="135"/>
        <v>0.36398541481452718</v>
      </c>
      <c r="I1870" s="351">
        <f t="shared" si="136"/>
        <v>40015</v>
      </c>
      <c r="J1870" s="353">
        <f t="array" ref="J1870">(PRODUCT(1+$F$2:F1870/100)-1)*100</f>
        <v>434.69575392845343</v>
      </c>
      <c r="K1870" s="354">
        <f t="array" ref="K1870">(PRODUCT(1+$G$2:G1870/100)-1)*100</f>
        <v>0.13433430602507457</v>
      </c>
      <c r="M1870" s="361">
        <f t="shared" si="132"/>
        <v>3.4418297288914919</v>
      </c>
    </row>
    <row r="1871" spans="1:13">
      <c r="A1871" s="350">
        <v>40016</v>
      </c>
      <c r="B1871" s="346">
        <v>6.4686000000000003</v>
      </c>
      <c r="C1871" s="346">
        <v>1557.37</v>
      </c>
      <c r="D1871" s="346"/>
      <c r="E1871" s="351">
        <f t="shared" si="133"/>
        <v>40016</v>
      </c>
      <c r="F1871" s="353">
        <f t="shared" si="134"/>
        <v>1.1176939550733955</v>
      </c>
      <c r="G1871" s="354">
        <f t="shared" si="135"/>
        <v>-3.4661822569992395E-2</v>
      </c>
      <c r="I1871" s="351">
        <f t="shared" si="136"/>
        <v>40016</v>
      </c>
      <c r="J1871" s="353">
        <f t="array" ref="J1871">(PRODUCT(1+$F$2:F1871/100)-1)*100</f>
        <v>440.67201604814585</v>
      </c>
      <c r="K1871" s="354">
        <f t="array" ref="K1871">(PRODUCT(1+$G$2:G1871/100)-1)*100</f>
        <v>9.9625920736268192E-2</v>
      </c>
      <c r="M1871" s="361">
        <f t="shared" si="132"/>
        <v>3.4416271225808752</v>
      </c>
    </row>
    <row r="1872" spans="1:13">
      <c r="A1872" s="350">
        <v>40017</v>
      </c>
      <c r="B1872" s="346">
        <v>6.6371000000000002</v>
      </c>
      <c r="C1872" s="346">
        <v>1593.65</v>
      </c>
      <c r="D1872" s="346"/>
      <c r="E1872" s="351">
        <f t="shared" si="133"/>
        <v>40017</v>
      </c>
      <c r="F1872" s="353">
        <f t="shared" si="134"/>
        <v>2.6048913211514035</v>
      </c>
      <c r="G1872" s="354">
        <f t="shared" si="135"/>
        <v>2.329568439099261</v>
      </c>
      <c r="I1872" s="351">
        <f t="shared" si="136"/>
        <v>40017</v>
      </c>
      <c r="J1872" s="353">
        <f t="array" ref="J1872">(PRODUCT(1+$F$2:F1872/100)-1)*100</f>
        <v>454.75593447007833</v>
      </c>
      <c r="K1872" s="354">
        <f t="array" ref="K1872">(PRODUCT(1+$G$2:G1872/100)-1)*100</f>
        <v>2.4315152138421725</v>
      </c>
      <c r="M1872" s="361">
        <f t="shared" si="132"/>
        <v>3.4411517290337952</v>
      </c>
    </row>
    <row r="1873" spans="1:13">
      <c r="A1873" s="350">
        <v>40018</v>
      </c>
      <c r="B1873" s="346">
        <v>6.0286</v>
      </c>
      <c r="C1873" s="346">
        <v>1598.5</v>
      </c>
      <c r="D1873" s="346"/>
      <c r="E1873" s="351">
        <f t="shared" si="133"/>
        <v>40018</v>
      </c>
      <c r="F1873" s="353">
        <f t="shared" si="134"/>
        <v>-9.1681607931174742</v>
      </c>
      <c r="G1873" s="354">
        <f t="shared" si="135"/>
        <v>0.30433282088286884</v>
      </c>
      <c r="I1873" s="351">
        <f t="shared" si="136"/>
        <v>40018</v>
      </c>
      <c r="J1873" s="353">
        <f t="array" ref="J1873">(PRODUCT(1+$F$2:F1873/100)-1)*100</f>
        <v>403.89501838850015</v>
      </c>
      <c r="K1873" s="354">
        <f t="array" ref="K1873">(PRODUCT(1+$G$2:G1873/100)-1)*100</f>
        <v>2.7432479335655291</v>
      </c>
      <c r="M1873" s="361">
        <f t="shared" si="132"/>
        <v>3.3738229617330786</v>
      </c>
    </row>
    <row r="1874" spans="1:13">
      <c r="A1874" s="350">
        <v>40021</v>
      </c>
      <c r="B1874" s="346">
        <v>5.9570999999999996</v>
      </c>
      <c r="C1874" s="346">
        <v>1603.26</v>
      </c>
      <c r="D1874" s="346"/>
      <c r="E1874" s="351">
        <f t="shared" si="133"/>
        <v>40021</v>
      </c>
      <c r="F1874" s="353">
        <f t="shared" si="134"/>
        <v>-1.1860133364296921</v>
      </c>
      <c r="G1874" s="354">
        <f t="shared" si="135"/>
        <v>0.29777916796998039</v>
      </c>
      <c r="I1874" s="351">
        <f t="shared" si="136"/>
        <v>40021</v>
      </c>
      <c r="J1874" s="353">
        <f t="array" ref="J1874">(PRODUCT(1+$F$2:F1874/100)-1)*100</f>
        <v>397.91875626880773</v>
      </c>
      <c r="K1874" s="354">
        <f t="array" ref="K1874">(PRODUCT(1+$G$2:G1874/100)-1)*100</f>
        <v>3.0491959224074439</v>
      </c>
      <c r="M1874" s="361">
        <f t="shared" ref="M1874:M1937" si="137">_xlfn.STDEV.S(F1092:F1874)</f>
        <v>3.3739054690470645</v>
      </c>
    </row>
    <row r="1875" spans="1:13">
      <c r="A1875" s="350">
        <v>40022</v>
      </c>
      <c r="B1875" s="346">
        <v>6.0486000000000004</v>
      </c>
      <c r="C1875" s="346">
        <v>1599.09</v>
      </c>
      <c r="D1875" s="346"/>
      <c r="E1875" s="351">
        <f t="shared" si="133"/>
        <v>40022</v>
      </c>
      <c r="F1875" s="353">
        <f t="shared" si="134"/>
        <v>1.5359822732537776</v>
      </c>
      <c r="G1875" s="354">
        <f t="shared" si="135"/>
        <v>-0.26009505632275109</v>
      </c>
      <c r="I1875" s="351">
        <f t="shared" si="136"/>
        <v>40022</v>
      </c>
      <c r="J1875" s="353">
        <f t="array" ref="J1875">(PRODUCT(1+$F$2:F1875/100)-1)*100</f>
        <v>405.56670010030234</v>
      </c>
      <c r="K1875" s="354">
        <f t="array" ref="K1875">(PRODUCT(1+$G$2:G1875/100)-1)*100</f>
        <v>2.7811700582329069</v>
      </c>
      <c r="M1875" s="361">
        <f t="shared" si="137"/>
        <v>3.3672112858771435</v>
      </c>
    </row>
    <row r="1876" spans="1:13">
      <c r="A1876" s="350">
        <v>40023</v>
      </c>
      <c r="B1876" s="346">
        <v>6.1</v>
      </c>
      <c r="C1876" s="346">
        <v>1592</v>
      </c>
      <c r="D1876" s="346"/>
      <c r="E1876" s="351">
        <f t="shared" si="133"/>
        <v>40023</v>
      </c>
      <c r="F1876" s="353">
        <f t="shared" si="134"/>
        <v>0.84978342095689552</v>
      </c>
      <c r="G1876" s="354">
        <f t="shared" si="135"/>
        <v>-0.44337717076586847</v>
      </c>
      <c r="I1876" s="351">
        <f t="shared" si="136"/>
        <v>40023</v>
      </c>
      <c r="J1876" s="353">
        <f t="array" ref="J1876">(PRODUCT(1+$F$2:F1876/100)-1)*100</f>
        <v>409.86292209963358</v>
      </c>
      <c r="K1876" s="354">
        <f t="array" ref="K1876">(PRODUCT(1+$G$2:G1876/100)-1)*100</f>
        <v>2.3254618143486505</v>
      </c>
      <c r="M1876" s="361">
        <f t="shared" si="137"/>
        <v>3.3656335619392115</v>
      </c>
    </row>
    <row r="1877" spans="1:13">
      <c r="A1877" s="350">
        <v>40024</v>
      </c>
      <c r="B1877" s="346">
        <v>6.23</v>
      </c>
      <c r="C1877" s="346">
        <v>1611.14</v>
      </c>
      <c r="D1877" s="346"/>
      <c r="E1877" s="351">
        <f t="shared" si="133"/>
        <v>40024</v>
      </c>
      <c r="F1877" s="353">
        <f t="shared" si="134"/>
        <v>2.1311475409836245</v>
      </c>
      <c r="G1877" s="354">
        <f t="shared" si="135"/>
        <v>1.2022613065326704</v>
      </c>
      <c r="I1877" s="351">
        <f t="shared" si="136"/>
        <v>40024</v>
      </c>
      <c r="J1877" s="353">
        <f t="array" ref="J1877">(PRODUCT(1+$F$2:F1877/100)-1)*100</f>
        <v>420.72885322634716</v>
      </c>
      <c r="K1877" s="354">
        <f t="array" ref="K1877">(PRODUCT(1+$G$2:G1877/100)-1)*100</f>
        <v>3.5556812484734301</v>
      </c>
      <c r="M1877" s="361">
        <f t="shared" si="137"/>
        <v>3.3662186147631137</v>
      </c>
    </row>
    <row r="1878" spans="1:13">
      <c r="A1878" s="350">
        <v>40025</v>
      </c>
      <c r="B1878" s="346">
        <v>6.2770999999999999</v>
      </c>
      <c r="C1878" s="346">
        <v>1612.31</v>
      </c>
      <c r="D1878" s="346"/>
      <c r="E1878" s="351">
        <f t="shared" si="133"/>
        <v>40025</v>
      </c>
      <c r="F1878" s="353">
        <f t="shared" si="134"/>
        <v>0.75601926163721966</v>
      </c>
      <c r="G1878" s="354">
        <f t="shared" si="135"/>
        <v>7.2619387514416545E-2</v>
      </c>
      <c r="I1878" s="351">
        <f t="shared" si="136"/>
        <v>40025</v>
      </c>
      <c r="J1878" s="353">
        <f t="array" ref="J1878">(PRODUCT(1+$F$2:F1878/100)-1)*100</f>
        <v>424.66566365764089</v>
      </c>
      <c r="K1878" s="354">
        <f t="array" ref="K1878">(PRODUCT(1+$G$2:G1878/100)-1)*100</f>
        <v>3.6308827499324625</v>
      </c>
      <c r="M1878" s="361">
        <f t="shared" si="137"/>
        <v>3.3660702285708974</v>
      </c>
    </row>
    <row r="1879" spans="1:13">
      <c r="A1879" s="350">
        <v>40028</v>
      </c>
      <c r="B1879" s="346">
        <v>6.4242999999999997</v>
      </c>
      <c r="C1879" s="346">
        <v>1637.06</v>
      </c>
      <c r="D1879" s="346"/>
      <c r="E1879" s="351">
        <f t="shared" si="133"/>
        <v>40028</v>
      </c>
      <c r="F1879" s="353">
        <f t="shared" si="134"/>
        <v>2.3450319415016407</v>
      </c>
      <c r="G1879" s="354">
        <f t="shared" si="135"/>
        <v>1.5350645967586951</v>
      </c>
      <c r="I1879" s="351">
        <f t="shared" si="136"/>
        <v>40028</v>
      </c>
      <c r="J1879" s="353">
        <f t="array" ref="J1879">(PRODUCT(1+$F$2:F1879/100)-1)*100</f>
        <v>436.96924105650413</v>
      </c>
      <c r="K1879" s="354">
        <f t="array" ref="K1879">(PRODUCT(1+$G$2:G1879/100)-1)*100</f>
        <v>5.2216837423351814</v>
      </c>
      <c r="M1879" s="361">
        <f t="shared" si="137"/>
        <v>3.3665533491486808</v>
      </c>
    </row>
    <row r="1880" spans="1:13">
      <c r="A1880" s="350">
        <v>40029</v>
      </c>
      <c r="B1880" s="346">
        <v>6.3113999999999999</v>
      </c>
      <c r="C1880" s="346">
        <v>1642.03</v>
      </c>
      <c r="D1880" s="346"/>
      <c r="E1880" s="351">
        <f t="shared" si="133"/>
        <v>40029</v>
      </c>
      <c r="F1880" s="353">
        <f t="shared" si="134"/>
        <v>-1.757389910184759</v>
      </c>
      <c r="G1880" s="354">
        <f t="shared" si="135"/>
        <v>0.30359302652316345</v>
      </c>
      <c r="I1880" s="351">
        <f t="shared" si="136"/>
        <v>40029</v>
      </c>
      <c r="J1880" s="353">
        <f t="array" ref="J1880">(PRODUCT(1+$F$2:F1880/100)-1)*100</f>
        <v>427.53259779338146</v>
      </c>
      <c r="K1880" s="354">
        <f t="array" ref="K1880">(PRODUCT(1+$G$2:G1880/100)-1)*100</f>
        <v>5.5411294365671715</v>
      </c>
      <c r="M1880" s="361">
        <f t="shared" si="137"/>
        <v>3.3662331562768659</v>
      </c>
    </row>
    <row r="1881" spans="1:13">
      <c r="A1881" s="350">
        <v>40030</v>
      </c>
      <c r="B1881" s="346">
        <v>6.33</v>
      </c>
      <c r="C1881" s="346">
        <v>1637.81</v>
      </c>
      <c r="D1881" s="346"/>
      <c r="E1881" s="351">
        <f t="shared" si="133"/>
        <v>40030</v>
      </c>
      <c r="F1881" s="353">
        <f t="shared" si="134"/>
        <v>0.29470481984978925</v>
      </c>
      <c r="G1881" s="354">
        <f t="shared" si="135"/>
        <v>-0.25699895860611388</v>
      </c>
      <c r="I1881" s="351">
        <f t="shared" si="136"/>
        <v>40030</v>
      </c>
      <c r="J1881" s="353">
        <f t="array" ref="J1881">(PRODUCT(1+$F$2:F1881/100)-1)*100</f>
        <v>429.08726178535733</v>
      </c>
      <c r="K1881" s="354">
        <f t="array" ref="K1881">(PRODUCT(1+$G$2:G1881/100)-1)*100</f>
        <v>5.2698898330140631</v>
      </c>
      <c r="M1881" s="361">
        <f t="shared" si="137"/>
        <v>3.3649123034677002</v>
      </c>
    </row>
    <row r="1882" spans="1:13">
      <c r="A1882" s="350">
        <v>40031</v>
      </c>
      <c r="B1882" s="346">
        <v>6.2142999999999997</v>
      </c>
      <c r="C1882" s="346">
        <v>1628.82</v>
      </c>
      <c r="D1882" s="346"/>
      <c r="E1882" s="351">
        <f t="shared" si="133"/>
        <v>40031</v>
      </c>
      <c r="F1882" s="353">
        <f t="shared" si="134"/>
        <v>-1.8278041074249685</v>
      </c>
      <c r="G1882" s="354">
        <f t="shared" si="135"/>
        <v>-0.54890371899060098</v>
      </c>
      <c r="I1882" s="351">
        <f t="shared" si="136"/>
        <v>40031</v>
      </c>
      <c r="J1882" s="353">
        <f t="array" ref="J1882">(PRODUCT(1+$F$2:F1882/100)-1)*100</f>
        <v>419.41658308258224</v>
      </c>
      <c r="K1882" s="354">
        <f t="array" ref="K1882">(PRODUCT(1+$G$2:G1882/100)-1)*100</f>
        <v>4.692059492743339</v>
      </c>
      <c r="M1882" s="361">
        <f t="shared" si="137"/>
        <v>3.3652364309704716</v>
      </c>
    </row>
    <row r="1883" spans="1:13">
      <c r="A1883" s="350">
        <v>40032</v>
      </c>
      <c r="B1883" s="346">
        <v>6.4286000000000003</v>
      </c>
      <c r="C1883" s="346">
        <v>1650.73</v>
      </c>
      <c r="D1883" s="346"/>
      <c r="E1883" s="351">
        <f t="shared" si="133"/>
        <v>40032</v>
      </c>
      <c r="F1883" s="353">
        <f t="shared" si="134"/>
        <v>3.4484978195452598</v>
      </c>
      <c r="G1883" s="354">
        <f t="shared" si="135"/>
        <v>1.3451455655014044</v>
      </c>
      <c r="I1883" s="351">
        <f t="shared" si="136"/>
        <v>40032</v>
      </c>
      <c r="J1883" s="353">
        <f t="array" ref="J1883">(PRODUCT(1+$F$2:F1883/100)-1)*100</f>
        <v>437.32865262454152</v>
      </c>
      <c r="K1883" s="354">
        <f t="array" ref="K1883">(PRODUCT(1+$G$2:G1883/100)-1)*100</f>
        <v>6.1003200884420572</v>
      </c>
      <c r="M1883" s="361">
        <f t="shared" si="137"/>
        <v>3.3665422759653829</v>
      </c>
    </row>
    <row r="1884" spans="1:13">
      <c r="A1884" s="350">
        <v>40035</v>
      </c>
      <c r="B1884" s="346">
        <v>6.5429000000000004</v>
      </c>
      <c r="C1884" s="346">
        <v>1645.26</v>
      </c>
      <c r="D1884" s="346"/>
      <c r="E1884" s="351">
        <f t="shared" si="133"/>
        <v>40035</v>
      </c>
      <c r="F1884" s="353">
        <f t="shared" si="134"/>
        <v>1.7779920978129082</v>
      </c>
      <c r="G1884" s="354">
        <f t="shared" si="135"/>
        <v>-0.331368546037214</v>
      </c>
      <c r="I1884" s="351">
        <f t="shared" si="136"/>
        <v>40035</v>
      </c>
      <c r="J1884" s="353">
        <f t="array" ref="J1884">(PRODUCT(1+$F$2:F1884/100)-1)*100</f>
        <v>446.88231360749046</v>
      </c>
      <c r="K1884" s="354">
        <f t="array" ref="K1884">(PRODUCT(1+$G$2:G1884/100)-1)*100</f>
        <v>5.7487370004241534</v>
      </c>
      <c r="M1884" s="361">
        <f t="shared" si="137"/>
        <v>3.3669023246896481</v>
      </c>
    </row>
    <row r="1885" spans="1:13">
      <c r="A1885" s="350">
        <v>40036</v>
      </c>
      <c r="B1885" s="346">
        <v>6.5842999999999998</v>
      </c>
      <c r="C1885" s="346">
        <v>1624.91</v>
      </c>
      <c r="D1885" s="346"/>
      <c r="E1885" s="351">
        <f t="shared" si="133"/>
        <v>40036</v>
      </c>
      <c r="F1885" s="353">
        <f t="shared" si="134"/>
        <v>0.63274694707238233</v>
      </c>
      <c r="G1885" s="354">
        <f t="shared" si="135"/>
        <v>-1.2368865711194554</v>
      </c>
      <c r="I1885" s="351">
        <f t="shared" si="136"/>
        <v>40036</v>
      </c>
      <c r="J1885" s="353">
        <f t="array" ref="J1885">(PRODUCT(1+$F$2:F1885/100)-1)*100</f>
        <v>450.34269475092066</v>
      </c>
      <c r="K1885" s="354">
        <f t="array" ref="K1885">(PRODUCT(1+$G$2:G1885/100)-1)*100</f>
        <v>4.4407450733374709</v>
      </c>
      <c r="M1885" s="361">
        <f t="shared" si="137"/>
        <v>3.3669359745171281</v>
      </c>
    </row>
    <row r="1886" spans="1:13">
      <c r="A1886" s="350">
        <v>40037</v>
      </c>
      <c r="B1886" s="346">
        <v>6.6113999999999997</v>
      </c>
      <c r="C1886" s="346">
        <v>1644.23</v>
      </c>
      <c r="D1886" s="346"/>
      <c r="E1886" s="351">
        <f t="shared" si="133"/>
        <v>40037</v>
      </c>
      <c r="F1886" s="353">
        <f t="shared" si="134"/>
        <v>0.41158513433470212</v>
      </c>
      <c r="G1886" s="354">
        <f t="shared" si="135"/>
        <v>1.1889889286175848</v>
      </c>
      <c r="I1886" s="351">
        <f t="shared" si="136"/>
        <v>40037</v>
      </c>
      <c r="J1886" s="353">
        <f t="array" ref="J1886">(PRODUCT(1+$F$2:F1886/100)-1)*100</f>
        <v>452.60782347041248</v>
      </c>
      <c r="K1886" s="354">
        <f t="array" ref="K1886">(PRODUCT(1+$G$2:G1886/100)-1)*100</f>
        <v>5.6825339692251786</v>
      </c>
      <c r="M1886" s="361">
        <f t="shared" si="137"/>
        <v>3.3665177699433588</v>
      </c>
    </row>
    <row r="1887" spans="1:13">
      <c r="A1887" s="350">
        <v>40038</v>
      </c>
      <c r="B1887" s="346">
        <v>6.6113999999999997</v>
      </c>
      <c r="C1887" s="346">
        <v>1655.66</v>
      </c>
      <c r="D1887" s="346"/>
      <c r="E1887" s="351">
        <f t="shared" si="133"/>
        <v>40038</v>
      </c>
      <c r="F1887" s="353">
        <f t="shared" si="134"/>
        <v>0</v>
      </c>
      <c r="G1887" s="354">
        <f t="shared" si="135"/>
        <v>0.6951582199570705</v>
      </c>
      <c r="I1887" s="351">
        <f t="shared" si="136"/>
        <v>40038</v>
      </c>
      <c r="J1887" s="353">
        <f t="array" ref="J1887">(PRODUCT(1+$F$2:F1887/100)-1)*100</f>
        <v>452.60782347041248</v>
      </c>
      <c r="K1887" s="354">
        <f t="array" ref="K1887">(PRODUCT(1+$G$2:G1887/100)-1)*100</f>
        <v>6.4171947911711769</v>
      </c>
      <c r="M1887" s="361">
        <f t="shared" si="137"/>
        <v>3.3665228833387251</v>
      </c>
    </row>
    <row r="1888" spans="1:13">
      <c r="A1888" s="350">
        <v>40039</v>
      </c>
      <c r="B1888" s="346">
        <v>6.3556999999999997</v>
      </c>
      <c r="C1888" s="346">
        <v>1641.54</v>
      </c>
      <c r="D1888" s="346"/>
      <c r="E1888" s="351">
        <f t="shared" si="133"/>
        <v>40039</v>
      </c>
      <c r="F1888" s="353">
        <f t="shared" si="134"/>
        <v>-3.8675620897238083</v>
      </c>
      <c r="G1888" s="354">
        <f t="shared" si="135"/>
        <v>-0.85283210320959979</v>
      </c>
      <c r="I1888" s="351">
        <f t="shared" si="136"/>
        <v>40039</v>
      </c>
      <c r="J1888" s="353">
        <f t="array" ref="J1888">(PRODUCT(1+$F$2:F1888/100)-1)*100</f>
        <v>431.23537278502289</v>
      </c>
      <c r="K1888" s="354">
        <f t="array" ref="K1888">(PRODUCT(1+$G$2:G1888/100)-1)*100</f>
        <v>5.5096347906569809</v>
      </c>
      <c r="M1888" s="361">
        <f t="shared" si="137"/>
        <v>3.3696049469498082</v>
      </c>
    </row>
    <row r="1889" spans="1:13">
      <c r="A1889" s="350">
        <v>40042</v>
      </c>
      <c r="B1889" s="346">
        <v>6.1585999999999999</v>
      </c>
      <c r="C1889" s="346">
        <v>1602.06</v>
      </c>
      <c r="D1889" s="346"/>
      <c r="E1889" s="351">
        <f t="shared" si="133"/>
        <v>40042</v>
      </c>
      <c r="F1889" s="353">
        <f t="shared" si="134"/>
        <v>-3.1011532954670629</v>
      </c>
      <c r="G1889" s="354">
        <f t="shared" si="135"/>
        <v>-2.405058664424875</v>
      </c>
      <c r="I1889" s="351">
        <f t="shared" si="136"/>
        <v>40042</v>
      </c>
      <c r="J1889" s="353">
        <f t="array" ref="J1889">(PRODUCT(1+$F$2:F1889/100)-1)*100</f>
        <v>414.76094951521344</v>
      </c>
      <c r="K1889" s="354">
        <f t="array" ref="K1889">(PRODUCT(1+$G$2:G1889/100)-1)*100</f>
        <v>2.972066177321242</v>
      </c>
      <c r="M1889" s="361">
        <f t="shared" si="137"/>
        <v>3.3714068416159089</v>
      </c>
    </row>
    <row r="1890" spans="1:13">
      <c r="A1890" s="350">
        <v>40043</v>
      </c>
      <c r="B1890" s="346">
        <v>6.2214</v>
      </c>
      <c r="C1890" s="346">
        <v>1618.6</v>
      </c>
      <c r="D1890" s="346"/>
      <c r="E1890" s="351">
        <f t="shared" si="133"/>
        <v>40043</v>
      </c>
      <c r="F1890" s="353">
        <f t="shared" si="134"/>
        <v>1.0197122722696683</v>
      </c>
      <c r="G1890" s="354">
        <f t="shared" si="135"/>
        <v>1.0324207582737222</v>
      </c>
      <c r="I1890" s="351">
        <f t="shared" si="136"/>
        <v>40043</v>
      </c>
      <c r="J1890" s="353">
        <f t="array" ref="J1890">(PRODUCT(1+$F$2:F1890/100)-1)*100</f>
        <v>420.01003009027198</v>
      </c>
      <c r="K1890" s="354">
        <f t="array" ref="K1890">(PRODUCT(1+$G$2:G1890/100)-1)*100</f>
        <v>4.0351711637592658</v>
      </c>
      <c r="M1890" s="361">
        <f t="shared" si="137"/>
        <v>3.3712942167507043</v>
      </c>
    </row>
    <row r="1891" spans="1:13">
      <c r="A1891" s="350">
        <v>40044</v>
      </c>
      <c r="B1891" s="346">
        <v>6.41</v>
      </c>
      <c r="C1891" s="346">
        <v>1629.92</v>
      </c>
      <c r="D1891" s="346"/>
      <c r="E1891" s="351">
        <f t="shared" si="133"/>
        <v>40044</v>
      </c>
      <c r="F1891" s="353">
        <f t="shared" si="134"/>
        <v>3.0314720159449582</v>
      </c>
      <c r="G1891" s="354">
        <f t="shared" si="135"/>
        <v>0.69936982577536444</v>
      </c>
      <c r="I1891" s="351">
        <f t="shared" si="136"/>
        <v>40044</v>
      </c>
      <c r="J1891" s="353">
        <f t="array" ref="J1891">(PRODUCT(1+$F$2:F1891/100)-1)*100</f>
        <v>435.77398863256553</v>
      </c>
      <c r="K1891" s="354">
        <f t="array" ref="K1891">(PRODUCT(1+$G$2:G1891/100)-1)*100</f>
        <v>4.7627617590723537</v>
      </c>
      <c r="M1891" s="361">
        <f t="shared" si="137"/>
        <v>3.372647383958602</v>
      </c>
    </row>
    <row r="1892" spans="1:13">
      <c r="A1892" s="350">
        <v>40045</v>
      </c>
      <c r="B1892" s="346">
        <v>6.4257</v>
      </c>
      <c r="C1892" s="346">
        <v>1647.85</v>
      </c>
      <c r="D1892" s="346"/>
      <c r="E1892" s="351">
        <f t="shared" si="133"/>
        <v>40045</v>
      </c>
      <c r="F1892" s="353">
        <f t="shared" si="134"/>
        <v>0.24492979719188401</v>
      </c>
      <c r="G1892" s="354">
        <f t="shared" si="135"/>
        <v>1.10005399037989</v>
      </c>
      <c r="I1892" s="351">
        <f t="shared" si="136"/>
        <v>40045</v>
      </c>
      <c r="J1892" s="353">
        <f t="array" ref="J1892">(PRODUCT(1+$F$2:F1892/100)-1)*100</f>
        <v>437.08625877633011</v>
      </c>
      <c r="K1892" s="354">
        <f t="array" ref="K1892">(PRODUCT(1+$G$2:G1892/100)-1)*100</f>
        <v>5.9152087002352083</v>
      </c>
      <c r="M1892" s="361">
        <f t="shared" si="137"/>
        <v>3.3720183469892016</v>
      </c>
    </row>
    <row r="1893" spans="1:13">
      <c r="A1893" s="350">
        <v>40046</v>
      </c>
      <c r="B1893" s="346">
        <v>6.4428999999999998</v>
      </c>
      <c r="C1893" s="346">
        <v>1678.84</v>
      </c>
      <c r="D1893" s="346"/>
      <c r="E1893" s="351">
        <f t="shared" si="133"/>
        <v>40046</v>
      </c>
      <c r="F1893" s="353">
        <f t="shared" si="134"/>
        <v>0.2676751171078573</v>
      </c>
      <c r="G1893" s="354">
        <f t="shared" si="135"/>
        <v>1.8806323391085344</v>
      </c>
      <c r="I1893" s="351">
        <f t="shared" si="136"/>
        <v>40046</v>
      </c>
      <c r="J1893" s="353">
        <f t="array" ref="J1893">(PRODUCT(1+$F$2:F1893/100)-1)*100</f>
        <v>438.52390504847989</v>
      </c>
      <c r="K1893" s="354">
        <f t="array" ref="K1893">(PRODUCT(1+$G$2:G1893/100)-1)*100</f>
        <v>7.9070843670861368</v>
      </c>
      <c r="M1893" s="361">
        <f t="shared" si="137"/>
        <v>3.3687298090996696</v>
      </c>
    </row>
    <row r="1894" spans="1:13">
      <c r="A1894" s="350">
        <v>40049</v>
      </c>
      <c r="B1894" s="346">
        <v>6.3314000000000004</v>
      </c>
      <c r="C1894" s="346">
        <v>1677.94</v>
      </c>
      <c r="D1894" s="346"/>
      <c r="E1894" s="351">
        <f t="shared" si="133"/>
        <v>40049</v>
      </c>
      <c r="F1894" s="353">
        <f t="shared" si="134"/>
        <v>-1.7305871579568088</v>
      </c>
      <c r="G1894" s="354">
        <f t="shared" si="135"/>
        <v>-5.3608443925556859E-2</v>
      </c>
      <c r="I1894" s="351">
        <f t="shared" si="136"/>
        <v>40049</v>
      </c>
      <c r="J1894" s="353">
        <f t="array" ref="J1894">(PRODUCT(1+$F$2:F1894/100)-1)*100</f>
        <v>429.20427950518337</v>
      </c>
      <c r="K1894" s="354">
        <f t="array" ref="K1894">(PRODUCT(1+$G$2:G1894/100)-1)*100</f>
        <v>7.8492370582714965</v>
      </c>
      <c r="M1894" s="361">
        <f t="shared" si="137"/>
        <v>3.3693692428132853</v>
      </c>
    </row>
    <row r="1895" spans="1:13">
      <c r="A1895" s="350">
        <v>40050</v>
      </c>
      <c r="B1895" s="346">
        <v>6.3513999999999999</v>
      </c>
      <c r="C1895" s="346">
        <v>1681.92</v>
      </c>
      <c r="D1895" s="346"/>
      <c r="E1895" s="351">
        <f t="shared" si="133"/>
        <v>40050</v>
      </c>
      <c r="F1895" s="353">
        <f t="shared" si="134"/>
        <v>0.3158859020121918</v>
      </c>
      <c r="G1895" s="354">
        <f t="shared" si="135"/>
        <v>0.23719560890138602</v>
      </c>
      <c r="I1895" s="351">
        <f t="shared" si="136"/>
        <v>40050</v>
      </c>
      <c r="J1895" s="353">
        <f t="array" ref="J1895">(PRODUCT(1+$F$2:F1895/100)-1)*100</f>
        <v>430.87596121698544</v>
      </c>
      <c r="K1895" s="354">
        <f t="array" ref="K1895">(PRODUCT(1+$G$2:G1895/100)-1)*100</f>
        <v>8.1050507128073601</v>
      </c>
      <c r="M1895" s="361">
        <f t="shared" si="137"/>
        <v>3.3692649062207534</v>
      </c>
    </row>
    <row r="1896" spans="1:13">
      <c r="A1896" s="350">
        <v>40051</v>
      </c>
      <c r="B1896" s="346">
        <v>6.2813999999999997</v>
      </c>
      <c r="C1896" s="346">
        <v>1682.29</v>
      </c>
      <c r="D1896" s="346"/>
      <c r="E1896" s="351">
        <f t="shared" si="133"/>
        <v>40051</v>
      </c>
      <c r="F1896" s="353">
        <f t="shared" si="134"/>
        <v>-1.102119217810249</v>
      </c>
      <c r="G1896" s="354">
        <f t="shared" si="135"/>
        <v>2.1998668188727422E-2</v>
      </c>
      <c r="I1896" s="351">
        <f t="shared" si="136"/>
        <v>40051</v>
      </c>
      <c r="J1896" s="353">
        <f t="array" ref="J1896">(PRODUCT(1+$F$2:F1896/100)-1)*100</f>
        <v>425.02507522567817</v>
      </c>
      <c r="K1896" s="354">
        <f t="array" ref="K1896">(PRODUCT(1+$G$2:G1896/100)-1)*100</f>
        <v>8.1288323842089163</v>
      </c>
      <c r="M1896" s="361">
        <f t="shared" si="137"/>
        <v>3.3694930289945617</v>
      </c>
    </row>
    <row r="1897" spans="1:13">
      <c r="A1897" s="350">
        <v>40052</v>
      </c>
      <c r="B1897" s="346">
        <v>6.25</v>
      </c>
      <c r="C1897" s="346">
        <v>1687.16</v>
      </c>
      <c r="D1897" s="346"/>
      <c r="E1897" s="351">
        <f t="shared" si="133"/>
        <v>40052</v>
      </c>
      <c r="F1897" s="353">
        <f t="shared" si="134"/>
        <v>-0.49988855987518344</v>
      </c>
      <c r="G1897" s="354">
        <f t="shared" si="135"/>
        <v>0.28948635490908536</v>
      </c>
      <c r="I1897" s="351">
        <f t="shared" si="136"/>
        <v>40052</v>
      </c>
      <c r="J1897" s="353">
        <f t="array" ref="J1897">(PRODUCT(1+$F$2:F1897/100)-1)*100</f>
        <v>422.40053493814889</v>
      </c>
      <c r="K1897" s="354">
        <f t="array" ref="K1897">(PRODUCT(1+$G$2:G1897/100)-1)*100</f>
        <v>8.4418505996837201</v>
      </c>
      <c r="M1897" s="361">
        <f t="shared" si="137"/>
        <v>3.368226837525977</v>
      </c>
    </row>
    <row r="1898" spans="1:13">
      <c r="A1898" s="350">
        <v>40053</v>
      </c>
      <c r="B1898" s="346">
        <v>6.3170999999999999</v>
      </c>
      <c r="C1898" s="346">
        <v>1684.05</v>
      </c>
      <c r="D1898" s="346"/>
      <c r="E1898" s="351">
        <f t="shared" si="133"/>
        <v>40053</v>
      </c>
      <c r="F1898" s="353">
        <f t="shared" si="134"/>
        <v>1.0736000000000079</v>
      </c>
      <c r="G1898" s="354">
        <f t="shared" si="135"/>
        <v>-0.18433343607009434</v>
      </c>
      <c r="I1898" s="351">
        <f t="shared" si="136"/>
        <v>40053</v>
      </c>
      <c r="J1898" s="353">
        <f t="array" ref="J1898">(PRODUCT(1+$F$2:F1898/100)-1)*100</f>
        <v>428.00902708124494</v>
      </c>
      <c r="K1898" s="354">
        <f t="array" ref="K1898">(PRODUCT(1+$G$2:G1898/100)-1)*100</f>
        <v>8.2419560103353273</v>
      </c>
      <c r="M1898" s="361">
        <f t="shared" si="137"/>
        <v>3.3683528415078197</v>
      </c>
    </row>
    <row r="1899" spans="1:13">
      <c r="A1899" s="350">
        <v>40056</v>
      </c>
      <c r="B1899" s="346">
        <v>6.2328999999999999</v>
      </c>
      <c r="C1899" s="346">
        <v>1670.52</v>
      </c>
      <c r="D1899" s="346"/>
      <c r="E1899" s="351">
        <f t="shared" si="133"/>
        <v>40056</v>
      </c>
      <c r="F1899" s="353">
        <f t="shared" si="134"/>
        <v>-1.3328900919725828</v>
      </c>
      <c r="G1899" s="354">
        <f t="shared" si="135"/>
        <v>-0.80342032599981517</v>
      </c>
      <c r="I1899" s="351">
        <f t="shared" si="136"/>
        <v>40056</v>
      </c>
      <c r="J1899" s="353">
        <f t="array" ref="J1899">(PRODUCT(1+$F$2:F1899/100)-1)*100</f>
        <v>420.97124707455816</v>
      </c>
      <c r="K1899" s="354">
        <f t="array" ref="K1899">(PRODUCT(1+$G$2:G1899/100)-1)*100</f>
        <v>7.3723181344885091</v>
      </c>
      <c r="M1899" s="361">
        <f t="shared" si="137"/>
        <v>3.3662980758734009</v>
      </c>
    </row>
    <row r="1900" spans="1:13">
      <c r="A1900" s="350">
        <v>40057</v>
      </c>
      <c r="B1900" s="346">
        <v>6.0213999999999999</v>
      </c>
      <c r="C1900" s="346">
        <v>1633.63</v>
      </c>
      <c r="D1900" s="346"/>
      <c r="E1900" s="351">
        <f t="shared" si="133"/>
        <v>40057</v>
      </c>
      <c r="F1900" s="353">
        <f t="shared" si="134"/>
        <v>-3.3932840250926577</v>
      </c>
      <c r="G1900" s="354">
        <f t="shared" si="135"/>
        <v>-2.2082944232933333</v>
      </c>
      <c r="I1900" s="351">
        <f t="shared" si="136"/>
        <v>40057</v>
      </c>
      <c r="J1900" s="353">
        <f t="array" ref="J1900">(PRODUCT(1+$F$2:F1900/100)-1)*100</f>
        <v>403.29321297225118</v>
      </c>
      <c r="K1900" s="354">
        <f t="array" ref="K1900">(PRODUCT(1+$G$2:G1900/100)-1)*100</f>
        <v>5.0012212209638252</v>
      </c>
      <c r="M1900" s="361">
        <f t="shared" si="137"/>
        <v>3.3686391970709204</v>
      </c>
    </row>
    <row r="1901" spans="1:13">
      <c r="A1901" s="350">
        <v>40058</v>
      </c>
      <c r="B1901" s="346">
        <v>5.9686000000000003</v>
      </c>
      <c r="C1901" s="346">
        <v>1628.66</v>
      </c>
      <c r="D1901" s="346"/>
      <c r="E1901" s="351">
        <f t="shared" si="133"/>
        <v>40058</v>
      </c>
      <c r="F1901" s="353">
        <f t="shared" si="134"/>
        <v>-0.87687248812567953</v>
      </c>
      <c r="G1901" s="354">
        <f t="shared" si="135"/>
        <v>-0.30423045610082911</v>
      </c>
      <c r="I1901" s="351">
        <f t="shared" si="136"/>
        <v>40058</v>
      </c>
      <c r="J1901" s="353">
        <f t="array" ref="J1901">(PRODUCT(1+$F$2:F1901/100)-1)*100</f>
        <v>398.87997325309374</v>
      </c>
      <c r="K1901" s="354">
        <f t="array" ref="K1901">(PRODUCT(1+$G$2:G1901/100)-1)*100</f>
        <v>4.6817755267318573</v>
      </c>
      <c r="M1901" s="361">
        <f t="shared" si="137"/>
        <v>3.3688355210304444</v>
      </c>
    </row>
    <row r="1902" spans="1:13">
      <c r="A1902" s="350">
        <v>40059</v>
      </c>
      <c r="B1902" s="346">
        <v>5.7557</v>
      </c>
      <c r="C1902" s="346">
        <v>1642.68</v>
      </c>
      <c r="D1902" s="346"/>
      <c r="E1902" s="351">
        <f t="shared" si="133"/>
        <v>40059</v>
      </c>
      <c r="F1902" s="353">
        <f t="shared" si="134"/>
        <v>-3.5670006366652185</v>
      </c>
      <c r="G1902" s="354">
        <f t="shared" si="135"/>
        <v>0.86083037589184119</v>
      </c>
      <c r="I1902" s="351">
        <f t="shared" si="136"/>
        <v>40059</v>
      </c>
      <c r="J1902" s="353">
        <f t="array" ref="J1902">(PRODUCT(1+$F$2:F1902/100)-1)*100</f>
        <v>381.08492143096055</v>
      </c>
      <c r="K1902" s="354">
        <f t="array" ref="K1902">(PRODUCT(1+$G$2:G1902/100)-1)*100</f>
        <v>5.582908048488866</v>
      </c>
      <c r="M1902" s="361">
        <f t="shared" si="137"/>
        <v>3.3714504685796194</v>
      </c>
    </row>
    <row r="1903" spans="1:13">
      <c r="A1903" s="350">
        <v>40060</v>
      </c>
      <c r="B1903" s="346">
        <v>5.85</v>
      </c>
      <c r="C1903" s="346">
        <v>1664.34</v>
      </c>
      <c r="D1903" s="346"/>
      <c r="E1903" s="351">
        <f t="shared" si="133"/>
        <v>40060</v>
      </c>
      <c r="F1903" s="353">
        <f t="shared" si="134"/>
        <v>1.63837587087583</v>
      </c>
      <c r="G1903" s="354">
        <f t="shared" si="135"/>
        <v>1.318576959602602</v>
      </c>
      <c r="I1903" s="351">
        <f t="shared" si="136"/>
        <v>40060</v>
      </c>
      <c r="J1903" s="353">
        <f t="array" ref="J1903">(PRODUCT(1+$F$2:F1903/100)-1)*100</f>
        <v>388.96690070210741</v>
      </c>
      <c r="K1903" s="354">
        <f t="array" ref="K1903">(PRODUCT(1+$G$2:G1903/100)-1)*100</f>
        <v>6.9750999472946384</v>
      </c>
      <c r="M1903" s="361">
        <f t="shared" si="137"/>
        <v>3.3717180727805274</v>
      </c>
    </row>
    <row r="1904" spans="1:13">
      <c r="A1904" s="350">
        <v>40063</v>
      </c>
      <c r="B1904" s="346">
        <v>5.85</v>
      </c>
      <c r="C1904" s="346">
        <v>1664.34</v>
      </c>
      <c r="D1904" s="346"/>
      <c r="E1904" s="351">
        <f t="shared" si="133"/>
        <v>40063</v>
      </c>
      <c r="F1904" s="353">
        <f t="shared" si="134"/>
        <v>0</v>
      </c>
      <c r="G1904" s="354">
        <f t="shared" si="135"/>
        <v>0</v>
      </c>
      <c r="I1904" s="351">
        <f t="shared" si="136"/>
        <v>40063</v>
      </c>
      <c r="J1904" s="353">
        <f t="array" ref="J1904">(PRODUCT(1+$F$2:F1904/100)-1)*100</f>
        <v>388.96690070210741</v>
      </c>
      <c r="K1904" s="354">
        <f t="array" ref="K1904">(PRODUCT(1+$G$2:G1904/100)-1)*100</f>
        <v>6.9750999472946384</v>
      </c>
      <c r="M1904" s="361">
        <f t="shared" si="137"/>
        <v>3.3690370854059868</v>
      </c>
    </row>
    <row r="1905" spans="1:13">
      <c r="A1905" s="350">
        <v>40064</v>
      </c>
      <c r="B1905" s="346">
        <v>5.9257</v>
      </c>
      <c r="C1905" s="346">
        <v>1679.32</v>
      </c>
      <c r="D1905" s="346"/>
      <c r="E1905" s="351">
        <f t="shared" si="133"/>
        <v>40064</v>
      </c>
      <c r="F1905" s="353">
        <f t="shared" si="134"/>
        <v>1.2940170940171081</v>
      </c>
      <c r="G1905" s="354">
        <f t="shared" si="135"/>
        <v>0.90005647884445761</v>
      </c>
      <c r="I1905" s="351">
        <f t="shared" si="136"/>
        <v>40064</v>
      </c>
      <c r="J1905" s="353">
        <f t="array" ref="J1905">(PRODUCT(1+$F$2:F1905/100)-1)*100</f>
        <v>395.29421598127834</v>
      </c>
      <c r="K1905" s="354">
        <f t="array" ref="K1905">(PRODUCT(1+$G$2:G1905/100)-1)*100</f>
        <v>7.9379362651206042</v>
      </c>
      <c r="M1905" s="361">
        <f t="shared" si="137"/>
        <v>3.3669951738635513</v>
      </c>
    </row>
    <row r="1906" spans="1:13">
      <c r="A1906" s="350">
        <v>40065</v>
      </c>
      <c r="B1906" s="346">
        <v>6.1757</v>
      </c>
      <c r="C1906" s="346">
        <v>1692.48</v>
      </c>
      <c r="D1906" s="346"/>
      <c r="E1906" s="351">
        <f t="shared" si="133"/>
        <v>40065</v>
      </c>
      <c r="F1906" s="353">
        <f t="shared" si="134"/>
        <v>4.2189108459760094</v>
      </c>
      <c r="G1906" s="354">
        <f t="shared" si="135"/>
        <v>0.78365052521258693</v>
      </c>
      <c r="I1906" s="351">
        <f t="shared" si="136"/>
        <v>40065</v>
      </c>
      <c r="J1906" s="353">
        <f t="array" ref="J1906">(PRODUCT(1+$F$2:F1906/100)-1)*100</f>
        <v>416.19023737880434</v>
      </c>
      <c r="K1906" s="354">
        <f t="array" ref="K1906">(PRODUCT(1+$G$2:G1906/100)-1)*100</f>
        <v>8.7837924695658423</v>
      </c>
      <c r="M1906" s="361">
        <f t="shared" si="137"/>
        <v>3.3700795483086678</v>
      </c>
    </row>
    <row r="1907" spans="1:13">
      <c r="A1907" s="350">
        <v>40066</v>
      </c>
      <c r="B1907" s="346">
        <v>6.2142999999999997</v>
      </c>
      <c r="C1907" s="346">
        <v>1710.14</v>
      </c>
      <c r="D1907" s="346"/>
      <c r="E1907" s="351">
        <f t="shared" si="133"/>
        <v>40066</v>
      </c>
      <c r="F1907" s="353">
        <f t="shared" si="134"/>
        <v>0.62503036093073394</v>
      </c>
      <c r="G1907" s="354">
        <f t="shared" si="135"/>
        <v>1.0434392134619053</v>
      </c>
      <c r="I1907" s="351">
        <f t="shared" si="136"/>
        <v>40066</v>
      </c>
      <c r="J1907" s="353">
        <f t="array" ref="J1907">(PRODUCT(1+$F$2:F1907/100)-1)*100</f>
        <v>419.41658308258229</v>
      </c>
      <c r="K1907" s="354">
        <f t="array" ref="K1907">(PRODUCT(1+$G$2:G1907/100)-1)*100</f>
        <v>9.9188852180843057</v>
      </c>
      <c r="M1907" s="361">
        <f t="shared" si="137"/>
        <v>3.3695572527220481</v>
      </c>
    </row>
    <row r="1908" spans="1:13">
      <c r="A1908" s="350">
        <v>40067</v>
      </c>
      <c r="B1908" s="346">
        <v>6.0942999999999996</v>
      </c>
      <c r="C1908" s="346">
        <v>1708.19</v>
      </c>
      <c r="D1908" s="346"/>
      <c r="E1908" s="351">
        <f t="shared" si="133"/>
        <v>40067</v>
      </c>
      <c r="F1908" s="353">
        <f t="shared" si="134"/>
        <v>-1.9310300436090944</v>
      </c>
      <c r="G1908" s="354">
        <f t="shared" si="135"/>
        <v>-0.11402575227759115</v>
      </c>
      <c r="I1908" s="351">
        <f t="shared" si="136"/>
        <v>40067</v>
      </c>
      <c r="J1908" s="353">
        <f t="array" ref="J1908">(PRODUCT(1+$F$2:F1908/100)-1)*100</f>
        <v>409.38649281176981</v>
      </c>
      <c r="K1908" s="354">
        <f t="array" ref="K1908">(PRODUCT(1+$G$2:G1908/100)-1)*100</f>
        <v>9.7935493823192452</v>
      </c>
      <c r="M1908" s="361">
        <f t="shared" si="137"/>
        <v>3.3649798187946596</v>
      </c>
    </row>
    <row r="1909" spans="1:13">
      <c r="A1909" s="350">
        <v>40070</v>
      </c>
      <c r="B1909" s="346">
        <v>6.1829000000000001</v>
      </c>
      <c r="C1909" s="346">
        <v>1719.04</v>
      </c>
      <c r="D1909" s="346"/>
      <c r="E1909" s="351">
        <f t="shared" si="133"/>
        <v>40070</v>
      </c>
      <c r="F1909" s="353">
        <f t="shared" si="134"/>
        <v>1.4538175015998522</v>
      </c>
      <c r="G1909" s="354">
        <f t="shared" si="135"/>
        <v>0.63517524397167513</v>
      </c>
      <c r="I1909" s="351">
        <f t="shared" si="136"/>
        <v>40070</v>
      </c>
      <c r="J1909" s="353">
        <f t="array" ref="J1909">(PRODUCT(1+$F$2:F1909/100)-1)*100</f>
        <v>416.79204279505296</v>
      </c>
      <c r="K1909" s="354">
        <f t="array" ref="K1909">(PRODUCT(1+$G$2:G1909/100)-1)*100</f>
        <v>10.490930827473544</v>
      </c>
      <c r="M1909" s="361">
        <f t="shared" si="137"/>
        <v>3.3643836085958907</v>
      </c>
    </row>
    <row r="1910" spans="1:13">
      <c r="A1910" s="350">
        <v>40071</v>
      </c>
      <c r="B1910" s="346">
        <v>6.4242999999999997</v>
      </c>
      <c r="C1910" s="346">
        <v>1724.45</v>
      </c>
      <c r="D1910" s="346"/>
      <c r="E1910" s="351">
        <f t="shared" si="133"/>
        <v>40071</v>
      </c>
      <c r="F1910" s="353">
        <f t="shared" si="134"/>
        <v>3.9043167445697025</v>
      </c>
      <c r="G1910" s="354">
        <f t="shared" si="135"/>
        <v>0.314710536113183</v>
      </c>
      <c r="I1910" s="351">
        <f t="shared" si="136"/>
        <v>40071</v>
      </c>
      <c r="J1910" s="353">
        <f t="array" ref="J1910">(PRODUCT(1+$F$2:F1910/100)-1)*100</f>
        <v>436.96924105650402</v>
      </c>
      <c r="K1910" s="354">
        <f t="array" ref="K1910">(PRODUCT(1+$G$2:G1910/100)-1)*100</f>
        <v>10.838657428237131</v>
      </c>
      <c r="M1910" s="361">
        <f t="shared" si="137"/>
        <v>3.366935269273355</v>
      </c>
    </row>
    <row r="1911" spans="1:13">
      <c r="A1911" s="350">
        <v>40072</v>
      </c>
      <c r="B1911" s="346">
        <v>6.6856999999999998</v>
      </c>
      <c r="C1911" s="346">
        <v>1750.91</v>
      </c>
      <c r="D1911" s="346"/>
      <c r="E1911" s="351">
        <f t="shared" si="133"/>
        <v>40072</v>
      </c>
      <c r="F1911" s="353">
        <f t="shared" si="134"/>
        <v>4.0689257973631321</v>
      </c>
      <c r="G1911" s="354">
        <f t="shared" si="135"/>
        <v>1.5344022731885509</v>
      </c>
      <c r="I1911" s="351">
        <f t="shared" si="136"/>
        <v>40072</v>
      </c>
      <c r="J1911" s="353">
        <f t="array" ref="J1911">(PRODUCT(1+$F$2:F1911/100)-1)*100</f>
        <v>458.81812102975721</v>
      </c>
      <c r="K1911" s="354">
        <f t="array" ref="K1911">(PRODUCT(1+$G$2:G1911/100)-1)*100</f>
        <v>12.539368307387665</v>
      </c>
      <c r="M1911" s="361">
        <f t="shared" si="137"/>
        <v>3.3696937100654982</v>
      </c>
    </row>
    <row r="1912" spans="1:13">
      <c r="A1912" s="350">
        <v>40073</v>
      </c>
      <c r="B1912" s="346">
        <v>6.6342999999999996</v>
      </c>
      <c r="C1912" s="346">
        <v>1745.8</v>
      </c>
      <c r="D1912" s="346"/>
      <c r="E1912" s="351">
        <f t="shared" si="133"/>
        <v>40073</v>
      </c>
      <c r="F1912" s="353">
        <f t="shared" si="134"/>
        <v>-0.76880506154928252</v>
      </c>
      <c r="G1912" s="354">
        <f t="shared" si="135"/>
        <v>-0.29184823891577061</v>
      </c>
      <c r="I1912" s="351">
        <f t="shared" si="136"/>
        <v>40073</v>
      </c>
      <c r="J1912" s="353">
        <f t="array" ref="J1912">(PRODUCT(1+$F$2:F1912/100)-1)*100</f>
        <v>454.52189903042586</v>
      </c>
      <c r="K1912" s="354">
        <f t="array" ref="K1912">(PRODUCT(1+$G$2:G1912/100)-1)*100</f>
        <v>12.210924142895617</v>
      </c>
      <c r="M1912" s="361">
        <f t="shared" si="137"/>
        <v>3.369193166482396</v>
      </c>
    </row>
    <row r="1913" spans="1:13">
      <c r="A1913" s="350">
        <v>40074</v>
      </c>
      <c r="B1913" s="346">
        <v>6.7713999999999999</v>
      </c>
      <c r="C1913" s="346">
        <v>1750.43</v>
      </c>
      <c r="D1913" s="346"/>
      <c r="E1913" s="351">
        <f t="shared" si="133"/>
        <v>40074</v>
      </c>
      <c r="F1913" s="353">
        <f t="shared" si="134"/>
        <v>2.0665330178014196</v>
      </c>
      <c r="G1913" s="354">
        <f t="shared" si="135"/>
        <v>0.26520792759767708</v>
      </c>
      <c r="I1913" s="351">
        <f t="shared" si="136"/>
        <v>40074</v>
      </c>
      <c r="J1913" s="353">
        <f t="array" ref="J1913">(PRODUCT(1+$F$2:F1913/100)-1)*100</f>
        <v>465.98127716482907</v>
      </c>
      <c r="K1913" s="354">
        <f t="array" ref="K1913">(PRODUCT(1+$G$2:G1913/100)-1)*100</f>
        <v>12.508516409353199</v>
      </c>
      <c r="M1913" s="361">
        <f t="shared" si="137"/>
        <v>3.3692351906922409</v>
      </c>
    </row>
    <row r="1914" spans="1:13">
      <c r="A1914" s="350">
        <v>40077</v>
      </c>
      <c r="B1914" s="346">
        <v>6.7857000000000003</v>
      </c>
      <c r="C1914" s="346">
        <v>1744.47</v>
      </c>
      <c r="D1914" s="346"/>
      <c r="E1914" s="351">
        <f t="shared" si="133"/>
        <v>40077</v>
      </c>
      <c r="F1914" s="353">
        <f t="shared" si="134"/>
        <v>0.21118232566381678</v>
      </c>
      <c r="G1914" s="354">
        <f t="shared" si="135"/>
        <v>-0.34048776586325102</v>
      </c>
      <c r="I1914" s="351">
        <f t="shared" si="136"/>
        <v>40077</v>
      </c>
      <c r="J1914" s="353">
        <f t="array" ref="J1914">(PRODUCT(1+$F$2:F1914/100)-1)*100</f>
        <v>467.17652958876749</v>
      </c>
      <c r="K1914" s="354">
        <f t="array" ref="K1914">(PRODUCT(1+$G$2:G1914/100)-1)*100</f>
        <v>12.125438675425105</v>
      </c>
      <c r="M1914" s="361">
        <f t="shared" si="137"/>
        <v>3.3683040608174695</v>
      </c>
    </row>
    <row r="1915" spans="1:13">
      <c r="A1915" s="350">
        <v>40078</v>
      </c>
      <c r="B1915" s="346">
        <v>6.8186</v>
      </c>
      <c r="C1915" s="346">
        <v>1755.99</v>
      </c>
      <c r="D1915" s="346"/>
      <c r="E1915" s="351">
        <f t="shared" si="133"/>
        <v>40078</v>
      </c>
      <c r="F1915" s="353">
        <f t="shared" si="134"/>
        <v>0.48484312598553458</v>
      </c>
      <c r="G1915" s="354">
        <f t="shared" si="135"/>
        <v>0.66037249135839637</v>
      </c>
      <c r="I1915" s="351">
        <f t="shared" si="136"/>
        <v>40078</v>
      </c>
      <c r="J1915" s="353">
        <f t="array" ref="J1915">(PRODUCT(1+$F$2:F1915/100)-1)*100</f>
        <v>469.92644600468196</v>
      </c>
      <c r="K1915" s="354">
        <f t="array" ref="K1915">(PRODUCT(1+$G$2:G1915/100)-1)*100</f>
        <v>12.865884228252543</v>
      </c>
      <c r="M1915" s="361">
        <f t="shared" si="137"/>
        <v>3.3676432261668441</v>
      </c>
    </row>
    <row r="1916" spans="1:13">
      <c r="A1916" s="350">
        <v>40079</v>
      </c>
      <c r="B1916" s="346">
        <v>6.6928999999999998</v>
      </c>
      <c r="C1916" s="346">
        <v>1738.32</v>
      </c>
      <c r="D1916" s="346"/>
      <c r="E1916" s="351">
        <f t="shared" si="133"/>
        <v>40079</v>
      </c>
      <c r="F1916" s="353">
        <f t="shared" si="134"/>
        <v>-1.8434869328014525</v>
      </c>
      <c r="G1916" s="354">
        <f t="shared" si="135"/>
        <v>-1.0062699673688336</v>
      </c>
      <c r="I1916" s="351">
        <f t="shared" si="136"/>
        <v>40079</v>
      </c>
      <c r="J1916" s="353">
        <f t="array" ref="J1916">(PRODUCT(1+$F$2:F1916/100)-1)*100</f>
        <v>459.41992644600589</v>
      </c>
      <c r="K1916" s="354">
        <f t="array" ref="K1916">(PRODUCT(1+$G$2:G1916/100)-1)*100</f>
        <v>11.730148731858359</v>
      </c>
      <c r="M1916" s="361">
        <f t="shared" si="137"/>
        <v>3.3683894132469994</v>
      </c>
    </row>
    <row r="1917" spans="1:13">
      <c r="A1917" s="350">
        <v>40080</v>
      </c>
      <c r="B1917" s="346">
        <v>6.66</v>
      </c>
      <c r="C1917" s="346">
        <v>1722.02</v>
      </c>
      <c r="D1917" s="346"/>
      <c r="E1917" s="351">
        <f t="shared" si="133"/>
        <v>40080</v>
      </c>
      <c r="F1917" s="353">
        <f t="shared" si="134"/>
        <v>-0.49156568901372877</v>
      </c>
      <c r="G1917" s="354">
        <f t="shared" si="135"/>
        <v>-0.9376869621243511</v>
      </c>
      <c r="I1917" s="351">
        <f t="shared" si="136"/>
        <v>40080</v>
      </c>
      <c r="J1917" s="353">
        <f t="array" ref="J1917">(PRODUCT(1+$F$2:F1917/100)-1)*100</f>
        <v>456.67001003009153</v>
      </c>
      <c r="K1917" s="354">
        <f t="array" ref="K1917">(PRODUCT(1+$G$2:G1917/100)-1)*100</f>
        <v>10.682469694437579</v>
      </c>
      <c r="M1917" s="361">
        <f t="shared" si="137"/>
        <v>3.3684554069811043</v>
      </c>
    </row>
    <row r="1918" spans="1:13">
      <c r="A1918" s="350">
        <v>40081</v>
      </c>
      <c r="B1918" s="346">
        <v>6.6086</v>
      </c>
      <c r="C1918" s="346">
        <v>1711.53</v>
      </c>
      <c r="D1918" s="346"/>
      <c r="E1918" s="351">
        <f t="shared" si="133"/>
        <v>40081</v>
      </c>
      <c r="F1918" s="353">
        <f t="shared" si="134"/>
        <v>-0.77177177177177869</v>
      </c>
      <c r="G1918" s="354">
        <f t="shared" si="135"/>
        <v>-0.60916830234259978</v>
      </c>
      <c r="I1918" s="351">
        <f t="shared" si="136"/>
        <v>40081</v>
      </c>
      <c r="J1918" s="353">
        <f t="array" ref="J1918">(PRODUCT(1+$F$2:F1918/100)-1)*100</f>
        <v>452.37378803076018</v>
      </c>
      <c r="K1918" s="354">
        <f t="array" ref="K1918">(PRODUCT(1+$G$2:G1918/100)-1)*100</f>
        <v>10.008227172809114</v>
      </c>
      <c r="M1918" s="361">
        <f t="shared" si="137"/>
        <v>3.3685315883172642</v>
      </c>
    </row>
    <row r="1919" spans="1:13">
      <c r="A1919" s="350">
        <v>40084</v>
      </c>
      <c r="B1919" s="346">
        <v>6.5670999999999999</v>
      </c>
      <c r="C1919" s="346">
        <v>1742.32</v>
      </c>
      <c r="D1919" s="346"/>
      <c r="E1919" s="351">
        <f t="shared" si="133"/>
        <v>40084</v>
      </c>
      <c r="F1919" s="353">
        <f t="shared" si="134"/>
        <v>-0.62796961534969942</v>
      </c>
      <c r="G1919" s="354">
        <f t="shared" si="135"/>
        <v>1.79897518594474</v>
      </c>
      <c r="I1919" s="351">
        <f t="shared" si="136"/>
        <v>40084</v>
      </c>
      <c r="J1919" s="353">
        <f t="array" ref="J1919">(PRODUCT(1+$F$2:F1919/100)-1)*100</f>
        <v>448.90504847877082</v>
      </c>
      <c r="K1919" s="354">
        <f t="array" ref="K1919">(PRODUCT(1+$G$2:G1919/100)-1)*100</f>
        <v>11.987247882145668</v>
      </c>
      <c r="M1919" s="361">
        <f t="shared" si="137"/>
        <v>3.3685329233589849</v>
      </c>
    </row>
    <row r="1920" spans="1:13">
      <c r="A1920" s="350">
        <v>40085</v>
      </c>
      <c r="B1920" s="346">
        <v>6.6086</v>
      </c>
      <c r="C1920" s="346">
        <v>1738.48</v>
      </c>
      <c r="D1920" s="346"/>
      <c r="E1920" s="351">
        <f t="shared" si="133"/>
        <v>40085</v>
      </c>
      <c r="F1920" s="353">
        <f t="shared" si="134"/>
        <v>0.6319379939394798</v>
      </c>
      <c r="G1920" s="354">
        <f t="shared" si="135"/>
        <v>-0.22039579411359256</v>
      </c>
      <c r="I1920" s="351">
        <f t="shared" si="136"/>
        <v>40085</v>
      </c>
      <c r="J1920" s="353">
        <f t="array" ref="J1920">(PRODUCT(1+$F$2:F1920/100)-1)*100</f>
        <v>452.37378803076007</v>
      </c>
      <c r="K1920" s="354">
        <f t="array" ref="K1920">(PRODUCT(1+$G$2:G1920/100)-1)*100</f>
        <v>11.740432697869863</v>
      </c>
      <c r="M1920" s="361">
        <f t="shared" si="137"/>
        <v>3.368532014669499</v>
      </c>
    </row>
    <row r="1921" spans="1:13">
      <c r="A1921" s="350">
        <v>40086</v>
      </c>
      <c r="B1921" s="346">
        <v>6.5956999999999999</v>
      </c>
      <c r="C1921" s="346">
        <v>1732.86</v>
      </c>
      <c r="D1921" s="346"/>
      <c r="E1921" s="351">
        <f t="shared" si="133"/>
        <v>40086</v>
      </c>
      <c r="F1921" s="353">
        <f t="shared" si="134"/>
        <v>-0.19520019368701735</v>
      </c>
      <c r="G1921" s="354">
        <f t="shared" si="135"/>
        <v>-0.32327090331785158</v>
      </c>
      <c r="I1921" s="351">
        <f t="shared" si="136"/>
        <v>40086</v>
      </c>
      <c r="J1921" s="353">
        <f t="array" ref="J1921">(PRODUCT(1+$F$2:F1921/100)-1)*100</f>
        <v>451.29555332664768</v>
      </c>
      <c r="K1921" s="354">
        <f t="array" ref="K1921">(PRODUCT(1+$G$2:G1921/100)-1)*100</f>
        <v>11.379208391716178</v>
      </c>
      <c r="M1921" s="361">
        <f t="shared" si="137"/>
        <v>3.3680845024948942</v>
      </c>
    </row>
    <row r="1922" spans="1:13">
      <c r="A1922" s="350">
        <v>40087</v>
      </c>
      <c r="B1922" s="346">
        <v>6.3742999999999999</v>
      </c>
      <c r="C1922" s="346">
        <v>1688.24</v>
      </c>
      <c r="D1922" s="346"/>
      <c r="E1922" s="351">
        <f t="shared" si="133"/>
        <v>40087</v>
      </c>
      <c r="F1922" s="353">
        <f t="shared" si="134"/>
        <v>-3.3567324165744372</v>
      </c>
      <c r="G1922" s="354">
        <f t="shared" si="135"/>
        <v>-2.5749339242639224</v>
      </c>
      <c r="I1922" s="351">
        <f t="shared" si="136"/>
        <v>40087</v>
      </c>
      <c r="J1922" s="353">
        <f t="array" ref="J1922">(PRODUCT(1+$F$2:F1922/100)-1)*100</f>
        <v>432.79003677699876</v>
      </c>
      <c r="K1922" s="354">
        <f t="array" ref="K1922">(PRODUCT(1+$G$2:G1922/100)-1)*100</f>
        <v>8.5112673702612653</v>
      </c>
      <c r="M1922" s="361">
        <f t="shared" si="137"/>
        <v>3.3704112317116164</v>
      </c>
    </row>
    <row r="1923" spans="1:13">
      <c r="A1923" s="350">
        <v>40088</v>
      </c>
      <c r="B1923" s="346">
        <v>6.3886000000000003</v>
      </c>
      <c r="C1923" s="346">
        <v>1680.7</v>
      </c>
      <c r="D1923" s="346"/>
      <c r="E1923" s="351">
        <f t="shared" ref="E1923:E1986" si="138">A1923</f>
        <v>40088</v>
      </c>
      <c r="F1923" s="353">
        <f t="shared" ref="F1923:F1986" si="139">((B1923/B1922)-1)*100</f>
        <v>0.22433835872175401</v>
      </c>
      <c r="G1923" s="354">
        <f t="shared" ref="G1923:G1986" si="140">((C1923/C1922)-1)*100</f>
        <v>-0.44661896412832025</v>
      </c>
      <c r="I1923" s="351">
        <f t="shared" ref="I1923:I1986" si="141">E1923</f>
        <v>40088</v>
      </c>
      <c r="J1923" s="353">
        <f t="array" ref="J1923">(PRODUCT(1+$F$2:F1923/100)-1)*100</f>
        <v>433.98528920093725</v>
      </c>
      <c r="K1923" s="354">
        <f t="array" ref="K1923">(PRODUCT(1+$G$2:G1923/100)-1)*100</f>
        <v>8.0266354719696906</v>
      </c>
      <c r="M1923" s="361">
        <f t="shared" si="137"/>
        <v>3.3702707418416997</v>
      </c>
    </row>
    <row r="1924" spans="1:13">
      <c r="A1924" s="350">
        <v>40091</v>
      </c>
      <c r="B1924" s="346">
        <v>6.4885999999999999</v>
      </c>
      <c r="C1924" s="346">
        <v>1705.73</v>
      </c>
      <c r="D1924" s="346"/>
      <c r="E1924" s="351">
        <f t="shared" si="138"/>
        <v>40091</v>
      </c>
      <c r="F1924" s="353">
        <f t="shared" si="139"/>
        <v>1.5652881695520149</v>
      </c>
      <c r="G1924" s="354">
        <f t="shared" si="140"/>
        <v>1.489260427202943</v>
      </c>
      <c r="I1924" s="351">
        <f t="shared" si="141"/>
        <v>40091</v>
      </c>
      <c r="J1924" s="353">
        <f t="array" ref="J1924">(PRODUCT(1+$F$2:F1924/100)-1)*100</f>
        <v>442.34369775994764</v>
      </c>
      <c r="K1924" s="354">
        <f t="array" ref="K1924">(PRODUCT(1+$G$2:G1924/100)-1)*100</f>
        <v>9.6354334048925026</v>
      </c>
      <c r="M1924" s="361">
        <f t="shared" si="137"/>
        <v>3.3705968151638874</v>
      </c>
    </row>
    <row r="1925" spans="1:13">
      <c r="A1925" s="350">
        <v>40092</v>
      </c>
      <c r="B1925" s="346">
        <v>6.5956999999999999</v>
      </c>
      <c r="C1925" s="346">
        <v>1729.14</v>
      </c>
      <c r="D1925" s="346"/>
      <c r="E1925" s="351">
        <f t="shared" si="138"/>
        <v>40092</v>
      </c>
      <c r="F1925" s="353">
        <f t="shared" si="139"/>
        <v>1.6505871836759889</v>
      </c>
      <c r="G1925" s="354">
        <f t="shared" si="140"/>
        <v>1.3724329172846828</v>
      </c>
      <c r="I1925" s="351">
        <f t="shared" si="141"/>
        <v>40092</v>
      </c>
      <c r="J1925" s="353">
        <f t="array" ref="J1925">(PRODUCT(1+$F$2:F1925/100)-1)*100</f>
        <v>451.29555332664779</v>
      </c>
      <c r="K1925" s="354">
        <f t="array" ref="K1925">(PRODUCT(1+$G$2:G1925/100)-1)*100</f>
        <v>11.140106181948983</v>
      </c>
      <c r="M1925" s="361">
        <f t="shared" si="137"/>
        <v>3.369688216675649</v>
      </c>
    </row>
    <row r="1926" spans="1:13">
      <c r="A1926" s="350">
        <v>40093</v>
      </c>
      <c r="B1926" s="346">
        <v>6.6071</v>
      </c>
      <c r="C1926" s="346">
        <v>1734.74</v>
      </c>
      <c r="D1926" s="346"/>
      <c r="E1926" s="351">
        <f t="shared" si="138"/>
        <v>40093</v>
      </c>
      <c r="F1926" s="353">
        <f t="shared" si="139"/>
        <v>0.17283988052823052</v>
      </c>
      <c r="G1926" s="354">
        <f t="shared" si="140"/>
        <v>0.32386041616063732</v>
      </c>
      <c r="I1926" s="351">
        <f t="shared" si="141"/>
        <v>40093</v>
      </c>
      <c r="J1926" s="353">
        <f t="array" ref="J1926">(PRODUCT(1+$F$2:F1926/100)-1)*100</f>
        <v>452.24841190237504</v>
      </c>
      <c r="K1926" s="354">
        <f t="array" ref="K1926">(PRODUCT(1+$G$2:G1926/100)-1)*100</f>
        <v>11.500044992351221</v>
      </c>
      <c r="M1926" s="361">
        <f t="shared" si="137"/>
        <v>3.3695167339541667</v>
      </c>
    </row>
    <row r="1927" spans="1:13">
      <c r="A1927" s="350">
        <v>40094</v>
      </c>
      <c r="B1927" s="346">
        <v>6.5770999999999997</v>
      </c>
      <c r="C1927" s="346">
        <v>1747.7</v>
      </c>
      <c r="D1927" s="346"/>
      <c r="E1927" s="351">
        <f t="shared" si="138"/>
        <v>40094</v>
      </c>
      <c r="F1927" s="353">
        <f t="shared" si="139"/>
        <v>-0.4540569992886434</v>
      </c>
      <c r="G1927" s="354">
        <f t="shared" si="140"/>
        <v>0.74708601865409729</v>
      </c>
      <c r="I1927" s="351">
        <f t="shared" si="141"/>
        <v>40094</v>
      </c>
      <c r="J1927" s="353">
        <f t="array" ref="J1927">(PRODUCT(1+$F$2:F1927/100)-1)*100</f>
        <v>449.74088933467192</v>
      </c>
      <c r="K1927" s="354">
        <f t="array" ref="K1927">(PRODUCT(1+$G$2:G1927/100)-1)*100</f>
        <v>12.333046239282108</v>
      </c>
      <c r="M1927" s="361">
        <f t="shared" si="137"/>
        <v>3.369516334591494</v>
      </c>
    </row>
    <row r="1928" spans="1:13">
      <c r="A1928" s="350">
        <v>40095</v>
      </c>
      <c r="B1928" s="346">
        <v>6.7013999999999996</v>
      </c>
      <c r="C1928" s="346">
        <v>1757.6</v>
      </c>
      <c r="D1928" s="346"/>
      <c r="E1928" s="351">
        <f t="shared" si="138"/>
        <v>40095</v>
      </c>
      <c r="F1928" s="353">
        <f t="shared" si="139"/>
        <v>1.8898906813033189</v>
      </c>
      <c r="G1928" s="354">
        <f t="shared" si="140"/>
        <v>0.56645877438918912</v>
      </c>
      <c r="I1928" s="351">
        <f t="shared" si="141"/>
        <v>40095</v>
      </c>
      <c r="J1928" s="353">
        <f t="array" ref="J1928">(PRODUCT(1+$F$2:F1928/100)-1)*100</f>
        <v>460.13039117352184</v>
      </c>
      <c r="K1928" s="354">
        <f t="array" ref="K1928">(PRODUCT(1+$G$2:G1928/100)-1)*100</f>
        <v>12.969366636243196</v>
      </c>
      <c r="M1928" s="361">
        <f t="shared" si="137"/>
        <v>3.3695305648739446</v>
      </c>
    </row>
    <row r="1929" spans="1:13">
      <c r="A1929" s="350">
        <v>40098</v>
      </c>
      <c r="B1929" s="346">
        <v>6.58</v>
      </c>
      <c r="C1929" s="346">
        <v>1765.31</v>
      </c>
      <c r="D1929" s="346"/>
      <c r="E1929" s="351">
        <f t="shared" si="138"/>
        <v>40098</v>
      </c>
      <c r="F1929" s="353">
        <f t="shared" si="139"/>
        <v>-1.8115617632136538</v>
      </c>
      <c r="G1929" s="354">
        <f t="shared" si="140"/>
        <v>0.43866636322258401</v>
      </c>
      <c r="I1929" s="351">
        <f t="shared" si="141"/>
        <v>40098</v>
      </c>
      <c r="J1929" s="353">
        <f t="array" ref="J1929">(PRODUCT(1+$F$2:F1929/100)-1)*100</f>
        <v>449.98328318288327</v>
      </c>
      <c r="K1929" s="354">
        <f t="array" ref="K1929">(PRODUCT(1+$G$2:G1929/100)-1)*100</f>
        <v>13.464925248421999</v>
      </c>
      <c r="M1929" s="361">
        <f t="shared" si="137"/>
        <v>3.3700006381717849</v>
      </c>
    </row>
    <row r="1930" spans="1:13">
      <c r="A1930" s="350">
        <v>40099</v>
      </c>
      <c r="B1930" s="346">
        <v>6.6414</v>
      </c>
      <c r="C1930" s="346">
        <v>1760.51</v>
      </c>
      <c r="D1930" s="346"/>
      <c r="E1930" s="351">
        <f t="shared" si="138"/>
        <v>40099</v>
      </c>
      <c r="F1930" s="353">
        <f t="shared" si="139"/>
        <v>0.93313069908813606</v>
      </c>
      <c r="G1930" s="354">
        <f t="shared" si="140"/>
        <v>-0.2719069171986721</v>
      </c>
      <c r="I1930" s="351">
        <f t="shared" si="141"/>
        <v>40099</v>
      </c>
      <c r="J1930" s="353">
        <f t="array" ref="J1930">(PRODUCT(1+$F$2:F1930/100)-1)*100</f>
        <v>455.11534603811566</v>
      </c>
      <c r="K1930" s="354">
        <f t="array" ref="K1930">(PRODUCT(1+$G$2:G1930/100)-1)*100</f>
        <v>13.156406268077237</v>
      </c>
      <c r="M1930" s="361">
        <f t="shared" si="137"/>
        <v>3.3701187416053831</v>
      </c>
    </row>
    <row r="1931" spans="1:13">
      <c r="A1931" s="350">
        <v>40100</v>
      </c>
      <c r="B1931" s="346">
        <v>6.8670999999999998</v>
      </c>
      <c r="C1931" s="346">
        <v>1791.47</v>
      </c>
      <c r="D1931" s="346"/>
      <c r="E1931" s="351">
        <f t="shared" si="138"/>
        <v>40100</v>
      </c>
      <c r="F1931" s="353">
        <f t="shared" si="139"/>
        <v>3.3983798596681325</v>
      </c>
      <c r="G1931" s="354">
        <f t="shared" si="140"/>
        <v>1.758581320185626</v>
      </c>
      <c r="I1931" s="351">
        <f t="shared" si="141"/>
        <v>40100</v>
      </c>
      <c r="J1931" s="353">
        <f t="array" ref="J1931">(PRODUCT(1+$F$2:F1931/100)-1)*100</f>
        <v>473.98027415580202</v>
      </c>
      <c r="K1931" s="354">
        <f t="array" ref="K1931">(PRODUCT(1+$G$2:G1931/100)-1)*100</f>
        <v>15.146353691300995</v>
      </c>
      <c r="M1931" s="361">
        <f t="shared" si="137"/>
        <v>3.3719166837415813</v>
      </c>
    </row>
    <row r="1932" spans="1:13">
      <c r="A1932" s="350">
        <v>40101</v>
      </c>
      <c r="B1932" s="346">
        <v>7.1928999999999998</v>
      </c>
      <c r="C1932" s="346">
        <v>1798.91</v>
      </c>
      <c r="D1932" s="346"/>
      <c r="E1932" s="351">
        <f t="shared" si="138"/>
        <v>40101</v>
      </c>
      <c r="F1932" s="353">
        <f t="shared" si="139"/>
        <v>4.7443607927655007</v>
      </c>
      <c r="G1932" s="354">
        <f t="shared" si="140"/>
        <v>0.41530140052583597</v>
      </c>
      <c r="I1932" s="351">
        <f t="shared" si="141"/>
        <v>40101</v>
      </c>
      <c r="J1932" s="353">
        <f t="array" ref="J1932">(PRODUCT(1+$F$2:F1932/100)-1)*100</f>
        <v>501.21196924105789</v>
      </c>
      <c r="K1932" s="354">
        <f t="array" ref="K1932">(PRODUCT(1+$G$2:G1932/100)-1)*100</f>
        <v>15.624558110835407</v>
      </c>
      <c r="M1932" s="361">
        <f t="shared" si="137"/>
        <v>3.3759107971515188</v>
      </c>
    </row>
    <row r="1933" spans="1:13">
      <c r="A1933" s="350">
        <v>40102</v>
      </c>
      <c r="B1933" s="346">
        <v>6.9985999999999997</v>
      </c>
      <c r="C1933" s="346">
        <v>1784.35</v>
      </c>
      <c r="D1933" s="346"/>
      <c r="E1933" s="351">
        <f t="shared" si="138"/>
        <v>40102</v>
      </c>
      <c r="F1933" s="353">
        <f t="shared" si="139"/>
        <v>-2.7012748682728849</v>
      </c>
      <c r="G1933" s="354">
        <f t="shared" si="140"/>
        <v>-0.80937901284667824</v>
      </c>
      <c r="I1933" s="351">
        <f t="shared" si="141"/>
        <v>40102</v>
      </c>
      <c r="J1933" s="353">
        <f t="array" ref="J1933">(PRODUCT(1+$F$2:F1933/100)-1)*100</f>
        <v>484.97158141090068</v>
      </c>
      <c r="K1933" s="354">
        <f t="array" ref="K1933">(PRODUCT(1+$G$2:G1933/100)-1)*100</f>
        <v>14.688717203789592</v>
      </c>
      <c r="M1933" s="361">
        <f t="shared" si="137"/>
        <v>3.3764841472655496</v>
      </c>
    </row>
    <row r="1934" spans="1:13">
      <c r="A1934" s="350">
        <v>40105</v>
      </c>
      <c r="B1934" s="346">
        <v>7.1143000000000001</v>
      </c>
      <c r="C1934" s="346">
        <v>1801.12</v>
      </c>
      <c r="D1934" s="346"/>
      <c r="E1934" s="351">
        <f t="shared" si="138"/>
        <v>40105</v>
      </c>
      <c r="F1934" s="353">
        <f t="shared" si="139"/>
        <v>1.6531877804132344</v>
      </c>
      <c r="G1934" s="354">
        <f t="shared" si="140"/>
        <v>0.93983803625969919</v>
      </c>
      <c r="I1934" s="351">
        <f t="shared" si="141"/>
        <v>40105</v>
      </c>
      <c r="J1934" s="353">
        <f t="array" ref="J1934">(PRODUCT(1+$F$2:F1934/100)-1)*100</f>
        <v>494.64226011367572</v>
      </c>
      <c r="K1934" s="354">
        <f t="array" ref="K1934">(PRODUCT(1+$G$2:G1934/100)-1)*100</f>
        <v>15.766605391369136</v>
      </c>
      <c r="M1934" s="361">
        <f t="shared" si="137"/>
        <v>3.3763918645470246</v>
      </c>
    </row>
    <row r="1935" spans="1:13">
      <c r="A1935" s="350">
        <v>40106</v>
      </c>
      <c r="B1935" s="346">
        <v>6.9943</v>
      </c>
      <c r="C1935" s="346">
        <v>1789.93</v>
      </c>
      <c r="D1935" s="346"/>
      <c r="E1935" s="351">
        <f t="shared" si="138"/>
        <v>40106</v>
      </c>
      <c r="F1935" s="353">
        <f t="shared" si="139"/>
        <v>-1.6867436009164627</v>
      </c>
      <c r="G1935" s="354">
        <f t="shared" si="140"/>
        <v>-0.62128009238694437</v>
      </c>
      <c r="I1935" s="351">
        <f t="shared" si="141"/>
        <v>40106</v>
      </c>
      <c r="J1935" s="353">
        <f t="array" ref="J1935">(PRODUCT(1+$F$2:F1935/100)-1)*100</f>
        <v>484.61216984286335</v>
      </c>
      <c r="K1935" s="354">
        <f t="array" ref="K1935">(PRODUCT(1+$G$2:G1935/100)-1)*100</f>
        <v>15.047370518440406</v>
      </c>
      <c r="M1935" s="361">
        <f t="shared" si="137"/>
        <v>3.3767290551653892</v>
      </c>
    </row>
    <row r="1936" spans="1:13">
      <c r="A1936" s="350">
        <v>40107</v>
      </c>
      <c r="B1936" s="346">
        <v>6.8357000000000001</v>
      </c>
      <c r="C1936" s="346">
        <v>1774.33</v>
      </c>
      <c r="D1936" s="346"/>
      <c r="E1936" s="351">
        <f t="shared" si="138"/>
        <v>40107</v>
      </c>
      <c r="F1936" s="353">
        <f t="shared" si="139"/>
        <v>-2.2675607280213894</v>
      </c>
      <c r="G1936" s="354">
        <f t="shared" si="140"/>
        <v>-0.87154246255440881</v>
      </c>
      <c r="I1936" s="351">
        <f t="shared" si="141"/>
        <v>40107</v>
      </c>
      <c r="J1936" s="353">
        <f t="array" ref="J1936">(PRODUCT(1+$F$2:F1936/100)-1)*100</f>
        <v>471.35573386827286</v>
      </c>
      <c r="K1936" s="354">
        <f t="array" ref="K1936">(PRODUCT(1+$G$2:G1936/100)-1)*100</f>
        <v>14.044683832319894</v>
      </c>
      <c r="M1936" s="361">
        <f t="shared" si="137"/>
        <v>3.3778255778227781</v>
      </c>
    </row>
    <row r="1937" spans="1:13">
      <c r="A1937" s="350">
        <v>40108</v>
      </c>
      <c r="B1937" s="346">
        <v>7.09</v>
      </c>
      <c r="C1937" s="346">
        <v>1793.34</v>
      </c>
      <c r="D1937" s="346"/>
      <c r="E1937" s="351">
        <f t="shared" si="138"/>
        <v>40108</v>
      </c>
      <c r="F1937" s="353">
        <f t="shared" si="139"/>
        <v>3.7201749637930215</v>
      </c>
      <c r="G1937" s="354">
        <f t="shared" si="140"/>
        <v>1.0713903276166281</v>
      </c>
      <c r="I1937" s="351">
        <f t="shared" si="141"/>
        <v>40108</v>
      </c>
      <c r="J1937" s="353">
        <f t="array" ref="J1937">(PRODUCT(1+$F$2:F1937/100)-1)*100</f>
        <v>492.61116683383619</v>
      </c>
      <c r="K1937" s="354">
        <f t="array" ref="K1937">(PRODUCT(1+$G$2:G1937/100)-1)*100</f>
        <v>15.266547544060337</v>
      </c>
      <c r="M1937" s="361">
        <f t="shared" si="137"/>
        <v>3.3777482283075528</v>
      </c>
    </row>
    <row r="1938" spans="1:13">
      <c r="A1938" s="350">
        <v>40109</v>
      </c>
      <c r="B1938" s="346">
        <v>7.8414000000000001</v>
      </c>
      <c r="C1938" s="346">
        <v>1771.5</v>
      </c>
      <c r="D1938" s="346"/>
      <c r="E1938" s="351">
        <f t="shared" si="138"/>
        <v>40109</v>
      </c>
      <c r="F1938" s="353">
        <f t="shared" si="139"/>
        <v>10.598025387870248</v>
      </c>
      <c r="G1938" s="354">
        <f t="shared" si="140"/>
        <v>-1.2178393388872166</v>
      </c>
      <c r="I1938" s="351">
        <f t="shared" si="141"/>
        <v>40109</v>
      </c>
      <c r="J1938" s="353">
        <f t="array" ref="J1938">(PRODUCT(1+$F$2:F1938/100)-1)*100</f>
        <v>555.41624874624029</v>
      </c>
      <c r="K1938" s="354">
        <f t="array" ref="K1938">(PRODUCT(1+$G$2:G1938/100)-1)*100</f>
        <v>13.862786183491638</v>
      </c>
      <c r="M1938" s="361">
        <f t="shared" ref="M1938:M2001" si="142">_xlfn.STDEV.S(F1156:F1938)</f>
        <v>3.3337652597105691</v>
      </c>
    </row>
    <row r="1939" spans="1:13">
      <c r="A1939" s="350">
        <v>40112</v>
      </c>
      <c r="B1939" s="346">
        <v>7.8814000000000002</v>
      </c>
      <c r="C1939" s="346">
        <v>1750.75</v>
      </c>
      <c r="D1939" s="346"/>
      <c r="E1939" s="351">
        <f t="shared" si="138"/>
        <v>40112</v>
      </c>
      <c r="F1939" s="353">
        <f t="shared" si="139"/>
        <v>0.51011299002730048</v>
      </c>
      <c r="G1939" s="354">
        <f t="shared" si="140"/>
        <v>-1.1713237369460949</v>
      </c>
      <c r="I1939" s="351">
        <f t="shared" si="141"/>
        <v>40112</v>
      </c>
      <c r="J1939" s="353">
        <f t="array" ref="J1939">(PRODUCT(1+$F$2:F1939/100)-1)*100</f>
        <v>558.75961216984444</v>
      </c>
      <c r="K1939" s="354">
        <f t="array" ref="K1939">(PRODUCT(1+$G$2:G1939/100)-1)*100</f>
        <v>12.52908434137623</v>
      </c>
      <c r="M1939" s="361">
        <f t="shared" si="142"/>
        <v>3.333510711804502</v>
      </c>
    </row>
    <row r="1940" spans="1:13">
      <c r="A1940" s="350">
        <v>40113</v>
      </c>
      <c r="B1940" s="346">
        <v>7.7485999999999997</v>
      </c>
      <c r="C1940" s="346">
        <v>1744.95</v>
      </c>
      <c r="D1940" s="346"/>
      <c r="E1940" s="351">
        <f t="shared" si="138"/>
        <v>40113</v>
      </c>
      <c r="F1940" s="353">
        <f t="shared" si="139"/>
        <v>-1.6849798259192639</v>
      </c>
      <c r="G1940" s="354">
        <f t="shared" si="140"/>
        <v>-0.33128659146079986</v>
      </c>
      <c r="I1940" s="351">
        <f t="shared" si="141"/>
        <v>40113</v>
      </c>
      <c r="J1940" s="353">
        <f t="array" ref="J1940">(PRODUCT(1+$F$2:F1940/100)-1)*100</f>
        <v>547.65964560347857</v>
      </c>
      <c r="K1940" s="354">
        <f t="array" ref="K1940">(PRODUCT(1+$G$2:G1940/100)-1)*100</f>
        <v>12.156290573459639</v>
      </c>
      <c r="M1940" s="361">
        <f t="shared" si="142"/>
        <v>3.3341490587756262</v>
      </c>
    </row>
    <row r="1941" spans="1:13">
      <c r="A1941" s="350">
        <v>40114</v>
      </c>
      <c r="B1941" s="346">
        <v>7.6486000000000001</v>
      </c>
      <c r="C1941" s="346">
        <v>1711.09</v>
      </c>
      <c r="D1941" s="346"/>
      <c r="E1941" s="351">
        <f t="shared" si="138"/>
        <v>40114</v>
      </c>
      <c r="F1941" s="353">
        <f t="shared" si="139"/>
        <v>-1.2905557132901424</v>
      </c>
      <c r="G1941" s="354">
        <f t="shared" si="140"/>
        <v>-1.9404567466116629</v>
      </c>
      <c r="I1941" s="351">
        <f t="shared" si="141"/>
        <v>40114</v>
      </c>
      <c r="J1941" s="353">
        <f t="array" ref="J1941">(PRODUCT(1+$F$2:F1941/100)-1)*100</f>
        <v>539.30123704446817</v>
      </c>
      <c r="K1941" s="354">
        <f t="array" ref="K1941">(PRODUCT(1+$G$2:G1941/100)-1)*100</f>
        <v>9.9799462662775618</v>
      </c>
      <c r="M1941" s="361">
        <f t="shared" si="142"/>
        <v>3.3344430080655161</v>
      </c>
    </row>
    <row r="1942" spans="1:13">
      <c r="A1942" s="350">
        <v>40115</v>
      </c>
      <c r="B1942" s="346">
        <v>7.9028999999999998</v>
      </c>
      <c r="C1942" s="346">
        <v>1749.76</v>
      </c>
      <c r="D1942" s="346"/>
      <c r="E1942" s="351">
        <f t="shared" si="138"/>
        <v>40115</v>
      </c>
      <c r="F1942" s="353">
        <f t="shared" si="139"/>
        <v>3.324791465104715</v>
      </c>
      <c r="G1942" s="354">
        <f t="shared" si="140"/>
        <v>2.2599629475948069</v>
      </c>
      <c r="I1942" s="351">
        <f t="shared" si="141"/>
        <v>40115</v>
      </c>
      <c r="J1942" s="353">
        <f t="array" ref="J1942">(PRODUCT(1+$F$2:F1942/100)-1)*100</f>
        <v>560.55667001003155</v>
      </c>
      <c r="K1942" s="354">
        <f t="array" ref="K1942">(PRODUCT(1+$G$2:G1942/100)-1)*100</f>
        <v>12.465452301680102</v>
      </c>
      <c r="M1942" s="361">
        <f t="shared" si="142"/>
        <v>3.3361865674553033</v>
      </c>
    </row>
    <row r="1943" spans="1:13">
      <c r="A1943" s="350">
        <v>40116</v>
      </c>
      <c r="B1943" s="346">
        <v>7.6356999999999999</v>
      </c>
      <c r="C1943" s="346">
        <v>1700.67</v>
      </c>
      <c r="D1943" s="346"/>
      <c r="E1943" s="351">
        <f t="shared" si="138"/>
        <v>40116</v>
      </c>
      <c r="F1943" s="353">
        <f t="shared" si="139"/>
        <v>-3.3810373407230254</v>
      </c>
      <c r="G1943" s="354">
        <f t="shared" si="140"/>
        <v>-2.8055276152157971</v>
      </c>
      <c r="I1943" s="351">
        <f t="shared" si="141"/>
        <v>40116</v>
      </c>
      <c r="J1943" s="353">
        <f t="array" ref="J1943">(PRODUCT(1+$F$2:F1943/100)-1)*100</f>
        <v>538.22300234035583</v>
      </c>
      <c r="K1943" s="354">
        <f t="array" ref="K1943">(PRODUCT(1+$G$2:G1943/100)-1)*100</f>
        <v>9.3102029797791133</v>
      </c>
      <c r="M1943" s="361">
        <f t="shared" si="142"/>
        <v>3.338358096821906</v>
      </c>
    </row>
    <row r="1944" spans="1:13">
      <c r="A1944" s="350">
        <v>40119</v>
      </c>
      <c r="B1944" s="346">
        <v>7.6856999999999998</v>
      </c>
      <c r="C1944" s="346">
        <v>1711.65</v>
      </c>
      <c r="D1944" s="346"/>
      <c r="E1944" s="351">
        <f t="shared" si="138"/>
        <v>40119</v>
      </c>
      <c r="F1944" s="353">
        <f t="shared" si="139"/>
        <v>0.65481881163482747</v>
      </c>
      <c r="G1944" s="354">
        <f t="shared" si="140"/>
        <v>0.64562789959250466</v>
      </c>
      <c r="I1944" s="351">
        <f t="shared" si="141"/>
        <v>40119</v>
      </c>
      <c r="J1944" s="353">
        <f t="array" ref="J1944">(PRODUCT(1+$F$2:F1944/100)-1)*100</f>
        <v>542.40220661986098</v>
      </c>
      <c r="K1944" s="354">
        <f t="array" ref="K1944">(PRODUCT(1+$G$2:G1944/100)-1)*100</f>
        <v>10.015940147317771</v>
      </c>
      <c r="M1944" s="361">
        <f t="shared" si="142"/>
        <v>3.3383532320585516</v>
      </c>
    </row>
    <row r="1945" spans="1:13">
      <c r="A1945" s="350">
        <v>40120</v>
      </c>
      <c r="B1945" s="346">
        <v>7.6786000000000003</v>
      </c>
      <c r="C1945" s="346">
        <v>1715.81</v>
      </c>
      <c r="D1945" s="346"/>
      <c r="E1945" s="351">
        <f t="shared" si="138"/>
        <v>40120</v>
      </c>
      <c r="F1945" s="353">
        <f t="shared" si="139"/>
        <v>-9.2379353864957547E-2</v>
      </c>
      <c r="G1945" s="354">
        <f t="shared" si="140"/>
        <v>0.2430403411912474</v>
      </c>
      <c r="I1945" s="351">
        <f t="shared" si="141"/>
        <v>40120</v>
      </c>
      <c r="J1945" s="353">
        <f t="array" ref="J1945">(PRODUCT(1+$F$2:F1945/100)-1)*100</f>
        <v>541.80875961217134</v>
      </c>
      <c r="K1945" s="354">
        <f t="array" ref="K1945">(PRODUCT(1+$G$2:G1945/100)-1)*100</f>
        <v>10.283323263616563</v>
      </c>
      <c r="M1945" s="361">
        <f t="shared" si="142"/>
        <v>3.3363675966068738</v>
      </c>
    </row>
    <row r="1946" spans="1:13">
      <c r="A1946" s="350">
        <v>40121</v>
      </c>
      <c r="B1946" s="346">
        <v>7.7370999999999999</v>
      </c>
      <c r="C1946" s="346">
        <v>1718.21</v>
      </c>
      <c r="D1946" s="346"/>
      <c r="E1946" s="351">
        <f t="shared" si="138"/>
        <v>40121</v>
      </c>
      <c r="F1946" s="353">
        <f t="shared" si="139"/>
        <v>0.76185763029719133</v>
      </c>
      <c r="G1946" s="354">
        <f t="shared" si="140"/>
        <v>0.13987562725477076</v>
      </c>
      <c r="I1946" s="351">
        <f t="shared" si="141"/>
        <v>40121</v>
      </c>
      <c r="J1946" s="353">
        <f t="array" ref="J1946">(PRODUCT(1+$F$2:F1946/100)-1)*100</f>
        <v>546.69842861919244</v>
      </c>
      <c r="K1946" s="354">
        <f t="array" ref="K1946">(PRODUCT(1+$G$2:G1946/100)-1)*100</f>
        <v>10.437582753788943</v>
      </c>
      <c r="M1946" s="361">
        <f t="shared" si="142"/>
        <v>3.3364362563253254</v>
      </c>
    </row>
    <row r="1947" spans="1:13">
      <c r="A1947" s="350">
        <v>40122</v>
      </c>
      <c r="B1947" s="346">
        <v>8.0556999999999999</v>
      </c>
      <c r="C1947" s="346">
        <v>1751.45</v>
      </c>
      <c r="D1947" s="346"/>
      <c r="E1947" s="351">
        <f t="shared" si="138"/>
        <v>40122</v>
      </c>
      <c r="F1947" s="353">
        <f t="shared" si="139"/>
        <v>4.1178219229426993</v>
      </c>
      <c r="G1947" s="354">
        <f t="shared" si="140"/>
        <v>1.9345714435371697</v>
      </c>
      <c r="I1947" s="351">
        <f t="shared" si="141"/>
        <v>40122</v>
      </c>
      <c r="J1947" s="353">
        <f t="array" ref="J1947">(PRODUCT(1+$F$2:F1947/100)-1)*100</f>
        <v>573.32831828819951</v>
      </c>
      <c r="K1947" s="354">
        <f t="array" ref="K1947">(PRODUCT(1+$G$2:G1947/100)-1)*100</f>
        <v>12.574076692676472</v>
      </c>
      <c r="M1947" s="361">
        <f t="shared" si="142"/>
        <v>3.3387276773709198</v>
      </c>
    </row>
    <row r="1948" spans="1:13">
      <c r="A1948" s="350">
        <v>40123</v>
      </c>
      <c r="B1948" s="346">
        <v>7.98</v>
      </c>
      <c r="C1948" s="346">
        <v>1756.07</v>
      </c>
      <c r="D1948" s="346"/>
      <c r="E1948" s="351">
        <f t="shared" si="138"/>
        <v>40123</v>
      </c>
      <c r="F1948" s="353">
        <f t="shared" si="139"/>
        <v>-0.93970728800724102</v>
      </c>
      <c r="G1948" s="354">
        <f t="shared" si="140"/>
        <v>0.26378143823688749</v>
      </c>
      <c r="I1948" s="351">
        <f t="shared" si="141"/>
        <v>40123</v>
      </c>
      <c r="J1948" s="353">
        <f t="array" ref="J1948">(PRODUCT(1+$F$2:F1948/100)-1)*100</f>
        <v>567.00100300902875</v>
      </c>
      <c r="K1948" s="354">
        <f t="array" ref="K1948">(PRODUCT(1+$G$2:G1948/100)-1)*100</f>
        <v>12.871026211258307</v>
      </c>
      <c r="M1948" s="361">
        <f t="shared" si="142"/>
        <v>3.3386562066171983</v>
      </c>
    </row>
    <row r="1949" spans="1:13">
      <c r="A1949" s="350">
        <v>40126</v>
      </c>
      <c r="B1949" s="346">
        <v>8.1714000000000002</v>
      </c>
      <c r="C1949" s="346">
        <v>1795.56</v>
      </c>
      <c r="D1949" s="346"/>
      <c r="E1949" s="351">
        <f t="shared" si="138"/>
        <v>40126</v>
      </c>
      <c r="F1949" s="353">
        <f t="shared" si="139"/>
        <v>2.3984962406015109</v>
      </c>
      <c r="G1949" s="354">
        <f t="shared" si="140"/>
        <v>2.2487714043289753</v>
      </c>
      <c r="I1949" s="351">
        <f t="shared" si="141"/>
        <v>40126</v>
      </c>
      <c r="J1949" s="353">
        <f t="array" ref="J1949">(PRODUCT(1+$F$2:F1949/100)-1)*100</f>
        <v>582.99899699097466</v>
      </c>
      <c r="K1949" s="354">
        <f t="array" ref="K1949">(PRODUCT(1+$G$2:G1949/100)-1)*100</f>
        <v>15.409237572469747</v>
      </c>
      <c r="M1949" s="361">
        <f t="shared" si="142"/>
        <v>3.3360199114333877</v>
      </c>
    </row>
    <row r="1950" spans="1:13">
      <c r="A1950" s="350">
        <v>40127</v>
      </c>
      <c r="B1950" s="346">
        <v>8.3429000000000002</v>
      </c>
      <c r="C1950" s="346">
        <v>1795.9</v>
      </c>
      <c r="D1950" s="346"/>
      <c r="E1950" s="351">
        <f t="shared" si="138"/>
        <v>40127</v>
      </c>
      <c r="F1950" s="353">
        <f t="shared" si="139"/>
        <v>2.0987835621802953</v>
      </c>
      <c r="G1950" s="354">
        <f t="shared" si="140"/>
        <v>1.8935596694080736E-2</v>
      </c>
      <c r="I1950" s="351">
        <f t="shared" si="141"/>
        <v>40127</v>
      </c>
      <c r="J1950" s="353">
        <f t="array" ref="J1950">(PRODUCT(1+$F$2:F1950/100)-1)*100</f>
        <v>597.33366766967754</v>
      </c>
      <c r="K1950" s="354">
        <f t="array" ref="K1950">(PRODUCT(1+$G$2:G1950/100)-1)*100</f>
        <v>15.43109100024418</v>
      </c>
      <c r="M1950" s="361">
        <f t="shared" si="142"/>
        <v>3.336751844515446</v>
      </c>
    </row>
    <row r="1951" spans="1:13">
      <c r="A1951" s="350">
        <v>40128</v>
      </c>
      <c r="B1951" s="346">
        <v>8.4914000000000005</v>
      </c>
      <c r="C1951" s="346">
        <v>1804.93</v>
      </c>
      <c r="D1951" s="346"/>
      <c r="E1951" s="351">
        <f t="shared" si="138"/>
        <v>40128</v>
      </c>
      <c r="F1951" s="353">
        <f t="shared" si="139"/>
        <v>1.779956609811939</v>
      </c>
      <c r="G1951" s="354">
        <f t="shared" si="140"/>
        <v>0.5028119605768655</v>
      </c>
      <c r="I1951" s="351">
        <f t="shared" si="141"/>
        <v>40128</v>
      </c>
      <c r="J1951" s="353">
        <f t="array" ref="J1951">(PRODUCT(1+$F$2:F1951/100)-1)*100</f>
        <v>609.74590437980805</v>
      </c>
      <c r="K1951" s="354">
        <f t="array" ref="K1951">(PRODUCT(1+$G$2:G1951/100)-1)*100</f>
        <v>16.011492332017774</v>
      </c>
      <c r="M1951" s="361">
        <f t="shared" si="142"/>
        <v>3.3368637458925394</v>
      </c>
    </row>
    <row r="1952" spans="1:13">
      <c r="A1952" s="350">
        <v>40129</v>
      </c>
      <c r="B1952" s="346">
        <v>8.3129000000000008</v>
      </c>
      <c r="C1952" s="346">
        <v>1786.66</v>
      </c>
      <c r="D1952" s="346"/>
      <c r="E1952" s="351">
        <f t="shared" si="138"/>
        <v>40129</v>
      </c>
      <c r="F1952" s="353">
        <f t="shared" si="139"/>
        <v>-2.1021268577619656</v>
      </c>
      <c r="G1952" s="354">
        <f t="shared" si="140"/>
        <v>-1.012227621015771</v>
      </c>
      <c r="I1952" s="351">
        <f t="shared" si="141"/>
        <v>40129</v>
      </c>
      <c r="J1952" s="353">
        <f t="array" ref="J1952">(PRODUCT(1+$F$2:F1952/100)-1)*100</f>
        <v>594.82614510197459</v>
      </c>
      <c r="K1952" s="354">
        <f t="array" ref="K1952">(PRODUCT(1+$G$2:G1952/100)-1)*100</f>
        <v>14.837191963080487</v>
      </c>
      <c r="M1952" s="361">
        <f t="shared" si="142"/>
        <v>3.3378203203895449</v>
      </c>
    </row>
    <row r="1953" spans="1:13">
      <c r="A1953" s="350">
        <v>40130</v>
      </c>
      <c r="B1953" s="346">
        <v>8.4756999999999998</v>
      </c>
      <c r="C1953" s="346">
        <v>1796.93</v>
      </c>
      <c r="D1953" s="346"/>
      <c r="E1953" s="351">
        <f t="shared" si="138"/>
        <v>40130</v>
      </c>
      <c r="F1953" s="353">
        <f t="shared" si="139"/>
        <v>1.9584020017081816</v>
      </c>
      <c r="G1953" s="354">
        <f t="shared" si="140"/>
        <v>0.57481557767007363</v>
      </c>
      <c r="I1953" s="351">
        <f t="shared" si="141"/>
        <v>40130</v>
      </c>
      <c r="J1953" s="353">
        <f t="array" ref="J1953">(PRODUCT(1+$F$2:F1953/100)-1)*100</f>
        <v>608.43363423604342</v>
      </c>
      <c r="K1953" s="354">
        <f t="array" ref="K1953">(PRODUCT(1+$G$2:G1953/100)-1)*100</f>
        <v>15.497294031443154</v>
      </c>
      <c r="M1953" s="361">
        <f t="shared" si="142"/>
        <v>3.338017768101881</v>
      </c>
    </row>
    <row r="1954" spans="1:13">
      <c r="A1954" s="350">
        <v>40133</v>
      </c>
      <c r="B1954" s="346">
        <v>8.4943000000000008</v>
      </c>
      <c r="C1954" s="346">
        <v>1823.29</v>
      </c>
      <c r="D1954" s="346"/>
      <c r="E1954" s="351">
        <f t="shared" si="138"/>
        <v>40133</v>
      </c>
      <c r="F1954" s="353">
        <f t="shared" si="139"/>
        <v>0.21945090081056939</v>
      </c>
      <c r="G1954" s="354">
        <f t="shared" si="140"/>
        <v>1.4669464030318213</v>
      </c>
      <c r="I1954" s="351">
        <f t="shared" si="141"/>
        <v>40133</v>
      </c>
      <c r="J1954" s="353">
        <f t="array" ref="J1954">(PRODUCT(1+$F$2:F1954/100)-1)*100</f>
        <v>609.98829822801952</v>
      </c>
      <c r="K1954" s="354">
        <f t="array" ref="K1954">(PRODUCT(1+$G$2:G1954/100)-1)*100</f>
        <v>17.191577431836503</v>
      </c>
      <c r="M1954" s="361">
        <f t="shared" si="142"/>
        <v>3.3371550075148821</v>
      </c>
    </row>
    <row r="1955" spans="1:13">
      <c r="A1955" s="350">
        <v>40134</v>
      </c>
      <c r="B1955" s="346">
        <v>8.6785999999999994</v>
      </c>
      <c r="C1955" s="346">
        <v>1825.18</v>
      </c>
      <c r="D1955" s="346"/>
      <c r="E1955" s="351">
        <f t="shared" si="138"/>
        <v>40134</v>
      </c>
      <c r="F1955" s="353">
        <f t="shared" si="139"/>
        <v>2.1696902628821402</v>
      </c>
      <c r="G1955" s="354">
        <f t="shared" si="140"/>
        <v>0.10365877068376772</v>
      </c>
      <c r="I1955" s="351">
        <f t="shared" si="141"/>
        <v>40134</v>
      </c>
      <c r="J1955" s="353">
        <f t="array" ref="J1955">(PRODUCT(1+$F$2:F1955/100)-1)*100</f>
        <v>625.39284520227545</v>
      </c>
      <c r="K1955" s="354">
        <f t="array" ref="K1955">(PRODUCT(1+$G$2:G1955/100)-1)*100</f>
        <v>17.313056780347267</v>
      </c>
      <c r="M1955" s="361">
        <f t="shared" si="142"/>
        <v>3.3373448770771996</v>
      </c>
    </row>
    <row r="1956" spans="1:13">
      <c r="A1956" s="350">
        <v>40135</v>
      </c>
      <c r="B1956" s="346">
        <v>8.7329000000000008</v>
      </c>
      <c r="C1956" s="346">
        <v>1824.61</v>
      </c>
      <c r="D1956" s="346"/>
      <c r="E1956" s="351">
        <f t="shared" si="138"/>
        <v>40135</v>
      </c>
      <c r="F1956" s="353">
        <f t="shared" si="139"/>
        <v>0.62567695250388411</v>
      </c>
      <c r="G1956" s="354">
        <f t="shared" si="140"/>
        <v>-3.1229796513232433E-2</v>
      </c>
      <c r="I1956" s="351">
        <f t="shared" si="141"/>
        <v>40135</v>
      </c>
      <c r="J1956" s="353">
        <f t="array" ref="J1956">(PRODUCT(1+$F$2:F1956/100)-1)*100</f>
        <v>629.93146104981827</v>
      </c>
      <c r="K1956" s="354">
        <f t="array" ref="K1956">(PRODUCT(1+$G$2:G1956/100)-1)*100</f>
        <v>17.276420151431317</v>
      </c>
      <c r="M1956" s="361">
        <f t="shared" si="142"/>
        <v>3.3370409458626415</v>
      </c>
    </row>
    <row r="1957" spans="1:13">
      <c r="A1957" s="350">
        <v>40136</v>
      </c>
      <c r="B1957" s="346">
        <v>8.6085999999999991</v>
      </c>
      <c r="C1957" s="346">
        <v>1800.12</v>
      </c>
      <c r="D1957" s="346"/>
      <c r="E1957" s="351">
        <f t="shared" si="138"/>
        <v>40136</v>
      </c>
      <c r="F1957" s="353">
        <f t="shared" si="139"/>
        <v>-1.4233530671369343</v>
      </c>
      <c r="G1957" s="354">
        <f t="shared" si="140"/>
        <v>-1.3422046355111461</v>
      </c>
      <c r="I1957" s="351">
        <f t="shared" si="141"/>
        <v>40136</v>
      </c>
      <c r="J1957" s="353">
        <f t="array" ref="J1957">(PRODUCT(1+$F$2:F1957/100)-1)*100</f>
        <v>619.54195921096823</v>
      </c>
      <c r="K1957" s="354">
        <f t="array" ref="K1957">(PRODUCT(1+$G$2:G1957/100)-1)*100</f>
        <v>15.702330603797265</v>
      </c>
      <c r="M1957" s="361">
        <f t="shared" si="142"/>
        <v>3.3374841354128626</v>
      </c>
    </row>
    <row r="1958" spans="1:13">
      <c r="A1958" s="350">
        <v>40137</v>
      </c>
      <c r="B1958" s="346">
        <v>8.5670999999999999</v>
      </c>
      <c r="C1958" s="346">
        <v>1794.65</v>
      </c>
      <c r="D1958" s="346"/>
      <c r="E1958" s="351">
        <f t="shared" si="138"/>
        <v>40137</v>
      </c>
      <c r="F1958" s="353">
        <f t="shared" si="139"/>
        <v>-0.48207606347140386</v>
      </c>
      <c r="G1958" s="354">
        <f t="shared" si="140"/>
        <v>-0.30386863098014194</v>
      </c>
      <c r="I1958" s="351">
        <f t="shared" si="141"/>
        <v>40137</v>
      </c>
      <c r="J1958" s="353">
        <f t="array" ref="J1958">(PRODUCT(1+$F$2:F1958/100)-1)*100</f>
        <v>616.07321965897904</v>
      </c>
      <c r="K1958" s="354">
        <f t="array" ref="K1958">(PRODUCT(1+$G$2:G1958/100)-1)*100</f>
        <v>15.350747515779384</v>
      </c>
      <c r="M1958" s="361">
        <f t="shared" si="142"/>
        <v>3.3375116027780733</v>
      </c>
    </row>
    <row r="1959" spans="1:13">
      <c r="A1959" s="350">
        <v>40140</v>
      </c>
      <c r="B1959" s="346">
        <v>8.6257000000000001</v>
      </c>
      <c r="C1959" s="346">
        <v>1819.17</v>
      </c>
      <c r="D1959" s="346"/>
      <c r="E1959" s="351">
        <f t="shared" si="138"/>
        <v>40140</v>
      </c>
      <c r="F1959" s="353">
        <f t="shared" si="139"/>
        <v>0.6840120927735116</v>
      </c>
      <c r="G1959" s="354">
        <f t="shared" si="140"/>
        <v>1.3662831192711611</v>
      </c>
      <c r="I1959" s="351">
        <f t="shared" si="141"/>
        <v>40140</v>
      </c>
      <c r="J1959" s="353">
        <f t="array" ref="J1959">(PRODUCT(1+$F$2:F1959/100)-1)*100</f>
        <v>620.97124707455907</v>
      </c>
      <c r="K1959" s="354">
        <f t="array" ref="K1959">(PRODUCT(1+$G$2:G1959/100)-1)*100</f>
        <v>16.926765307040583</v>
      </c>
      <c r="M1959" s="361">
        <f t="shared" si="142"/>
        <v>3.3373954799810392</v>
      </c>
    </row>
    <row r="1960" spans="1:13">
      <c r="A1960" s="350">
        <v>40141</v>
      </c>
      <c r="B1960" s="346">
        <v>8.5243000000000002</v>
      </c>
      <c r="C1960" s="346">
        <v>1818.31</v>
      </c>
      <c r="D1960" s="346"/>
      <c r="E1960" s="351">
        <f t="shared" si="138"/>
        <v>40141</v>
      </c>
      <c r="F1960" s="353">
        <f t="shared" si="139"/>
        <v>-1.1755567664073596</v>
      </c>
      <c r="G1960" s="354">
        <f t="shared" si="140"/>
        <v>-4.7274306414468725E-2</v>
      </c>
      <c r="I1960" s="351">
        <f t="shared" si="141"/>
        <v>40141</v>
      </c>
      <c r="J1960" s="353">
        <f t="array" ref="J1960">(PRODUCT(1+$F$2:F1960/100)-1)*100</f>
        <v>612.49582079572258</v>
      </c>
      <c r="K1960" s="354">
        <f t="array" ref="K1960">(PRODUCT(1+$G$2:G1960/100)-1)*100</f>
        <v>16.87148898972881</v>
      </c>
      <c r="M1960" s="361">
        <f t="shared" si="142"/>
        <v>3.3377261278523367</v>
      </c>
    </row>
    <row r="1961" spans="1:13">
      <c r="A1961" s="350">
        <v>40142</v>
      </c>
      <c r="B1961" s="346">
        <v>8.4600000000000009</v>
      </c>
      <c r="C1961" s="346">
        <v>1826.74</v>
      </c>
      <c r="D1961" s="346"/>
      <c r="E1961" s="351">
        <f t="shared" si="138"/>
        <v>40142</v>
      </c>
      <c r="F1961" s="353">
        <f t="shared" si="139"/>
        <v>-0.75431413723120455</v>
      </c>
      <c r="G1961" s="354">
        <f t="shared" si="140"/>
        <v>0.46361731497930325</v>
      </c>
      <c r="I1961" s="351">
        <f t="shared" si="141"/>
        <v>40142</v>
      </c>
      <c r="J1961" s="353">
        <f t="array" ref="J1961">(PRODUCT(1+$F$2:F1961/100)-1)*100</f>
        <v>607.12136409227901</v>
      </c>
      <c r="K1961" s="354">
        <f t="array" ref="K1961">(PRODUCT(1+$G$2:G1961/100)-1)*100</f>
        <v>17.413325448959327</v>
      </c>
      <c r="M1961" s="361">
        <f t="shared" si="142"/>
        <v>3.3377185801418929</v>
      </c>
    </row>
    <row r="1962" spans="1:13">
      <c r="A1962" s="350">
        <v>40143</v>
      </c>
      <c r="B1962" s="346">
        <v>8.4600000000000009</v>
      </c>
      <c r="C1962" s="346">
        <v>1826.74</v>
      </c>
      <c r="D1962" s="346"/>
      <c r="E1962" s="351">
        <f t="shared" si="138"/>
        <v>40143</v>
      </c>
      <c r="F1962" s="353">
        <f t="shared" si="139"/>
        <v>0</v>
      </c>
      <c r="G1962" s="354">
        <f t="shared" si="140"/>
        <v>0</v>
      </c>
      <c r="I1962" s="351">
        <f t="shared" si="141"/>
        <v>40143</v>
      </c>
      <c r="J1962" s="353">
        <f t="array" ref="J1962">(PRODUCT(1+$F$2:F1962/100)-1)*100</f>
        <v>607.12136409227901</v>
      </c>
      <c r="K1962" s="354">
        <f t="array" ref="K1962">(PRODUCT(1+$G$2:G1962/100)-1)*100</f>
        <v>17.413325448959327</v>
      </c>
      <c r="M1962" s="361">
        <f t="shared" si="142"/>
        <v>3.3373062063158665</v>
      </c>
    </row>
    <row r="1963" spans="1:13">
      <c r="A1963" s="350">
        <v>40144</v>
      </c>
      <c r="B1963" s="346">
        <v>8.2643000000000004</v>
      </c>
      <c r="C1963" s="346">
        <v>1795.7</v>
      </c>
      <c r="D1963" s="346"/>
      <c r="E1963" s="351">
        <f t="shared" si="138"/>
        <v>40144</v>
      </c>
      <c r="F1963" s="353">
        <f t="shared" si="139"/>
        <v>-2.3132387706855884</v>
      </c>
      <c r="G1963" s="354">
        <f t="shared" si="140"/>
        <v>-1.6992018568597556</v>
      </c>
      <c r="I1963" s="351">
        <f t="shared" si="141"/>
        <v>40144</v>
      </c>
      <c r="J1963" s="353">
        <f t="array" ref="J1963">(PRODUCT(1+$F$2:F1963/100)-1)*100</f>
        <v>590.76395854229554</v>
      </c>
      <c r="K1963" s="354">
        <f t="array" ref="K1963">(PRODUCT(1+$G$2:G1963/100)-1)*100</f>
        <v>15.418236042729827</v>
      </c>
      <c r="M1963" s="361">
        <f t="shared" si="142"/>
        <v>3.3383968754182844</v>
      </c>
    </row>
    <row r="1964" spans="1:13">
      <c r="A1964" s="350">
        <v>40147</v>
      </c>
      <c r="B1964" s="346">
        <v>8.3757000000000001</v>
      </c>
      <c r="C1964" s="346">
        <v>1802.68</v>
      </c>
      <c r="D1964" s="346"/>
      <c r="E1964" s="351">
        <f t="shared" si="138"/>
        <v>40147</v>
      </c>
      <c r="F1964" s="353">
        <f t="shared" si="139"/>
        <v>1.3479665549411379</v>
      </c>
      <c r="G1964" s="354">
        <f t="shared" si="140"/>
        <v>0.38870635406804688</v>
      </c>
      <c r="I1964" s="351">
        <f t="shared" si="141"/>
        <v>40147</v>
      </c>
      <c r="J1964" s="353">
        <f t="array" ref="J1964">(PRODUCT(1+$F$2:F1964/100)-1)*100</f>
        <v>600.07522567703325</v>
      </c>
      <c r="K1964" s="354">
        <f t="array" ref="K1964">(PRODUCT(1+$G$2:G1964/100)-1)*100</f>
        <v>15.866874059981173</v>
      </c>
      <c r="M1964" s="361">
        <f t="shared" si="142"/>
        <v>3.3384553355636135</v>
      </c>
    </row>
    <row r="1965" spans="1:13">
      <c r="A1965" s="350">
        <v>40148</v>
      </c>
      <c r="B1965" s="346">
        <v>8.3186</v>
      </c>
      <c r="C1965" s="346">
        <v>1824.54</v>
      </c>
      <c r="D1965" s="346"/>
      <c r="E1965" s="351">
        <f t="shared" si="138"/>
        <v>40148</v>
      </c>
      <c r="F1965" s="353">
        <f t="shared" si="139"/>
        <v>-0.68173406401853542</v>
      </c>
      <c r="G1965" s="354">
        <f t="shared" si="140"/>
        <v>1.2126389597709952</v>
      </c>
      <c r="I1965" s="351">
        <f t="shared" si="141"/>
        <v>40148</v>
      </c>
      <c r="J1965" s="353">
        <f t="array" ref="J1965">(PRODUCT(1+$F$2:F1965/100)-1)*100</f>
        <v>595.30257438983836</v>
      </c>
      <c r="K1965" s="354">
        <f t="array" ref="K1965">(PRODUCT(1+$G$2:G1965/100)-1)*100</f>
        <v>17.271920916301298</v>
      </c>
      <c r="M1965" s="361">
        <f t="shared" si="142"/>
        <v>3.3385808569569897</v>
      </c>
    </row>
    <row r="1966" spans="1:13">
      <c r="A1966" s="350">
        <v>40149</v>
      </c>
      <c r="B1966" s="346">
        <v>8.4285999999999994</v>
      </c>
      <c r="C1966" s="346">
        <v>1825.4</v>
      </c>
      <c r="D1966" s="346"/>
      <c r="E1966" s="351">
        <f t="shared" si="138"/>
        <v>40149</v>
      </c>
      <c r="F1966" s="353">
        <f t="shared" si="139"/>
        <v>1.3223378933955088</v>
      </c>
      <c r="G1966" s="354">
        <f t="shared" si="140"/>
        <v>4.7135168316403409E-2</v>
      </c>
      <c r="I1966" s="351">
        <f t="shared" si="141"/>
        <v>40149</v>
      </c>
      <c r="J1966" s="353">
        <f t="array" ref="J1966">(PRODUCT(1+$F$2:F1966/100)-1)*100</f>
        <v>604.49682380474962</v>
      </c>
      <c r="K1966" s="354">
        <f t="array" ref="K1966">(PRODUCT(1+$G$2:G1966/100)-1)*100</f>
        <v>17.327197233613067</v>
      </c>
      <c r="M1966" s="361">
        <f t="shared" si="142"/>
        <v>3.3388043095814637</v>
      </c>
    </row>
    <row r="1967" spans="1:13">
      <c r="A1967" s="350">
        <v>40150</v>
      </c>
      <c r="B1967" s="346">
        <v>8.2843</v>
      </c>
      <c r="C1967" s="346">
        <v>1810.13</v>
      </c>
      <c r="D1967" s="346"/>
      <c r="E1967" s="351">
        <f t="shared" si="138"/>
        <v>40150</v>
      </c>
      <c r="F1967" s="353">
        <f t="shared" si="139"/>
        <v>-1.7120280948200062</v>
      </c>
      <c r="G1967" s="354">
        <f t="shared" si="140"/>
        <v>-0.83652897994960229</v>
      </c>
      <c r="I1967" s="351">
        <f t="shared" si="141"/>
        <v>40150</v>
      </c>
      <c r="J1967" s="353">
        <f t="array" ref="J1967">(PRODUCT(1+$F$2:F1967/100)-1)*100</f>
        <v>592.43564025409773</v>
      </c>
      <c r="K1967" s="354">
        <f t="array" ref="K1967">(PRODUCT(1+$G$2:G1967/100)-1)*100</f>
        <v>16.345721227391262</v>
      </c>
      <c r="M1967" s="361">
        <f t="shared" si="142"/>
        <v>3.3387412339634697</v>
      </c>
    </row>
    <row r="1968" spans="1:13">
      <c r="A1968" s="350">
        <v>40151</v>
      </c>
      <c r="B1968" s="346">
        <v>8.0328999999999997</v>
      </c>
      <c r="C1968" s="346">
        <v>1820.11</v>
      </c>
      <c r="D1968" s="346"/>
      <c r="E1968" s="351">
        <f t="shared" si="138"/>
        <v>40151</v>
      </c>
      <c r="F1968" s="353">
        <f t="shared" si="139"/>
        <v>-3.0346559154062591</v>
      </c>
      <c r="G1968" s="354">
        <f t="shared" si="140"/>
        <v>0.55134161634797785</v>
      </c>
      <c r="I1968" s="351">
        <f t="shared" si="141"/>
        <v>40151</v>
      </c>
      <c r="J1968" s="353">
        <f t="array" ref="J1968">(PRODUCT(1+$F$2:F1968/100)-1)*100</f>
        <v>571.42260113674558</v>
      </c>
      <c r="K1968" s="354">
        <f t="array" ref="K1968">(PRODUCT(1+$G$2:G1968/100)-1)*100</f>
        <v>16.98718360735807</v>
      </c>
      <c r="M1968" s="361">
        <f t="shared" si="142"/>
        <v>3.3406733609333656</v>
      </c>
    </row>
    <row r="1969" spans="1:13">
      <c r="A1969" s="350">
        <v>40154</v>
      </c>
      <c r="B1969" s="346">
        <v>7.9870999999999999</v>
      </c>
      <c r="C1969" s="346">
        <v>1815.7</v>
      </c>
      <c r="D1969" s="346"/>
      <c r="E1969" s="351">
        <f t="shared" si="138"/>
        <v>40154</v>
      </c>
      <c r="F1969" s="353">
        <f t="shared" si="139"/>
        <v>-0.57015523658952016</v>
      </c>
      <c r="G1969" s="354">
        <f t="shared" si="140"/>
        <v>-0.24229304822235287</v>
      </c>
      <c r="I1969" s="351">
        <f t="shared" si="141"/>
        <v>40154</v>
      </c>
      <c r="J1969" s="353">
        <f t="array" ref="J1969">(PRODUCT(1+$F$2:F1969/100)-1)*100</f>
        <v>567.59445001671884</v>
      </c>
      <c r="K1969" s="354">
        <f t="array" ref="K1969">(PRODUCT(1+$G$2:G1969/100)-1)*100</f>
        <v>16.703731794166309</v>
      </c>
      <c r="M1969" s="361">
        <f t="shared" si="142"/>
        <v>3.340079790610317</v>
      </c>
    </row>
    <row r="1970" spans="1:13">
      <c r="A1970" s="350">
        <v>40155</v>
      </c>
      <c r="B1970" s="346">
        <v>7.9885999999999999</v>
      </c>
      <c r="C1970" s="346">
        <v>1797.31</v>
      </c>
      <c r="D1970" s="346"/>
      <c r="E1970" s="351">
        <f t="shared" si="138"/>
        <v>40155</v>
      </c>
      <c r="F1970" s="353">
        <f t="shared" si="139"/>
        <v>1.8780283206676351E-2</v>
      </c>
      <c r="G1970" s="354">
        <f t="shared" si="140"/>
        <v>-1.0128325163848761</v>
      </c>
      <c r="I1970" s="351">
        <f t="shared" si="141"/>
        <v>40155</v>
      </c>
      <c r="J1970" s="353">
        <f t="array" ref="J1970">(PRODUCT(1+$F$2:F1970/100)-1)*100</f>
        <v>567.71982614510398</v>
      </c>
      <c r="K1970" s="354">
        <f t="array" ref="K1970">(PRODUCT(1+$G$2:G1970/100)-1)*100</f>
        <v>15.521718450720389</v>
      </c>
      <c r="M1970" s="361">
        <f t="shared" si="142"/>
        <v>3.3386043827398688</v>
      </c>
    </row>
    <row r="1971" spans="1:13">
      <c r="A1971" s="350">
        <v>40156</v>
      </c>
      <c r="B1971" s="346">
        <v>7.9943</v>
      </c>
      <c r="C1971" s="346">
        <v>1804.1</v>
      </c>
      <c r="D1971" s="346"/>
      <c r="E1971" s="351">
        <f t="shared" si="138"/>
        <v>40156</v>
      </c>
      <c r="F1971" s="353">
        <f t="shared" si="139"/>
        <v>7.1351676138498021E-2</v>
      </c>
      <c r="G1971" s="354">
        <f t="shared" si="140"/>
        <v>0.37778680361206796</v>
      </c>
      <c r="I1971" s="351">
        <f t="shared" si="141"/>
        <v>40156</v>
      </c>
      <c r="J1971" s="353">
        <f t="array" ref="J1971">(PRODUCT(1+$F$2:F1971/100)-1)*100</f>
        <v>568.19625543296763</v>
      </c>
      <c r="K1971" s="354">
        <f t="array" ref="K1971">(PRODUCT(1+$G$2:G1971/100)-1)*100</f>
        <v>15.958144258333107</v>
      </c>
      <c r="M1971" s="361">
        <f t="shared" si="142"/>
        <v>3.3385694366440117</v>
      </c>
    </row>
    <row r="1972" spans="1:13">
      <c r="A1972" s="350">
        <v>40157</v>
      </c>
      <c r="B1972" s="346">
        <v>8.1057000000000006</v>
      </c>
      <c r="C1972" s="346">
        <v>1814.81</v>
      </c>
      <c r="D1972" s="346"/>
      <c r="E1972" s="351">
        <f t="shared" si="138"/>
        <v>40157</v>
      </c>
      <c r="F1972" s="353">
        <f t="shared" si="139"/>
        <v>1.3934928636653687</v>
      </c>
      <c r="G1972" s="354">
        <f t="shared" si="140"/>
        <v>0.59364780222825875</v>
      </c>
      <c r="I1972" s="351">
        <f t="shared" si="141"/>
        <v>40157</v>
      </c>
      <c r="J1972" s="353">
        <f t="array" ref="J1972">(PRODUCT(1+$F$2:F1972/100)-1)*100</f>
        <v>577.50752256770522</v>
      </c>
      <c r="K1972" s="354">
        <f t="array" ref="K1972">(PRODUCT(1+$G$2:G1972/100)-1)*100</f>
        <v>16.646527233227371</v>
      </c>
      <c r="M1972" s="361">
        <f t="shared" si="142"/>
        <v>3.3373452454450301</v>
      </c>
    </row>
    <row r="1973" spans="1:13">
      <c r="A1973" s="350">
        <v>40158</v>
      </c>
      <c r="B1973" s="346">
        <v>7.9570999999999996</v>
      </c>
      <c r="C1973" s="346">
        <v>1821.8</v>
      </c>
      <c r="D1973" s="346"/>
      <c r="E1973" s="351">
        <f t="shared" si="138"/>
        <v>40158</v>
      </c>
      <c r="F1973" s="353">
        <f t="shared" si="139"/>
        <v>-1.8332778168449471</v>
      </c>
      <c r="G1973" s="354">
        <f t="shared" si="140"/>
        <v>0.3851642871705474</v>
      </c>
      <c r="I1973" s="351">
        <f t="shared" si="141"/>
        <v>40158</v>
      </c>
      <c r="J1973" s="353">
        <f t="array" ref="J1973">(PRODUCT(1+$F$2:F1973/100)-1)*100</f>
        <v>565.08692744901566</v>
      </c>
      <c r="K1973" s="354">
        <f t="array" ref="K1973">(PRODUCT(1+$G$2:G1973/100)-1)*100</f>
        <v>17.095807998354438</v>
      </c>
      <c r="M1973" s="361">
        <f t="shared" si="142"/>
        <v>3.3380471019062301</v>
      </c>
    </row>
    <row r="1974" spans="1:13">
      <c r="A1974" s="350">
        <v>40161</v>
      </c>
      <c r="B1974" s="346">
        <v>8.0586000000000002</v>
      </c>
      <c r="C1974" s="346">
        <v>1834.55</v>
      </c>
      <c r="D1974" s="346"/>
      <c r="E1974" s="351">
        <f t="shared" si="138"/>
        <v>40161</v>
      </c>
      <c r="F1974" s="353">
        <f t="shared" si="139"/>
        <v>1.2755903532694068</v>
      </c>
      <c r="G1974" s="354">
        <f t="shared" si="140"/>
        <v>0.69985728400483449</v>
      </c>
      <c r="I1974" s="351">
        <f t="shared" si="141"/>
        <v>40161</v>
      </c>
      <c r="J1974" s="353">
        <f t="array" ref="J1974">(PRODUCT(1+$F$2:F1974/100)-1)*100</f>
        <v>573.5707121364112</v>
      </c>
      <c r="K1974" s="354">
        <f t="array" ref="K1974">(PRODUCT(1+$G$2:G1974/100)-1)*100</f>
        <v>17.915311539895228</v>
      </c>
      <c r="M1974" s="361">
        <f t="shared" si="142"/>
        <v>3.3382925417404921</v>
      </c>
    </row>
    <row r="1975" spans="1:13">
      <c r="A1975" s="350">
        <v>40162</v>
      </c>
      <c r="B1975" s="346">
        <v>8.1313999999999993</v>
      </c>
      <c r="C1975" s="346">
        <v>1824.37</v>
      </c>
      <c r="D1975" s="346"/>
      <c r="E1975" s="351">
        <f t="shared" si="138"/>
        <v>40162</v>
      </c>
      <c r="F1975" s="353">
        <f t="shared" si="139"/>
        <v>0.90338272156453847</v>
      </c>
      <c r="G1975" s="354">
        <f t="shared" si="140"/>
        <v>-0.55490447248643937</v>
      </c>
      <c r="I1975" s="351">
        <f t="shared" si="141"/>
        <v>40162</v>
      </c>
      <c r="J1975" s="353">
        <f t="array" ref="J1975">(PRODUCT(1+$F$2:F1975/100)-1)*100</f>
        <v>579.65563356737073</v>
      </c>
      <c r="K1975" s="354">
        <f t="array" ref="K1975">(PRODUCT(1+$G$2:G1975/100)-1)*100</f>
        <v>17.260994202414025</v>
      </c>
      <c r="M1975" s="361">
        <f t="shared" si="142"/>
        <v>3.3373005009240204</v>
      </c>
    </row>
    <row r="1976" spans="1:13">
      <c r="A1976" s="350">
        <v>40163</v>
      </c>
      <c r="B1976" s="346">
        <v>7.8685999999999998</v>
      </c>
      <c r="C1976" s="346">
        <v>1826.45</v>
      </c>
      <c r="D1976" s="346"/>
      <c r="E1976" s="351">
        <f t="shared" si="138"/>
        <v>40163</v>
      </c>
      <c r="F1976" s="353">
        <f t="shared" si="139"/>
        <v>-3.2319157832599532</v>
      </c>
      <c r="G1976" s="354">
        <f t="shared" si="140"/>
        <v>0.11401196029314775</v>
      </c>
      <c r="I1976" s="351">
        <f t="shared" si="141"/>
        <v>40163</v>
      </c>
      <c r="J1976" s="353">
        <f t="array" ref="J1976">(PRODUCT(1+$F$2:F1976/100)-1)*100</f>
        <v>557.68973587429139</v>
      </c>
      <c r="K1976" s="354">
        <f t="array" ref="K1976">(PRODUCT(1+$G$2:G1976/100)-1)*100</f>
        <v>17.394685760563423</v>
      </c>
      <c r="M1976" s="361">
        <f t="shared" si="142"/>
        <v>3.3393863457362918</v>
      </c>
    </row>
    <row r="1977" spans="1:13">
      <c r="A1977" s="350">
        <v>40164</v>
      </c>
      <c r="B1977" s="346">
        <v>7.6757</v>
      </c>
      <c r="C1977" s="346">
        <v>1804.96</v>
      </c>
      <c r="D1977" s="346"/>
      <c r="E1977" s="351">
        <f t="shared" si="138"/>
        <v>40164</v>
      </c>
      <c r="F1977" s="353">
        <f t="shared" si="139"/>
        <v>-2.4515161528098961</v>
      </c>
      <c r="G1977" s="354">
        <f t="shared" si="140"/>
        <v>-1.1765994141640923</v>
      </c>
      <c r="I1977" s="351">
        <f t="shared" si="141"/>
        <v>40164</v>
      </c>
      <c r="J1977" s="353">
        <f t="array" ref="J1977">(PRODUCT(1+$F$2:F1977/100)-1)*100</f>
        <v>541.56636576396045</v>
      </c>
      <c r="K1977" s="354">
        <f t="array" ref="K1977">(PRODUCT(1+$G$2:G1977/100)-1)*100</f>
        <v>16.013420575644854</v>
      </c>
      <c r="M1977" s="361">
        <f t="shared" si="142"/>
        <v>3.3381614407826201</v>
      </c>
    </row>
    <row r="1978" spans="1:13">
      <c r="A1978" s="350">
        <v>40165</v>
      </c>
      <c r="B1978" s="346">
        <v>7.61</v>
      </c>
      <c r="C1978" s="346">
        <v>1815.5</v>
      </c>
      <c r="D1978" s="346"/>
      <c r="E1978" s="351">
        <f t="shared" si="138"/>
        <v>40165</v>
      </c>
      <c r="F1978" s="353">
        <f t="shared" si="139"/>
        <v>-0.85594799171410108</v>
      </c>
      <c r="G1978" s="354">
        <f t="shared" si="140"/>
        <v>0.58394645864727757</v>
      </c>
      <c r="I1978" s="351">
        <f t="shared" si="141"/>
        <v>40165</v>
      </c>
      <c r="J1978" s="353">
        <f t="array" ref="J1978">(PRODUCT(1+$F$2:F1978/100)-1)*100</f>
        <v>536.07489134069067</v>
      </c>
      <c r="K1978" s="354">
        <f t="array" ref="K1978">(PRODUCT(1+$G$2:G1978/100)-1)*100</f>
        <v>16.690876836651913</v>
      </c>
      <c r="M1978" s="361">
        <f t="shared" si="142"/>
        <v>3.3379599144616612</v>
      </c>
    </row>
    <row r="1979" spans="1:13">
      <c r="A1979" s="350">
        <v>40168</v>
      </c>
      <c r="B1979" s="346">
        <v>7.7085999999999997</v>
      </c>
      <c r="C1979" s="346">
        <v>1834.59</v>
      </c>
      <c r="D1979" s="346"/>
      <c r="E1979" s="351">
        <f t="shared" si="138"/>
        <v>40168</v>
      </c>
      <c r="F1979" s="353">
        <f t="shared" si="139"/>
        <v>1.2956636005256206</v>
      </c>
      <c r="G1979" s="354">
        <f t="shared" si="140"/>
        <v>1.0515009639217698</v>
      </c>
      <c r="I1979" s="351">
        <f t="shared" si="141"/>
        <v>40168</v>
      </c>
      <c r="J1979" s="353">
        <f t="array" ref="J1979">(PRODUCT(1+$F$2:F1979/100)-1)*100</f>
        <v>544.31628217987486</v>
      </c>
      <c r="K1979" s="354">
        <f t="array" ref="K1979">(PRODUCT(1+$G$2:G1979/100)-1)*100</f>
        <v>17.917882531398078</v>
      </c>
      <c r="M1979" s="361">
        <f t="shared" si="142"/>
        <v>3.3380354126695662</v>
      </c>
    </row>
    <row r="1980" spans="1:13">
      <c r="A1980" s="350">
        <v>40169</v>
      </c>
      <c r="B1980" s="346">
        <v>7.6585999999999999</v>
      </c>
      <c r="C1980" s="346">
        <v>1841.17</v>
      </c>
      <c r="D1980" s="346"/>
      <c r="E1980" s="351">
        <f t="shared" si="138"/>
        <v>40169</v>
      </c>
      <c r="F1980" s="353">
        <f t="shared" si="139"/>
        <v>-0.64862620968787477</v>
      </c>
      <c r="G1980" s="354">
        <f t="shared" si="140"/>
        <v>0.3586632435585102</v>
      </c>
      <c r="I1980" s="351">
        <f t="shared" si="141"/>
        <v>40169</v>
      </c>
      <c r="J1980" s="353">
        <f t="array" ref="J1980">(PRODUCT(1+$F$2:F1980/100)-1)*100</f>
        <v>540.13707790036983</v>
      </c>
      <c r="K1980" s="354">
        <f t="array" ref="K1980">(PRODUCT(1+$G$2:G1980/100)-1)*100</f>
        <v>18.340810633620698</v>
      </c>
      <c r="M1980" s="361">
        <f t="shared" si="142"/>
        <v>3.3372040286640634</v>
      </c>
    </row>
    <row r="1981" spans="1:13">
      <c r="A1981" s="350">
        <v>40170</v>
      </c>
      <c r="B1981" s="346">
        <v>8.1213999999999995</v>
      </c>
      <c r="C1981" s="346">
        <v>1845.8</v>
      </c>
      <c r="D1981" s="346"/>
      <c r="E1981" s="351">
        <f t="shared" si="138"/>
        <v>40170</v>
      </c>
      <c r="F1981" s="353">
        <f t="shared" si="139"/>
        <v>6.0428798997205657</v>
      </c>
      <c r="G1981" s="354">
        <f t="shared" si="140"/>
        <v>0.25147053232454919</v>
      </c>
      <c r="I1981" s="351">
        <f t="shared" si="141"/>
        <v>40170</v>
      </c>
      <c r="J1981" s="353">
        <f t="array" ref="J1981">(PRODUCT(1+$F$2:F1981/100)-1)*100</f>
        <v>578.81979271146986</v>
      </c>
      <c r="K1981" s="354">
        <f t="array" ref="K1981">(PRODUCT(1+$G$2:G1981/100)-1)*100</f>
        <v>18.638402900078255</v>
      </c>
      <c r="M1981" s="361">
        <f t="shared" si="142"/>
        <v>3.3427949631468281</v>
      </c>
    </row>
    <row r="1982" spans="1:13">
      <c r="A1982" s="350">
        <v>40171</v>
      </c>
      <c r="B1982" s="346">
        <v>8.1271000000000004</v>
      </c>
      <c r="C1982" s="346">
        <v>1855.5</v>
      </c>
      <c r="D1982" s="346"/>
      <c r="E1982" s="351">
        <f t="shared" si="138"/>
        <v>40171</v>
      </c>
      <c r="F1982" s="353">
        <f t="shared" si="139"/>
        <v>7.0184943482654027E-2</v>
      </c>
      <c r="G1982" s="354">
        <f t="shared" si="140"/>
        <v>0.52551739083324112</v>
      </c>
      <c r="I1982" s="351">
        <f t="shared" si="141"/>
        <v>40171</v>
      </c>
      <c r="J1982" s="353">
        <f t="array" ref="J1982">(PRODUCT(1+$F$2:F1982/100)-1)*100</f>
        <v>579.2962219993334</v>
      </c>
      <c r="K1982" s="354">
        <f t="array" ref="K1982">(PRODUCT(1+$G$2:G1982/100)-1)*100</f>
        <v>19.261868339524966</v>
      </c>
      <c r="M1982" s="361">
        <f t="shared" si="142"/>
        <v>3.342791739750119</v>
      </c>
    </row>
    <row r="1983" spans="1:13">
      <c r="A1983" s="350">
        <v>40172</v>
      </c>
      <c r="B1983" s="346">
        <v>8.1271000000000004</v>
      </c>
      <c r="C1983" s="346">
        <v>1855.5</v>
      </c>
      <c r="D1983" s="346"/>
      <c r="E1983" s="351">
        <f t="shared" si="138"/>
        <v>40172</v>
      </c>
      <c r="F1983" s="353">
        <f t="shared" si="139"/>
        <v>0</v>
      </c>
      <c r="G1983" s="354">
        <f t="shared" si="140"/>
        <v>0</v>
      </c>
      <c r="I1983" s="351">
        <f t="shared" si="141"/>
        <v>40172</v>
      </c>
      <c r="J1983" s="353">
        <f t="array" ref="J1983">(PRODUCT(1+$F$2:F1983/100)-1)*100</f>
        <v>579.2962219993334</v>
      </c>
      <c r="K1983" s="354">
        <f t="array" ref="K1983">(PRODUCT(1+$G$2:G1983/100)-1)*100</f>
        <v>19.261868339524966</v>
      </c>
      <c r="M1983" s="361">
        <f t="shared" si="142"/>
        <v>3.3417945196322973</v>
      </c>
    </row>
    <row r="1984" spans="1:13">
      <c r="A1984" s="350">
        <v>40175</v>
      </c>
      <c r="B1984" s="346">
        <v>8.1913999999999998</v>
      </c>
      <c r="C1984" s="346">
        <v>1857.89</v>
      </c>
      <c r="D1984" s="346"/>
      <c r="E1984" s="351">
        <f t="shared" si="138"/>
        <v>40175</v>
      </c>
      <c r="F1984" s="353">
        <f t="shared" si="139"/>
        <v>0.79118012575210006</v>
      </c>
      <c r="G1984" s="354">
        <f t="shared" si="140"/>
        <v>0.12880625168418813</v>
      </c>
      <c r="I1984" s="351">
        <f t="shared" si="141"/>
        <v>40175</v>
      </c>
      <c r="J1984" s="353">
        <f t="array" ref="J1984">(PRODUCT(1+$F$2:F1984/100)-1)*100</f>
        <v>584.67067870277697</v>
      </c>
      <c r="K1984" s="354">
        <f t="array" ref="K1984">(PRODUCT(1+$G$2:G1984/100)-1)*100</f>
        <v>19.41548508182165</v>
      </c>
      <c r="M1984" s="361">
        <f t="shared" si="142"/>
        <v>3.3414659203570922</v>
      </c>
    </row>
    <row r="1985" spans="1:13">
      <c r="A1985" s="350">
        <v>40176</v>
      </c>
      <c r="B1985" s="346">
        <v>8.14</v>
      </c>
      <c r="C1985" s="346">
        <v>1855.61</v>
      </c>
      <c r="D1985" s="346"/>
      <c r="E1985" s="351">
        <f t="shared" si="138"/>
        <v>40176</v>
      </c>
      <c r="F1985" s="353">
        <f t="shared" si="139"/>
        <v>-0.627487364797219</v>
      </c>
      <c r="G1985" s="354">
        <f t="shared" si="140"/>
        <v>-0.12271985962571952</v>
      </c>
      <c r="I1985" s="351">
        <f t="shared" si="141"/>
        <v>40176</v>
      </c>
      <c r="J1985" s="353">
        <f t="array" ref="J1985">(PRODUCT(1+$F$2:F1985/100)-1)*100</f>
        <v>580.37445670344573</v>
      </c>
      <c r="K1985" s="354">
        <f t="array" ref="K1985">(PRODUCT(1+$G$2:G1985/100)-1)*100</f>
        <v>19.268938566157857</v>
      </c>
      <c r="M1985" s="361">
        <f t="shared" si="142"/>
        <v>3.3410765193321375</v>
      </c>
    </row>
    <row r="1986" spans="1:13">
      <c r="A1986" s="350">
        <v>40177</v>
      </c>
      <c r="B1986" s="346">
        <v>7.9474</v>
      </c>
      <c r="C1986" s="346">
        <v>1856.14</v>
      </c>
      <c r="D1986" s="346"/>
      <c r="E1986" s="351">
        <f t="shared" si="138"/>
        <v>40177</v>
      </c>
      <c r="F1986" s="353">
        <f t="shared" si="139"/>
        <v>-2.3660933660933692</v>
      </c>
      <c r="G1986" s="354">
        <f t="shared" si="140"/>
        <v>2.856203620373865E-2</v>
      </c>
      <c r="I1986" s="351">
        <f t="shared" si="141"/>
        <v>40177</v>
      </c>
      <c r="J1986" s="353">
        <f t="array" ref="J1986">(PRODUCT(1+$F$2:F1986/100)-1)*100</f>
        <v>564.27616181879171</v>
      </c>
      <c r="K1986" s="354">
        <f t="array" ref="K1986">(PRODUCT(1+$G$2:G1986/100)-1)*100</f>
        <v>19.303004203570939</v>
      </c>
      <c r="M1986" s="361">
        <f t="shared" si="142"/>
        <v>3.3420715392271987</v>
      </c>
    </row>
    <row r="1987" spans="1:13">
      <c r="A1987" s="350">
        <v>40178</v>
      </c>
      <c r="B1987" s="346">
        <v>7.87</v>
      </c>
      <c r="C1987" s="346">
        <v>1837.5</v>
      </c>
      <c r="D1987" s="346"/>
      <c r="E1987" s="351">
        <f t="shared" ref="E1987:E2050" si="143">A1987</f>
        <v>40178</v>
      </c>
      <c r="F1987" s="353">
        <f t="shared" ref="F1987:F2050" si="144">((B1987/B1986)-1)*100</f>
        <v>-0.97390341495331434</v>
      </c>
      <c r="G1987" s="354">
        <f t="shared" ref="G1987:G2050" si="145">((C1987/C1986)-1)*100</f>
        <v>-1.0042345943732767</v>
      </c>
      <c r="I1987" s="351">
        <f t="shared" ref="I1987:I2050" si="146">E1987</f>
        <v>40178</v>
      </c>
      <c r="J1987" s="353">
        <f t="array" ref="J1987">(PRODUCT(1+$F$2:F1987/100)-1)*100</f>
        <v>557.80675359411771</v>
      </c>
      <c r="K1987" s="354">
        <f t="array" ref="K1987">(PRODUCT(1+$G$2:G1987/100)-1)*100</f>
        <v>18.104922163232075</v>
      </c>
      <c r="M1987" s="361">
        <f t="shared" si="142"/>
        <v>3.3423101388303786</v>
      </c>
    </row>
    <row r="1988" spans="1:13">
      <c r="A1988" s="350">
        <v>40179</v>
      </c>
      <c r="B1988" s="346">
        <v>7.87</v>
      </c>
      <c r="C1988" s="346">
        <v>1837.5</v>
      </c>
      <c r="D1988" s="346"/>
      <c r="E1988" s="351">
        <f t="shared" si="143"/>
        <v>40179</v>
      </c>
      <c r="F1988" s="353">
        <f t="shared" si="144"/>
        <v>0</v>
      </c>
      <c r="G1988" s="354">
        <f t="shared" si="145"/>
        <v>0</v>
      </c>
      <c r="I1988" s="351">
        <f t="shared" si="146"/>
        <v>40179</v>
      </c>
      <c r="J1988" s="353">
        <f t="array" ref="J1988">(PRODUCT(1+$F$2:F1988/100)-1)*100</f>
        <v>557.80675359411771</v>
      </c>
      <c r="K1988" s="354">
        <f t="array" ref="K1988">(PRODUCT(1+$G$2:G1988/100)-1)*100</f>
        <v>18.104922163232075</v>
      </c>
      <c r="M1988" s="361">
        <f t="shared" si="142"/>
        <v>3.3423101388303786</v>
      </c>
    </row>
    <row r="1989" spans="1:13">
      <c r="A1989" s="350">
        <v>40182</v>
      </c>
      <c r="B1989" s="346">
        <v>7.64</v>
      </c>
      <c r="C1989" s="346">
        <v>1867.06</v>
      </c>
      <c r="D1989" s="346"/>
      <c r="E1989" s="351">
        <f t="shared" si="143"/>
        <v>40182</v>
      </c>
      <c r="F1989" s="353">
        <f t="shared" si="144"/>
        <v>-2.9224904701397714</v>
      </c>
      <c r="G1989" s="354">
        <f t="shared" si="145"/>
        <v>1.6087074829931991</v>
      </c>
      <c r="I1989" s="351">
        <f t="shared" si="146"/>
        <v>40182</v>
      </c>
      <c r="J1989" s="353">
        <f t="array" ref="J1989">(PRODUCT(1+$F$2:F1989/100)-1)*100</f>
        <v>538.58241390839373</v>
      </c>
      <c r="K1989" s="354">
        <f t="array" ref="K1989">(PRODUCT(1+$G$2:G1989/100)-1)*100</f>
        <v>20.004884883855279</v>
      </c>
      <c r="M1989" s="361">
        <f t="shared" si="142"/>
        <v>3.3426681324725496</v>
      </c>
    </row>
    <row r="1990" spans="1:13">
      <c r="A1990" s="350">
        <v>40183</v>
      </c>
      <c r="B1990" s="346">
        <v>7.3586</v>
      </c>
      <c r="C1990" s="346">
        <v>1872.9</v>
      </c>
      <c r="D1990" s="346"/>
      <c r="E1990" s="351">
        <f t="shared" si="143"/>
        <v>40183</v>
      </c>
      <c r="F1990" s="353">
        <f t="shared" si="144"/>
        <v>-3.6832460732984296</v>
      </c>
      <c r="G1990" s="354">
        <f t="shared" si="145"/>
        <v>0.31279123327585534</v>
      </c>
      <c r="I1990" s="351">
        <f t="shared" si="146"/>
        <v>40183</v>
      </c>
      <c r="J1990" s="353">
        <f t="array" ref="J1990">(PRODUCT(1+$F$2:F1990/100)-1)*100</f>
        <v>515.06185222333852</v>
      </c>
      <c r="K1990" s="354">
        <f t="array" ref="K1990">(PRODUCT(1+$G$2:G1990/100)-1)*100</f>
        <v>20.380249643274762</v>
      </c>
      <c r="M1990" s="361">
        <f t="shared" si="142"/>
        <v>3.3409151758906659</v>
      </c>
    </row>
    <row r="1991" spans="1:13">
      <c r="A1991" s="350">
        <v>40184</v>
      </c>
      <c r="B1991" s="346">
        <v>7.6170999999999998</v>
      </c>
      <c r="C1991" s="346">
        <v>1874.73</v>
      </c>
      <c r="D1991" s="346"/>
      <c r="E1991" s="351">
        <f t="shared" si="143"/>
        <v>40184</v>
      </c>
      <c r="F1991" s="353">
        <f t="shared" si="144"/>
        <v>3.5128964748729397</v>
      </c>
      <c r="G1991" s="354">
        <f t="shared" si="145"/>
        <v>9.7709434566706221E-2</v>
      </c>
      <c r="I1991" s="351">
        <f t="shared" si="146"/>
        <v>40184</v>
      </c>
      <c r="J1991" s="353">
        <f t="array" ref="J1991">(PRODUCT(1+$F$2:F1991/100)-1)*100</f>
        <v>536.66833834838042</v>
      </c>
      <c r="K1991" s="354">
        <f t="array" ref="K1991">(PRODUCT(1+$G$2:G1991/100)-1)*100</f>
        <v>20.497872504531188</v>
      </c>
      <c r="M1991" s="361">
        <f t="shared" si="142"/>
        <v>3.3420847585627591</v>
      </c>
    </row>
    <row r="1992" spans="1:13">
      <c r="A1992" s="350">
        <v>40185</v>
      </c>
      <c r="B1992" s="346">
        <v>7.4856999999999996</v>
      </c>
      <c r="C1992" s="346">
        <v>1882.34</v>
      </c>
      <c r="D1992" s="346"/>
      <c r="E1992" s="351">
        <f t="shared" si="143"/>
        <v>40185</v>
      </c>
      <c r="F1992" s="353">
        <f t="shared" si="144"/>
        <v>-1.7250659699885817</v>
      </c>
      <c r="G1992" s="354">
        <f t="shared" si="145"/>
        <v>0.40592511988393198</v>
      </c>
      <c r="I1992" s="351">
        <f t="shared" si="146"/>
        <v>40185</v>
      </c>
      <c r="J1992" s="353">
        <f t="array" ref="J1992">(PRODUCT(1+$F$2:F1992/100)-1)*100</f>
        <v>525.68538950184075</v>
      </c>
      <c r="K1992" s="354">
        <f t="array" ref="K1992">(PRODUCT(1+$G$2:G1992/100)-1)*100</f>
        <v>20.987003637952807</v>
      </c>
      <c r="M1992" s="361">
        <f t="shared" si="142"/>
        <v>3.3395359435691399</v>
      </c>
    </row>
    <row r="1993" spans="1:13">
      <c r="A1993" s="350">
        <v>40186</v>
      </c>
      <c r="B1993" s="346">
        <v>7.6143000000000001</v>
      </c>
      <c r="C1993" s="346">
        <v>1887.77</v>
      </c>
      <c r="D1993" s="346"/>
      <c r="E1993" s="351">
        <f t="shared" si="143"/>
        <v>40186</v>
      </c>
      <c r="F1993" s="353">
        <f t="shared" si="144"/>
        <v>1.7179422098133834</v>
      </c>
      <c r="G1993" s="354">
        <f t="shared" si="145"/>
        <v>0.28847073323630124</v>
      </c>
      <c r="I1993" s="351">
        <f t="shared" si="146"/>
        <v>40186</v>
      </c>
      <c r="J1993" s="353">
        <f t="array" ref="J1993">(PRODUCT(1+$F$2:F1993/100)-1)*100</f>
        <v>536.43430290872823</v>
      </c>
      <c r="K1993" s="354">
        <f t="array" ref="K1993">(PRODUCT(1+$G$2:G1993/100)-1)*100</f>
        <v>21.336015734467839</v>
      </c>
      <c r="M1993" s="361">
        <f t="shared" si="142"/>
        <v>3.3399519354210949</v>
      </c>
    </row>
    <row r="1994" spans="1:13">
      <c r="A1994" s="350">
        <v>40189</v>
      </c>
      <c r="B1994" s="346">
        <v>7.6043000000000003</v>
      </c>
      <c r="C1994" s="346">
        <v>1891.06</v>
      </c>
      <c r="D1994" s="346"/>
      <c r="E1994" s="351">
        <f t="shared" si="143"/>
        <v>40189</v>
      </c>
      <c r="F1994" s="353">
        <f t="shared" si="144"/>
        <v>-0.13133183615039457</v>
      </c>
      <c r="G1994" s="354">
        <f t="shared" si="145"/>
        <v>0.17427970568448803</v>
      </c>
      <c r="I1994" s="351">
        <f t="shared" si="146"/>
        <v>40189</v>
      </c>
      <c r="J1994" s="353">
        <f t="array" ref="J1994">(PRODUCT(1+$F$2:F1994/100)-1)*100</f>
        <v>535.59846205282713</v>
      </c>
      <c r="K1994" s="354">
        <f t="array" ref="K1994">(PRODUCT(1+$G$2:G1994/100)-1)*100</f>
        <v>21.54747978557916</v>
      </c>
      <c r="M1994" s="361">
        <f t="shared" si="142"/>
        <v>3.3399618780784284</v>
      </c>
    </row>
    <row r="1995" spans="1:13">
      <c r="A1995" s="350">
        <v>40190</v>
      </c>
      <c r="B1995" s="346">
        <v>7.4813999999999998</v>
      </c>
      <c r="C1995" s="346">
        <v>1873.32</v>
      </c>
      <c r="D1995" s="346"/>
      <c r="E1995" s="351">
        <f t="shared" si="143"/>
        <v>40190</v>
      </c>
      <c r="F1995" s="353">
        <f t="shared" si="144"/>
        <v>-1.6161908393935054</v>
      </c>
      <c r="G1995" s="354">
        <f t="shared" si="145"/>
        <v>-0.93809820946981759</v>
      </c>
      <c r="I1995" s="351">
        <f t="shared" si="146"/>
        <v>40190</v>
      </c>
      <c r="J1995" s="353">
        <f t="array" ref="J1995">(PRODUCT(1+$F$2:F1995/100)-1)*100</f>
        <v>525.32597793380341</v>
      </c>
      <c r="K1995" s="354">
        <f t="array" ref="K1995">(PRODUCT(1+$G$2:G1995/100)-1)*100</f>
        <v>20.407245054054957</v>
      </c>
      <c r="M1995" s="361">
        <f t="shared" si="142"/>
        <v>3.3405049721638629</v>
      </c>
    </row>
    <row r="1996" spans="1:13">
      <c r="A1996" s="350">
        <v>40191</v>
      </c>
      <c r="B1996" s="346">
        <v>7.7085999999999997</v>
      </c>
      <c r="C1996" s="346">
        <v>1889.1</v>
      </c>
      <c r="D1996" s="346"/>
      <c r="E1996" s="351">
        <f t="shared" si="143"/>
        <v>40191</v>
      </c>
      <c r="F1996" s="353">
        <f t="shared" si="144"/>
        <v>3.036864757933011</v>
      </c>
      <c r="G1996" s="354">
        <f t="shared" si="145"/>
        <v>0.8423547498558781</v>
      </c>
      <c r="I1996" s="351">
        <f t="shared" si="146"/>
        <v>40191</v>
      </c>
      <c r="J1996" s="353">
        <f t="array" ref="J1996">(PRODUCT(1+$F$2:F1996/100)-1)*100</f>
        <v>544.31628217987497</v>
      </c>
      <c r="K1996" s="354">
        <f t="array" ref="K1996">(PRODUCT(1+$G$2:G1996/100)-1)*100</f>
        <v>21.421501201938398</v>
      </c>
      <c r="M1996" s="361">
        <f t="shared" si="142"/>
        <v>3.3340624545849571</v>
      </c>
    </row>
    <row r="1997" spans="1:13">
      <c r="A1997" s="350">
        <v>40192</v>
      </c>
      <c r="B1997" s="346">
        <v>7.2843</v>
      </c>
      <c r="C1997" s="346">
        <v>1893.72</v>
      </c>
      <c r="D1997" s="346"/>
      <c r="E1997" s="351">
        <f t="shared" si="143"/>
        <v>40192</v>
      </c>
      <c r="F1997" s="353">
        <f t="shared" si="144"/>
        <v>-5.5042420154113536</v>
      </c>
      <c r="G1997" s="354">
        <f t="shared" si="145"/>
        <v>0.24456090201683267</v>
      </c>
      <c r="I1997" s="351">
        <f t="shared" si="146"/>
        <v>40192</v>
      </c>
      <c r="J1997" s="353">
        <f t="array" ref="J1997">(PRODUCT(1+$F$2:F1997/100)-1)*100</f>
        <v>508.85155466399397</v>
      </c>
      <c r="K1997" s="354">
        <f t="array" ref="K1997">(PRODUCT(1+$G$2:G1997/100)-1)*100</f>
        <v>21.718450720520231</v>
      </c>
      <c r="M1997" s="361">
        <f t="shared" si="142"/>
        <v>3.3402107938978163</v>
      </c>
    </row>
    <row r="1998" spans="1:13">
      <c r="A1998" s="350">
        <v>40193</v>
      </c>
      <c r="B1998" s="346">
        <v>7.2786</v>
      </c>
      <c r="C1998" s="346">
        <v>1873.3</v>
      </c>
      <c r="D1998" s="346"/>
      <c r="E1998" s="351">
        <f t="shared" si="143"/>
        <v>40193</v>
      </c>
      <c r="F1998" s="353">
        <f t="shared" si="144"/>
        <v>-7.8250483917463587E-2</v>
      </c>
      <c r="G1998" s="354">
        <f t="shared" si="145"/>
        <v>-1.078300910377461</v>
      </c>
      <c r="I1998" s="351">
        <f t="shared" si="146"/>
        <v>40193</v>
      </c>
      <c r="J1998" s="353">
        <f t="array" ref="J1998">(PRODUCT(1+$F$2:F1998/100)-1)*100</f>
        <v>508.37512537613037</v>
      </c>
      <c r="K1998" s="354">
        <f t="array" ref="K1998">(PRODUCT(1+$G$2:G1998/100)-1)*100</f>
        <v>20.405959558303532</v>
      </c>
      <c r="M1998" s="361">
        <f t="shared" si="142"/>
        <v>3.3402214543944062</v>
      </c>
    </row>
    <row r="1999" spans="1:13">
      <c r="A1999" s="350">
        <v>40196</v>
      </c>
      <c r="B1999" s="346">
        <v>7.2786</v>
      </c>
      <c r="C1999" s="346">
        <v>1873.3</v>
      </c>
      <c r="D1999" s="346"/>
      <c r="E1999" s="351">
        <f t="shared" si="143"/>
        <v>40196</v>
      </c>
      <c r="F1999" s="353">
        <f t="shared" si="144"/>
        <v>0</v>
      </c>
      <c r="G1999" s="354">
        <f t="shared" si="145"/>
        <v>0</v>
      </c>
      <c r="I1999" s="351">
        <f t="shared" si="146"/>
        <v>40196</v>
      </c>
      <c r="J1999" s="353">
        <f t="array" ref="J1999">(PRODUCT(1+$F$2:F1999/100)-1)*100</f>
        <v>508.37512537613037</v>
      </c>
      <c r="K1999" s="354">
        <f t="array" ref="K1999">(PRODUCT(1+$G$2:G1999/100)-1)*100</f>
        <v>20.405959558303532</v>
      </c>
      <c r="M1999" s="361">
        <f t="shared" si="142"/>
        <v>3.3402156999571968</v>
      </c>
    </row>
    <row r="2000" spans="1:13">
      <c r="A2000" s="350">
        <v>40197</v>
      </c>
      <c r="B2000" s="346">
        <v>7.3143000000000002</v>
      </c>
      <c r="C2000" s="346">
        <v>1896.72</v>
      </c>
      <c r="D2000" s="346"/>
      <c r="E2000" s="351">
        <f t="shared" si="143"/>
        <v>40197</v>
      </c>
      <c r="F2000" s="353">
        <f t="shared" si="144"/>
        <v>0.49047893825735489</v>
      </c>
      <c r="G2000" s="354">
        <f t="shared" si="145"/>
        <v>1.2502001814978847</v>
      </c>
      <c r="I2000" s="351">
        <f t="shared" si="146"/>
        <v>40197</v>
      </c>
      <c r="J2000" s="353">
        <f t="array" ref="J2000">(PRODUCT(1+$F$2:F2000/100)-1)*100</f>
        <v>511.35907723169709</v>
      </c>
      <c r="K2000" s="354">
        <f t="array" ref="K2000">(PRODUCT(1+$G$2:G2000/100)-1)*100</f>
        <v>21.911275083235715</v>
      </c>
      <c r="M2000" s="361">
        <f t="shared" si="142"/>
        <v>3.3388414911607485</v>
      </c>
    </row>
    <row r="2001" spans="1:13">
      <c r="A2001" s="350">
        <v>40198</v>
      </c>
      <c r="B2001" s="346">
        <v>7.32</v>
      </c>
      <c r="C2001" s="346">
        <v>1876.9</v>
      </c>
      <c r="D2001" s="346"/>
      <c r="E2001" s="351">
        <f t="shared" si="143"/>
        <v>40198</v>
      </c>
      <c r="F2001" s="353">
        <f t="shared" si="144"/>
        <v>7.7929535293885799E-2</v>
      </c>
      <c r="G2001" s="354">
        <f t="shared" si="145"/>
        <v>-1.044961828841362</v>
      </c>
      <c r="I2001" s="351">
        <f t="shared" si="146"/>
        <v>40198</v>
      </c>
      <c r="J2001" s="353">
        <f t="array" ref="J2001">(PRODUCT(1+$F$2:F2001/100)-1)*100</f>
        <v>511.83550651956074</v>
      </c>
      <c r="K2001" s="354">
        <f t="array" ref="K2001">(PRODUCT(1+$G$2:G2001/100)-1)*100</f>
        <v>20.637348793562115</v>
      </c>
      <c r="M2001" s="361">
        <f t="shared" si="142"/>
        <v>3.3385521305178014</v>
      </c>
    </row>
    <row r="2002" spans="1:13">
      <c r="A2002" s="350">
        <v>40199</v>
      </c>
      <c r="B2002" s="346">
        <v>7.3129</v>
      </c>
      <c r="C2002" s="346">
        <v>1841.39</v>
      </c>
      <c r="D2002" s="346"/>
      <c r="E2002" s="351">
        <f t="shared" si="143"/>
        <v>40199</v>
      </c>
      <c r="F2002" s="353">
        <f t="shared" si="144"/>
        <v>-9.6994535519134839E-2</v>
      </c>
      <c r="G2002" s="354">
        <f t="shared" si="145"/>
        <v>-1.8919494911822654</v>
      </c>
      <c r="I2002" s="351">
        <f t="shared" si="146"/>
        <v>40199</v>
      </c>
      <c r="J2002" s="353">
        <f t="array" ref="J2002">(PRODUCT(1+$F$2:F2002/100)-1)*100</f>
        <v>511.24205951187093</v>
      </c>
      <c r="K2002" s="354">
        <f t="array" ref="K2002">(PRODUCT(1+$G$2:G2002/100)-1)*100</f>
        <v>18.35495108688654</v>
      </c>
      <c r="M2002" s="361">
        <f t="shared" ref="M2002:M2065" si="147">_xlfn.STDEV.S(F1220:F2002)</f>
        <v>3.3367376580096595</v>
      </c>
    </row>
    <row r="2003" spans="1:13">
      <c r="A2003" s="350">
        <v>40200</v>
      </c>
      <c r="B2003" s="346">
        <v>7.27</v>
      </c>
      <c r="C2003" s="346">
        <v>1800.61</v>
      </c>
      <c r="D2003" s="346"/>
      <c r="E2003" s="351">
        <f t="shared" si="143"/>
        <v>40200</v>
      </c>
      <c r="F2003" s="353">
        <f t="shared" si="144"/>
        <v>-0.58663457725389723</v>
      </c>
      <c r="G2003" s="354">
        <f t="shared" si="145"/>
        <v>-2.2146313382825022</v>
      </c>
      <c r="I2003" s="351">
        <f t="shared" si="146"/>
        <v>40200</v>
      </c>
      <c r="J2003" s="353">
        <f t="array" ref="J2003">(PRODUCT(1+$F$2:F2003/100)-1)*100</f>
        <v>507.65630224005542</v>
      </c>
      <c r="K2003" s="354">
        <f t="array" ref="K2003">(PRODUCT(1+$G$2:G2003/100)-1)*100</f>
        <v>15.733825249707433</v>
      </c>
      <c r="M2003" s="361">
        <f t="shared" si="147"/>
        <v>3.3367219783165143</v>
      </c>
    </row>
    <row r="2004" spans="1:13">
      <c r="A2004" s="350">
        <v>40203</v>
      </c>
      <c r="B2004" s="346">
        <v>7.0186000000000002</v>
      </c>
      <c r="C2004" s="346">
        <v>1808.93</v>
      </c>
      <c r="D2004" s="346"/>
      <c r="E2004" s="351">
        <f t="shared" si="143"/>
        <v>40203</v>
      </c>
      <c r="F2004" s="353">
        <f t="shared" si="144"/>
        <v>-3.4580467675378146</v>
      </c>
      <c r="G2004" s="354">
        <f t="shared" si="145"/>
        <v>0.46206563331316897</v>
      </c>
      <c r="I2004" s="351">
        <f t="shared" si="146"/>
        <v>40203</v>
      </c>
      <c r="J2004" s="353">
        <f t="array" ref="J2004">(PRODUCT(1+$F$2:F2004/100)-1)*100</f>
        <v>486.64326312270339</v>
      </c>
      <c r="K2004" s="354">
        <f t="array" ref="K2004">(PRODUCT(1+$G$2:G2004/100)-1)*100</f>
        <v>16.268591482305062</v>
      </c>
      <c r="M2004" s="361">
        <f t="shared" si="147"/>
        <v>3.3355374815254484</v>
      </c>
    </row>
    <row r="2005" spans="1:13">
      <c r="A2005" s="350">
        <v>40204</v>
      </c>
      <c r="B2005" s="346">
        <v>7.1356999999999999</v>
      </c>
      <c r="C2005" s="346">
        <v>1801.34</v>
      </c>
      <c r="D2005" s="346"/>
      <c r="E2005" s="351">
        <f t="shared" si="143"/>
        <v>40204</v>
      </c>
      <c r="F2005" s="353">
        <f t="shared" si="144"/>
        <v>1.6684239022027203</v>
      </c>
      <c r="G2005" s="354">
        <f t="shared" si="145"/>
        <v>-0.41958505857054851</v>
      </c>
      <c r="I2005" s="351">
        <f t="shared" si="146"/>
        <v>40204</v>
      </c>
      <c r="J2005" s="353">
        <f t="array" ref="J2005">(PRODUCT(1+$F$2:F2005/100)-1)*100</f>
        <v>496.43095954530463</v>
      </c>
      <c r="K2005" s="354">
        <f t="array" ref="K2005">(PRODUCT(1+$G$2:G2005/100)-1)*100</f>
        <v>15.780745844634868</v>
      </c>
      <c r="M2005" s="361">
        <f t="shared" si="147"/>
        <v>3.3351770585391947</v>
      </c>
    </row>
    <row r="2006" spans="1:13">
      <c r="A2006" s="350">
        <v>40205</v>
      </c>
      <c r="B2006" s="346">
        <v>7.2813999999999997</v>
      </c>
      <c r="C2006" s="346">
        <v>1810.21</v>
      </c>
      <c r="D2006" s="346"/>
      <c r="E2006" s="351">
        <f t="shared" si="143"/>
        <v>40205</v>
      </c>
      <c r="F2006" s="353">
        <f t="shared" si="144"/>
        <v>2.0418459296214664</v>
      </c>
      <c r="G2006" s="354">
        <f t="shared" si="145"/>
        <v>0.49241120499183832</v>
      </c>
      <c r="I2006" s="351">
        <f t="shared" si="146"/>
        <v>40205</v>
      </c>
      <c r="J2006" s="353">
        <f t="array" ref="J2006">(PRODUCT(1+$F$2:F2006/100)-1)*100</f>
        <v>508.60916081578267</v>
      </c>
      <c r="K2006" s="354">
        <f t="array" ref="K2006">(PRODUCT(1+$G$2:G2006/100)-1)*100</f>
        <v>16.35086321039698</v>
      </c>
      <c r="M2006" s="361">
        <f t="shared" si="147"/>
        <v>3.3357936480556267</v>
      </c>
    </row>
    <row r="2007" spans="1:13">
      <c r="A2007" s="350">
        <v>40206</v>
      </c>
      <c r="B2007" s="346">
        <v>9.0056999999999992</v>
      </c>
      <c r="C2007" s="346">
        <v>1788.97</v>
      </c>
      <c r="D2007" s="346"/>
      <c r="E2007" s="351">
        <f t="shared" si="143"/>
        <v>40206</v>
      </c>
      <c r="F2007" s="353">
        <f t="shared" si="144"/>
        <v>23.680885543988794</v>
      </c>
      <c r="G2007" s="354">
        <f t="shared" si="145"/>
        <v>-1.1733445290877831</v>
      </c>
      <c r="I2007" s="351">
        <f t="shared" si="146"/>
        <v>40206</v>
      </c>
      <c r="J2007" s="353">
        <f t="array" ref="J2007">(PRODUCT(1+$F$2:F2007/100)-1)*100</f>
        <v>652.73319959879893</v>
      </c>
      <c r="K2007" s="354">
        <f t="array" ref="K2007">(PRODUCT(1+$G$2:G2007/100)-1)*100</f>
        <v>14.985666722371382</v>
      </c>
      <c r="M2007" s="361">
        <f t="shared" si="147"/>
        <v>3.4386609023327583</v>
      </c>
    </row>
    <row r="2008" spans="1:13">
      <c r="A2008" s="350">
        <v>40207</v>
      </c>
      <c r="B2008" s="346">
        <v>8.8928999999999991</v>
      </c>
      <c r="C2008" s="346">
        <v>1771.4</v>
      </c>
      <c r="D2008" s="346"/>
      <c r="E2008" s="351">
        <f t="shared" si="143"/>
        <v>40207</v>
      </c>
      <c r="F2008" s="353">
        <f t="shared" si="144"/>
        <v>-1.2525400579632917</v>
      </c>
      <c r="G2008" s="354">
        <f t="shared" si="145"/>
        <v>-0.98212938171126085</v>
      </c>
      <c r="I2008" s="351">
        <f t="shared" si="146"/>
        <v>40207</v>
      </c>
      <c r="J2008" s="353">
        <f t="array" ref="J2008">(PRODUCT(1+$F$2:F2008/100)-1)*100</f>
        <v>643.30491474423525</v>
      </c>
      <c r="K2008" s="354">
        <f t="array" ref="K2008">(PRODUCT(1+$G$2:G2008/100)-1)*100</f>
        <v>13.856358704734383</v>
      </c>
      <c r="M2008" s="361">
        <f t="shared" si="147"/>
        <v>3.4386301769674152</v>
      </c>
    </row>
    <row r="2009" spans="1:13">
      <c r="A2009" s="350">
        <v>40210</v>
      </c>
      <c r="B2009" s="346">
        <v>8.7186000000000003</v>
      </c>
      <c r="C2009" s="346">
        <v>1796.67</v>
      </c>
      <c r="D2009" s="346"/>
      <c r="E2009" s="351">
        <f t="shared" si="143"/>
        <v>40210</v>
      </c>
      <c r="F2009" s="353">
        <f t="shared" si="144"/>
        <v>-1.9599905542623808</v>
      </c>
      <c r="G2009" s="354">
        <f t="shared" si="145"/>
        <v>1.426555267020424</v>
      </c>
      <c r="I2009" s="351">
        <f t="shared" si="146"/>
        <v>40210</v>
      </c>
      <c r="J2009" s="353">
        <f t="array" ref="J2009">(PRODUCT(1+$F$2:F2009/100)-1)*100</f>
        <v>628.73620862588018</v>
      </c>
      <c r="K2009" s="354">
        <f t="array" ref="K2009">(PRODUCT(1+$G$2:G2009/100)-1)*100</f>
        <v>15.480582586674441</v>
      </c>
      <c r="M2009" s="361">
        <f t="shared" si="147"/>
        <v>3.4393929891240624</v>
      </c>
    </row>
    <row r="2010" spans="1:13">
      <c r="A2010" s="350">
        <v>40211</v>
      </c>
      <c r="B2010" s="346">
        <v>8.8356999999999992</v>
      </c>
      <c r="C2010" s="346">
        <v>1819.99</v>
      </c>
      <c r="D2010" s="346"/>
      <c r="E2010" s="351">
        <f t="shared" si="143"/>
        <v>40211</v>
      </c>
      <c r="F2010" s="353">
        <f t="shared" si="144"/>
        <v>1.3431055444681261</v>
      </c>
      <c r="G2010" s="354">
        <f t="shared" si="145"/>
        <v>1.297956775590392</v>
      </c>
      <c r="I2010" s="351">
        <f t="shared" si="146"/>
        <v>40211</v>
      </c>
      <c r="J2010" s="353">
        <f t="array" ref="J2010">(PRODUCT(1+$F$2:F2010/100)-1)*100</f>
        <v>638.5239050484812</v>
      </c>
      <c r="K2010" s="354">
        <f t="array" ref="K2010">(PRODUCT(1+$G$2:G2010/100)-1)*100</f>
        <v>16.979470632849434</v>
      </c>
      <c r="M2010" s="361">
        <f t="shared" si="147"/>
        <v>3.4395880323526704</v>
      </c>
    </row>
    <row r="2011" spans="1:13">
      <c r="A2011" s="350">
        <v>40212</v>
      </c>
      <c r="B2011" s="346">
        <v>8.85</v>
      </c>
      <c r="C2011" s="346">
        <v>1810.64</v>
      </c>
      <c r="D2011" s="346"/>
      <c r="E2011" s="351">
        <f t="shared" si="143"/>
        <v>40212</v>
      </c>
      <c r="F2011" s="353">
        <f t="shared" si="144"/>
        <v>0.16184343062801698</v>
      </c>
      <c r="G2011" s="354">
        <f t="shared" si="145"/>
        <v>-0.51373908647849298</v>
      </c>
      <c r="I2011" s="351">
        <f t="shared" si="146"/>
        <v>40212</v>
      </c>
      <c r="J2011" s="353">
        <f t="array" ref="J2011">(PRODUCT(1+$F$2:F2011/100)-1)*100</f>
        <v>639.71915747241962</v>
      </c>
      <c r="K2011" s="354">
        <f t="array" ref="K2011">(PRODUCT(1+$G$2:G2011/100)-1)*100</f>
        <v>16.378501369052856</v>
      </c>
      <c r="M2011" s="361">
        <f t="shared" si="147"/>
        <v>3.4395714243321187</v>
      </c>
    </row>
    <row r="2012" spans="1:13">
      <c r="A2012" s="350">
        <v>40213</v>
      </c>
      <c r="B2012" s="346">
        <v>8.6199999999999992</v>
      </c>
      <c r="C2012" s="346">
        <v>1754.3</v>
      </c>
      <c r="D2012" s="346"/>
      <c r="E2012" s="351">
        <f t="shared" si="143"/>
        <v>40213</v>
      </c>
      <c r="F2012" s="353">
        <f t="shared" si="144"/>
        <v>-2.5988700564971823</v>
      </c>
      <c r="G2012" s="354">
        <f t="shared" si="145"/>
        <v>-3.1116069456104012</v>
      </c>
      <c r="I2012" s="351">
        <f t="shared" si="146"/>
        <v>40213</v>
      </c>
      <c r="J2012" s="353">
        <f t="array" ref="J2012">(PRODUCT(1+$F$2:F2012/100)-1)*100</f>
        <v>620.49481778669565</v>
      </c>
      <c r="K2012" s="354">
        <f t="array" ref="K2012">(PRODUCT(1+$G$2:G2012/100)-1)*100</f>
        <v>12.757259837256107</v>
      </c>
      <c r="M2012" s="361">
        <f t="shared" si="147"/>
        <v>3.4407280570935019</v>
      </c>
    </row>
    <row r="2013" spans="1:13">
      <c r="A2013" s="350">
        <v>40214</v>
      </c>
      <c r="B2013" s="346">
        <v>8.6913999999999998</v>
      </c>
      <c r="C2013" s="346">
        <v>1759.38</v>
      </c>
      <c r="D2013" s="346"/>
      <c r="E2013" s="351">
        <f t="shared" si="143"/>
        <v>40214</v>
      </c>
      <c r="F2013" s="353">
        <f t="shared" si="144"/>
        <v>0.82830626450116629</v>
      </c>
      <c r="G2013" s="354">
        <f t="shared" si="145"/>
        <v>0.28957418913526656</v>
      </c>
      <c r="I2013" s="351">
        <f t="shared" si="146"/>
        <v>40214</v>
      </c>
      <c r="J2013" s="353">
        <f t="array" ref="J2013">(PRODUCT(1+$F$2:F2013/100)-1)*100</f>
        <v>626.46272149782908</v>
      </c>
      <c r="K2013" s="354">
        <f t="array" ref="K2013">(PRODUCT(1+$G$2:G2013/100)-1)*100</f>
        <v>13.083775758120986</v>
      </c>
      <c r="M2013" s="361">
        <f t="shared" si="147"/>
        <v>3.4404275580146879</v>
      </c>
    </row>
    <row r="2014" spans="1:13">
      <c r="A2014" s="350">
        <v>40217</v>
      </c>
      <c r="B2014" s="346">
        <v>8.6999999999999993</v>
      </c>
      <c r="C2014" s="346">
        <v>1744.37</v>
      </c>
      <c r="D2014" s="346"/>
      <c r="E2014" s="351">
        <f t="shared" si="143"/>
        <v>40217</v>
      </c>
      <c r="F2014" s="353">
        <f t="shared" si="144"/>
        <v>9.8948385760633251E-2</v>
      </c>
      <c r="G2014" s="354">
        <f t="shared" si="145"/>
        <v>-0.85314144755540555</v>
      </c>
      <c r="I2014" s="351">
        <f t="shared" si="146"/>
        <v>40217</v>
      </c>
      <c r="J2014" s="353">
        <f t="array" ref="J2014">(PRODUCT(1+$F$2:F2014/100)-1)*100</f>
        <v>627.18154463390397</v>
      </c>
      <c r="K2014" s="354">
        <f t="array" ref="K2014">(PRODUCT(1+$G$2:G2014/100)-1)*100</f>
        <v>12.11901119666785</v>
      </c>
      <c r="M2014" s="361">
        <f t="shared" si="147"/>
        <v>3.439348270765711</v>
      </c>
    </row>
    <row r="2015" spans="1:13">
      <c r="A2015" s="350">
        <v>40218</v>
      </c>
      <c r="B2015" s="346">
        <v>8.8757000000000001</v>
      </c>
      <c r="C2015" s="346">
        <v>1767.18</v>
      </c>
      <c r="D2015" s="346"/>
      <c r="E2015" s="351">
        <f t="shared" si="143"/>
        <v>40218</v>
      </c>
      <c r="F2015" s="353">
        <f t="shared" si="144"/>
        <v>2.019540229885064</v>
      </c>
      <c r="G2015" s="354">
        <f t="shared" si="145"/>
        <v>1.3076354213842345</v>
      </c>
      <c r="I2015" s="351">
        <f t="shared" si="146"/>
        <v>40218</v>
      </c>
      <c r="J2015" s="353">
        <f t="array" ref="J2015">(PRODUCT(1+$F$2:F2015/100)-1)*100</f>
        <v>641.86726847208524</v>
      </c>
      <c r="K2015" s="354">
        <f t="array" ref="K2015">(PRODUCT(1+$G$2:G2015/100)-1)*100</f>
        <v>13.585119101181231</v>
      </c>
      <c r="M2015" s="361">
        <f t="shared" si="147"/>
        <v>3.4376569410818569</v>
      </c>
    </row>
    <row r="2016" spans="1:13">
      <c r="A2016" s="350">
        <v>40219</v>
      </c>
      <c r="B2016" s="346">
        <v>8.7843</v>
      </c>
      <c r="C2016" s="346">
        <v>1763.69</v>
      </c>
      <c r="D2016" s="346"/>
      <c r="E2016" s="351">
        <f t="shared" si="143"/>
        <v>40219</v>
      </c>
      <c r="F2016" s="353">
        <f t="shared" si="144"/>
        <v>-1.0297779330081025</v>
      </c>
      <c r="G2016" s="354">
        <f t="shared" si="145"/>
        <v>-0.19748978598671529</v>
      </c>
      <c r="I2016" s="351">
        <f t="shared" si="146"/>
        <v>40219</v>
      </c>
      <c r="J2016" s="353">
        <f t="array" ref="J2016">(PRODUCT(1+$F$2:F2016/100)-1)*100</f>
        <v>634.22768304914973</v>
      </c>
      <c r="K2016" s="354">
        <f t="array" ref="K2016">(PRODUCT(1+$G$2:G2016/100)-1)*100</f>
        <v>13.360800092555557</v>
      </c>
      <c r="M2016" s="361">
        <f t="shared" si="147"/>
        <v>3.4363878736183167</v>
      </c>
    </row>
    <row r="2017" spans="1:13">
      <c r="A2017" s="350">
        <v>40220</v>
      </c>
      <c r="B2017" s="346">
        <v>9.0513999999999992</v>
      </c>
      <c r="C2017" s="346">
        <v>1781.01</v>
      </c>
      <c r="D2017" s="346"/>
      <c r="E2017" s="351">
        <f t="shared" si="143"/>
        <v>40220</v>
      </c>
      <c r="F2017" s="353">
        <f t="shared" si="144"/>
        <v>3.0406520724474362</v>
      </c>
      <c r="G2017" s="354">
        <f t="shared" si="145"/>
        <v>0.98203198974875505</v>
      </c>
      <c r="I2017" s="351">
        <f t="shared" si="146"/>
        <v>40220</v>
      </c>
      <c r="J2017" s="353">
        <f t="array" ref="J2017">(PRODUCT(1+$F$2:F2017/100)-1)*100</f>
        <v>656.5529923102664</v>
      </c>
      <c r="K2017" s="354">
        <f t="array" ref="K2017">(PRODUCT(1+$G$2:G2017/100)-1)*100</f>
        <v>14.47403941329959</v>
      </c>
      <c r="M2017" s="361">
        <f t="shared" si="147"/>
        <v>3.4379022340653469</v>
      </c>
    </row>
    <row r="2018" spans="1:13">
      <c r="A2018" s="350">
        <v>40221</v>
      </c>
      <c r="B2018" s="346">
        <v>9.0257000000000005</v>
      </c>
      <c r="C2018" s="346">
        <v>1776.5</v>
      </c>
      <c r="D2018" s="346"/>
      <c r="E2018" s="351">
        <f t="shared" si="143"/>
        <v>40221</v>
      </c>
      <c r="F2018" s="353">
        <f t="shared" si="144"/>
        <v>-0.28393397706431012</v>
      </c>
      <c r="G2018" s="354">
        <f t="shared" si="145"/>
        <v>-0.25322710147612781</v>
      </c>
      <c r="I2018" s="351">
        <f t="shared" si="146"/>
        <v>40221</v>
      </c>
      <c r="J2018" s="353">
        <f t="array" ref="J2018">(PRODUCT(1+$F$2:F2018/100)-1)*100</f>
        <v>654.40488131060079</v>
      </c>
      <c r="K2018" s="354">
        <f t="array" ref="K2018">(PRODUCT(1+$G$2:G2018/100)-1)*100</f>
        <v>14.184160121350642</v>
      </c>
      <c r="M2018" s="361">
        <f t="shared" si="147"/>
        <v>3.4376830440893587</v>
      </c>
    </row>
    <row r="2019" spans="1:13">
      <c r="A2019" s="350">
        <v>40224</v>
      </c>
      <c r="B2019" s="346">
        <v>9.0257000000000005</v>
      </c>
      <c r="C2019" s="346">
        <v>1776.5</v>
      </c>
      <c r="D2019" s="346"/>
      <c r="E2019" s="351">
        <f t="shared" si="143"/>
        <v>40224</v>
      </c>
      <c r="F2019" s="353">
        <f t="shared" si="144"/>
        <v>0</v>
      </c>
      <c r="G2019" s="354">
        <f t="shared" si="145"/>
        <v>0</v>
      </c>
      <c r="I2019" s="351">
        <f t="shared" si="146"/>
        <v>40224</v>
      </c>
      <c r="J2019" s="353">
        <f t="array" ref="J2019">(PRODUCT(1+$F$2:F2019/100)-1)*100</f>
        <v>654.40488131060079</v>
      </c>
      <c r="K2019" s="354">
        <f t="array" ref="K2019">(PRODUCT(1+$G$2:G2019/100)-1)*100</f>
        <v>14.184160121350642</v>
      </c>
      <c r="M2019" s="361">
        <f t="shared" si="147"/>
        <v>3.4372724824441936</v>
      </c>
    </row>
    <row r="2020" spans="1:13">
      <c r="A2020" s="350">
        <v>40225</v>
      </c>
      <c r="B2020" s="346">
        <v>9.2657000000000007</v>
      </c>
      <c r="C2020" s="346">
        <v>1808.72</v>
      </c>
      <c r="D2020" s="346"/>
      <c r="E2020" s="351">
        <f t="shared" si="143"/>
        <v>40225</v>
      </c>
      <c r="F2020" s="353">
        <f t="shared" si="144"/>
        <v>2.6590735344627081</v>
      </c>
      <c r="G2020" s="354">
        <f t="shared" si="145"/>
        <v>1.813678581480449</v>
      </c>
      <c r="I2020" s="351">
        <f t="shared" si="146"/>
        <v>40225</v>
      </c>
      <c r="J2020" s="353">
        <f t="array" ref="J2020">(PRODUCT(1+$F$2:F2020/100)-1)*100</f>
        <v>674.46506185222586</v>
      </c>
      <c r="K2020" s="354">
        <f t="array" ref="K2020">(PRODUCT(1+$G$2:G2020/100)-1)*100</f>
        <v>16.255093776914919</v>
      </c>
      <c r="M2020" s="361">
        <f t="shared" si="147"/>
        <v>3.438329254488929</v>
      </c>
    </row>
    <row r="2021" spans="1:13">
      <c r="A2021" s="350">
        <v>40226</v>
      </c>
      <c r="B2021" s="346">
        <v>9.2157</v>
      </c>
      <c r="C2021" s="346">
        <v>1816.7</v>
      </c>
      <c r="D2021" s="346"/>
      <c r="E2021" s="351">
        <f t="shared" si="143"/>
        <v>40226</v>
      </c>
      <c r="F2021" s="353">
        <f t="shared" si="144"/>
        <v>-0.53962463710244268</v>
      </c>
      <c r="G2021" s="354">
        <f t="shared" si="145"/>
        <v>0.44119598390022219</v>
      </c>
      <c r="I2021" s="351">
        <f t="shared" si="146"/>
        <v>40226</v>
      </c>
      <c r="J2021" s="353">
        <f t="array" ref="J2021">(PRODUCT(1+$F$2:F2021/100)-1)*100</f>
        <v>670.28585757272049</v>
      </c>
      <c r="K2021" s="354">
        <f t="array" ref="K2021">(PRODUCT(1+$G$2:G2021/100)-1)*100</f>
        <v>16.768006581738113</v>
      </c>
      <c r="M2021" s="361">
        <f t="shared" si="147"/>
        <v>3.4380381030168583</v>
      </c>
    </row>
    <row r="2022" spans="1:13">
      <c r="A2022" s="350">
        <v>40227</v>
      </c>
      <c r="B2022" s="346">
        <v>9.4428999999999998</v>
      </c>
      <c r="C2022" s="346">
        <v>1828.81</v>
      </c>
      <c r="D2022" s="346"/>
      <c r="E2022" s="351">
        <f t="shared" si="143"/>
        <v>40227</v>
      </c>
      <c r="F2022" s="353">
        <f t="shared" si="144"/>
        <v>2.4653580303178213</v>
      </c>
      <c r="G2022" s="354">
        <f t="shared" si="145"/>
        <v>0.66659327351790143</v>
      </c>
      <c r="I2022" s="351">
        <f t="shared" si="146"/>
        <v>40227</v>
      </c>
      <c r="J2022" s="353">
        <f t="array" ref="J2022">(PRODUCT(1+$F$2:F2022/100)-1)*100</f>
        <v>689.27616181879216</v>
      </c>
      <c r="K2022" s="354">
        <f t="array" ref="K2022">(PRODUCT(1+$G$2:G2022/100)-1)*100</f>
        <v>17.546374259232913</v>
      </c>
      <c r="M2022" s="361">
        <f t="shared" si="147"/>
        <v>3.4389913525837739</v>
      </c>
    </row>
    <row r="2023" spans="1:13">
      <c r="A2023" s="350">
        <v>40228</v>
      </c>
      <c r="B2023" s="346">
        <v>9.5213999999999999</v>
      </c>
      <c r="C2023" s="346">
        <v>1833.09</v>
      </c>
      <c r="D2023" s="346"/>
      <c r="E2023" s="351">
        <f t="shared" si="143"/>
        <v>40228</v>
      </c>
      <c r="F2023" s="353">
        <f t="shared" si="144"/>
        <v>0.83131241461840144</v>
      </c>
      <c r="G2023" s="354">
        <f t="shared" si="145"/>
        <v>0.23403196614191213</v>
      </c>
      <c r="I2023" s="351">
        <f t="shared" si="146"/>
        <v>40228</v>
      </c>
      <c r="J2023" s="353">
        <f t="array" ref="J2023">(PRODUCT(1+$F$2:F2023/100)-1)*100</f>
        <v>695.83751253761545</v>
      </c>
      <c r="K2023" s="354">
        <f t="array" ref="K2023">(PRODUCT(1+$G$2:G2023/100)-1)*100</f>
        <v>17.821470350040315</v>
      </c>
      <c r="M2023" s="361">
        <f t="shared" si="147"/>
        <v>3.437802880711764</v>
      </c>
    </row>
    <row r="2024" spans="1:13">
      <c r="A2024" s="350">
        <v>40231</v>
      </c>
      <c r="B2024" s="346">
        <v>9.3242999999999991</v>
      </c>
      <c r="C2024" s="346">
        <v>1831.21</v>
      </c>
      <c r="D2024" s="346"/>
      <c r="E2024" s="351">
        <f t="shared" si="143"/>
        <v>40231</v>
      </c>
      <c r="F2024" s="353">
        <f t="shared" si="144"/>
        <v>-2.0700737286533544</v>
      </c>
      <c r="G2024" s="354">
        <f t="shared" si="145"/>
        <v>-0.10255906693069639</v>
      </c>
      <c r="I2024" s="351">
        <f t="shared" si="146"/>
        <v>40231</v>
      </c>
      <c r="J2024" s="353">
        <f t="array" ref="J2024">(PRODUCT(1+$F$2:F2024/100)-1)*100</f>
        <v>679.36308926780589</v>
      </c>
      <c r="K2024" s="354">
        <f t="array" ref="K2024">(PRODUCT(1+$G$2:G2024/100)-1)*100</f>
        <v>17.700633749405291</v>
      </c>
      <c r="M2024" s="361">
        <f t="shared" si="147"/>
        <v>3.4386617059013314</v>
      </c>
    </row>
    <row r="2025" spans="1:13">
      <c r="A2025" s="350">
        <v>40232</v>
      </c>
      <c r="B2025" s="346">
        <v>9.1928999999999998</v>
      </c>
      <c r="C2025" s="346">
        <v>1809.05</v>
      </c>
      <c r="D2025" s="346"/>
      <c r="E2025" s="351">
        <f t="shared" si="143"/>
        <v>40232</v>
      </c>
      <c r="F2025" s="353">
        <f t="shared" si="144"/>
        <v>-1.4092210675332173</v>
      </c>
      <c r="G2025" s="354">
        <f t="shared" si="145"/>
        <v>-1.2101288219264927</v>
      </c>
      <c r="I2025" s="351">
        <f t="shared" si="146"/>
        <v>40232</v>
      </c>
      <c r="J2025" s="353">
        <f t="array" ref="J2025">(PRODUCT(1+$F$2:F2025/100)-1)*100</f>
        <v>668.38014042126622</v>
      </c>
      <c r="K2025" s="354">
        <f t="array" ref="K2025">(PRODUCT(1+$G$2:G2025/100)-1)*100</f>
        <v>16.276304456813605</v>
      </c>
      <c r="M2025" s="361">
        <f t="shared" si="147"/>
        <v>3.4387957288749837</v>
      </c>
    </row>
    <row r="2026" spans="1:13">
      <c r="A2026" s="350">
        <v>40233</v>
      </c>
      <c r="B2026" s="346">
        <v>9.2414000000000005</v>
      </c>
      <c r="C2026" s="346">
        <v>1826.99</v>
      </c>
      <c r="D2026" s="346"/>
      <c r="E2026" s="351">
        <f t="shared" si="143"/>
        <v>40233</v>
      </c>
      <c r="F2026" s="353">
        <f t="shared" si="144"/>
        <v>0.52758106799812854</v>
      </c>
      <c r="G2026" s="354">
        <f t="shared" si="145"/>
        <v>0.99168071639810229</v>
      </c>
      <c r="I2026" s="351">
        <f t="shared" si="146"/>
        <v>40233</v>
      </c>
      <c r="J2026" s="353">
        <f t="array" ref="J2026">(PRODUCT(1+$F$2:F2026/100)-1)*100</f>
        <v>672.43396857238633</v>
      </c>
      <c r="K2026" s="354">
        <f t="array" ref="K2026">(PRODUCT(1+$G$2:G2026/100)-1)*100</f>
        <v>17.429394145852186</v>
      </c>
      <c r="M2026" s="361">
        <f t="shared" si="147"/>
        <v>3.4385858447331152</v>
      </c>
    </row>
    <row r="2027" spans="1:13">
      <c r="A2027" s="350">
        <v>40234</v>
      </c>
      <c r="B2027" s="346">
        <v>9.3728999999999996</v>
      </c>
      <c r="C2027" s="346">
        <v>1823.64</v>
      </c>
      <c r="D2027" s="346"/>
      <c r="E2027" s="351">
        <f t="shared" si="143"/>
        <v>40234</v>
      </c>
      <c r="F2027" s="353">
        <f t="shared" si="144"/>
        <v>1.4229445754972092</v>
      </c>
      <c r="G2027" s="354">
        <f t="shared" si="145"/>
        <v>-0.18336170422388332</v>
      </c>
      <c r="I2027" s="351">
        <f t="shared" si="146"/>
        <v>40234</v>
      </c>
      <c r="J2027" s="353">
        <f t="array" ref="J2027">(PRODUCT(1+$F$2:F2027/100)-1)*100</f>
        <v>683.42527582748494</v>
      </c>
      <c r="K2027" s="354">
        <f t="array" ref="K2027">(PRODUCT(1+$G$2:G2027/100)-1)*100</f>
        <v>17.214073607486569</v>
      </c>
      <c r="M2027" s="361">
        <f t="shared" si="147"/>
        <v>3.4382050256485712</v>
      </c>
    </row>
    <row r="2028" spans="1:13">
      <c r="A2028" s="350">
        <v>40235</v>
      </c>
      <c r="B2028" s="346">
        <v>9.4357000000000006</v>
      </c>
      <c r="C2028" s="346">
        <v>1826.27</v>
      </c>
      <c r="D2028" s="346"/>
      <c r="E2028" s="351">
        <f t="shared" si="143"/>
        <v>40235</v>
      </c>
      <c r="F2028" s="353">
        <f t="shared" si="144"/>
        <v>0.67001675041877817</v>
      </c>
      <c r="G2028" s="354">
        <f t="shared" si="145"/>
        <v>0.14421706038472148</v>
      </c>
      <c r="I2028" s="351">
        <f t="shared" si="146"/>
        <v>40235</v>
      </c>
      <c r="J2028" s="353">
        <f t="array" ref="J2028">(PRODUCT(1+$F$2:F2028/100)-1)*100</f>
        <v>688.67435640254359</v>
      </c>
      <c r="K2028" s="354">
        <f t="array" ref="K2028">(PRODUCT(1+$G$2:G2028/100)-1)*100</f>
        <v>17.383116298800473</v>
      </c>
      <c r="M2028" s="361">
        <f t="shared" si="147"/>
        <v>3.4342232162305701</v>
      </c>
    </row>
    <row r="2029" spans="1:13">
      <c r="A2029" s="350">
        <v>40238</v>
      </c>
      <c r="B2029" s="346">
        <v>9.9571000000000005</v>
      </c>
      <c r="C2029" s="346">
        <v>1844.87</v>
      </c>
      <c r="D2029" s="346"/>
      <c r="E2029" s="351">
        <f t="shared" si="143"/>
        <v>40238</v>
      </c>
      <c r="F2029" s="353">
        <f t="shared" si="144"/>
        <v>5.5258221435611432</v>
      </c>
      <c r="G2029" s="354">
        <f t="shared" si="145"/>
        <v>1.0184693391448008</v>
      </c>
      <c r="I2029" s="351">
        <f t="shared" si="146"/>
        <v>40238</v>
      </c>
      <c r="J2029" s="353">
        <f t="array" ref="J2029">(PRODUCT(1+$F$2:F2029/100)-1)*100</f>
        <v>732.25509862922365</v>
      </c>
      <c r="K2029" s="354">
        <f t="array" ref="K2029">(PRODUCT(1+$G$2:G2029/100)-1)*100</f>
        <v>18.578627347636445</v>
      </c>
      <c r="M2029" s="361">
        <f t="shared" si="147"/>
        <v>3.4389307352663816</v>
      </c>
    </row>
    <row r="2030" spans="1:13">
      <c r="A2030" s="350">
        <v>40239</v>
      </c>
      <c r="B2030" s="346">
        <v>9.8543000000000003</v>
      </c>
      <c r="C2030" s="346">
        <v>1849.17</v>
      </c>
      <c r="D2030" s="346"/>
      <c r="E2030" s="351">
        <f t="shared" si="143"/>
        <v>40239</v>
      </c>
      <c r="F2030" s="353">
        <f t="shared" si="144"/>
        <v>-1.0324291209287906</v>
      </c>
      <c r="G2030" s="354">
        <f t="shared" si="145"/>
        <v>0.23307875351652463</v>
      </c>
      <c r="I2030" s="351">
        <f t="shared" si="146"/>
        <v>40239</v>
      </c>
      <c r="J2030" s="353">
        <f t="array" ref="J2030">(PRODUCT(1+$F$2:F2030/100)-1)*100</f>
        <v>723.66265463056095</v>
      </c>
      <c r="K2030" s="354">
        <f t="array" ref="K2030">(PRODUCT(1+$G$2:G2030/100)-1)*100</f>
        <v>18.855008934195318</v>
      </c>
      <c r="M2030" s="361">
        <f t="shared" si="147"/>
        <v>3.4389773517909479</v>
      </c>
    </row>
    <row r="2031" spans="1:13">
      <c r="A2031" s="350">
        <v>40240</v>
      </c>
      <c r="B2031" s="346">
        <v>9.65</v>
      </c>
      <c r="C2031" s="346">
        <v>1850.24</v>
      </c>
      <c r="D2031" s="346"/>
      <c r="E2031" s="351">
        <f t="shared" si="143"/>
        <v>40240</v>
      </c>
      <c r="F2031" s="353">
        <f t="shared" si="144"/>
        <v>-2.0732066204600996</v>
      </c>
      <c r="G2031" s="354">
        <f t="shared" si="145"/>
        <v>5.786379835277522E-2</v>
      </c>
      <c r="I2031" s="351">
        <f t="shared" si="146"/>
        <v>40240</v>
      </c>
      <c r="J2031" s="353">
        <f t="array" ref="J2031">(PRODUCT(1+$F$2:F2031/100)-1)*100</f>
        <v>706.58642594450282</v>
      </c>
      <c r="K2031" s="354">
        <f t="array" ref="K2031">(PRODUCT(1+$G$2:G2031/100)-1)*100</f>
        <v>18.923782956897163</v>
      </c>
      <c r="M2031" s="361">
        <f t="shared" si="147"/>
        <v>3.4387157568766815</v>
      </c>
    </row>
    <row r="2032" spans="1:13">
      <c r="A2032" s="350">
        <v>40241</v>
      </c>
      <c r="B2032" s="346">
        <v>9.7157</v>
      </c>
      <c r="C2032" s="346">
        <v>1857.2</v>
      </c>
      <c r="D2032" s="346"/>
      <c r="E2032" s="351">
        <f t="shared" si="143"/>
        <v>40241</v>
      </c>
      <c r="F2032" s="353">
        <f t="shared" si="144"/>
        <v>0.68082901554404884</v>
      </c>
      <c r="G2032" s="354">
        <f t="shared" si="145"/>
        <v>0.37616741611898874</v>
      </c>
      <c r="I2032" s="351">
        <f t="shared" si="146"/>
        <v>40241</v>
      </c>
      <c r="J2032" s="353">
        <f t="array" ref="J2032">(PRODUCT(1+$F$2:F2032/100)-1)*100</f>
        <v>712.07790036777271</v>
      </c>
      <c r="K2032" s="354">
        <f t="array" ref="K2032">(PRODUCT(1+$G$2:G2032/100)-1)*100</f>
        <v>19.371135478397083</v>
      </c>
      <c r="M2032" s="361">
        <f t="shared" si="147"/>
        <v>3.432664224649514</v>
      </c>
    </row>
    <row r="2033" spans="1:13">
      <c r="A2033" s="350">
        <v>40242</v>
      </c>
      <c r="B2033" s="346">
        <v>9.6643000000000008</v>
      </c>
      <c r="C2033" s="346">
        <v>1883.28</v>
      </c>
      <c r="D2033" s="346"/>
      <c r="E2033" s="351">
        <f t="shared" si="143"/>
        <v>40242</v>
      </c>
      <c r="F2033" s="353">
        <f t="shared" si="144"/>
        <v>-0.52904062496782478</v>
      </c>
      <c r="G2033" s="354">
        <f t="shared" si="145"/>
        <v>1.4042644841697038</v>
      </c>
      <c r="I2033" s="351">
        <f t="shared" si="146"/>
        <v>40242</v>
      </c>
      <c r="J2033" s="353">
        <f t="array" ref="J2033">(PRODUCT(1+$F$2:F2033/100)-1)*100</f>
        <v>707.78167836844159</v>
      </c>
      <c r="K2033" s="354">
        <f t="array" ref="K2033">(PRODUCT(1+$G$2:G2033/100)-1)*100</f>
        <v>21.047421938270318</v>
      </c>
      <c r="M2033" s="361">
        <f t="shared" si="147"/>
        <v>3.432289596896319</v>
      </c>
    </row>
    <row r="2034" spans="1:13">
      <c r="A2034" s="350">
        <v>40245</v>
      </c>
      <c r="B2034" s="346">
        <v>9.8114000000000008</v>
      </c>
      <c r="C2034" s="346">
        <v>1883.29</v>
      </c>
      <c r="D2034" s="346"/>
      <c r="E2034" s="351">
        <f t="shared" si="143"/>
        <v>40245</v>
      </c>
      <c r="F2034" s="353">
        <f t="shared" si="144"/>
        <v>1.5220967892139114</v>
      </c>
      <c r="G2034" s="354">
        <f t="shared" si="145"/>
        <v>5.3098848817878519E-4</v>
      </c>
      <c r="I2034" s="351">
        <f t="shared" si="146"/>
        <v>40245</v>
      </c>
      <c r="J2034" s="353">
        <f t="array" ref="J2034">(PRODUCT(1+$F$2:F2034/100)-1)*100</f>
        <v>720.07689735874578</v>
      </c>
      <c r="K2034" s="354">
        <f t="array" ref="K2034">(PRODUCT(1+$G$2:G2034/100)-1)*100</f>
        <v>21.048064686146041</v>
      </c>
      <c r="M2034" s="361">
        <f t="shared" si="147"/>
        <v>3.4322350411140929</v>
      </c>
    </row>
    <row r="2035" spans="1:13">
      <c r="A2035" s="350">
        <v>40246</v>
      </c>
      <c r="B2035" s="346">
        <v>9.9914000000000005</v>
      </c>
      <c r="C2035" s="346">
        <v>1886.6</v>
      </c>
      <c r="D2035" s="346"/>
      <c r="E2035" s="351">
        <f t="shared" si="143"/>
        <v>40246</v>
      </c>
      <c r="F2035" s="353">
        <f t="shared" si="144"/>
        <v>1.8346005666877385</v>
      </c>
      <c r="G2035" s="354">
        <f t="shared" si="145"/>
        <v>0.17575625633863279</v>
      </c>
      <c r="I2035" s="351">
        <f t="shared" si="146"/>
        <v>40246</v>
      </c>
      <c r="J2035" s="353">
        <f t="array" ref="J2035">(PRODUCT(1+$F$2:F2035/100)-1)*100</f>
        <v>735.12203276496462</v>
      </c>
      <c r="K2035" s="354">
        <f t="array" ref="K2035">(PRODUCT(1+$G$2:G2035/100)-1)*100</f>
        <v>21.260814233008784</v>
      </c>
      <c r="M2035" s="361">
        <f t="shared" si="147"/>
        <v>3.4327256413148901</v>
      </c>
    </row>
    <row r="2036" spans="1:13">
      <c r="A2036" s="350">
        <v>40247</v>
      </c>
      <c r="B2036" s="346">
        <v>10.1829</v>
      </c>
      <c r="C2036" s="346">
        <v>1895.38</v>
      </c>
      <c r="D2036" s="346"/>
      <c r="E2036" s="351">
        <f t="shared" si="143"/>
        <v>40247</v>
      </c>
      <c r="F2036" s="353">
        <f t="shared" si="144"/>
        <v>1.9166483175530935</v>
      </c>
      <c r="G2036" s="354">
        <f t="shared" si="145"/>
        <v>0.46538746952189403</v>
      </c>
      <c r="I2036" s="351">
        <f t="shared" si="146"/>
        <v>40247</v>
      </c>
      <c r="J2036" s="353">
        <f t="array" ref="J2036">(PRODUCT(1+$F$2:F2036/100)-1)*100</f>
        <v>751.12838515546946</v>
      </c>
      <c r="K2036" s="354">
        <f t="array" ref="K2036">(PRODUCT(1+$G$2:G2036/100)-1)*100</f>
        <v>21.825146867889433</v>
      </c>
      <c r="M2036" s="361">
        <f t="shared" si="147"/>
        <v>3.4330571843796651</v>
      </c>
    </row>
    <row r="2037" spans="1:13">
      <c r="A2037" s="350">
        <v>40248</v>
      </c>
      <c r="B2037" s="346">
        <v>10.17</v>
      </c>
      <c r="C2037" s="346">
        <v>1903.68</v>
      </c>
      <c r="D2037" s="346"/>
      <c r="E2037" s="351">
        <f t="shared" si="143"/>
        <v>40248</v>
      </c>
      <c r="F2037" s="353">
        <f t="shared" si="144"/>
        <v>-0.12668296850603111</v>
      </c>
      <c r="G2037" s="354">
        <f t="shared" si="145"/>
        <v>0.43790691048759545</v>
      </c>
      <c r="I2037" s="351">
        <f t="shared" si="146"/>
        <v>40248</v>
      </c>
      <c r="J2037" s="353">
        <f t="array" ref="J2037">(PRODUCT(1+$F$2:F2037/100)-1)*100</f>
        <v>750.05015045135701</v>
      </c>
      <c r="K2037" s="354">
        <f t="array" ref="K2037">(PRODUCT(1+$G$2:G2037/100)-1)*100</f>
        <v>22.358627604735592</v>
      </c>
      <c r="M2037" s="361">
        <f t="shared" si="147"/>
        <v>3.4330761100371627</v>
      </c>
    </row>
    <row r="2038" spans="1:13">
      <c r="A2038" s="350">
        <v>40249</v>
      </c>
      <c r="B2038" s="346">
        <v>9.9970999999999997</v>
      </c>
      <c r="C2038" s="346">
        <v>1903.29</v>
      </c>
      <c r="D2038" s="346"/>
      <c r="E2038" s="351">
        <f t="shared" si="143"/>
        <v>40249</v>
      </c>
      <c r="F2038" s="353">
        <f t="shared" si="144"/>
        <v>-1.7000983284169102</v>
      </c>
      <c r="G2038" s="354">
        <f t="shared" si="145"/>
        <v>-2.0486636409489112E-2</v>
      </c>
      <c r="I2038" s="351">
        <f t="shared" si="146"/>
        <v>40249</v>
      </c>
      <c r="J2038" s="353">
        <f t="array" ref="J2038">(PRODUCT(1+$F$2:F2038/100)-1)*100</f>
        <v>735.59846205282804</v>
      </c>
      <c r="K2038" s="354">
        <f t="array" ref="K2038">(PRODUCT(1+$G$2:G2038/100)-1)*100</f>
        <v>22.333560437582566</v>
      </c>
      <c r="M2038" s="361">
        <f t="shared" si="147"/>
        <v>3.4323723576278509</v>
      </c>
    </row>
    <row r="2039" spans="1:13">
      <c r="A2039" s="350">
        <v>40252</v>
      </c>
      <c r="B2039" s="346">
        <v>9.9428999999999998</v>
      </c>
      <c r="C2039" s="346">
        <v>1904.19</v>
      </c>
      <c r="D2039" s="346"/>
      <c r="E2039" s="351">
        <f t="shared" si="143"/>
        <v>40252</v>
      </c>
      <c r="F2039" s="353">
        <f t="shared" si="144"/>
        <v>-0.54215722559541879</v>
      </c>
      <c r="G2039" s="354">
        <f t="shared" si="145"/>
        <v>4.7286540674318367E-2</v>
      </c>
      <c r="I2039" s="351">
        <f t="shared" si="146"/>
        <v>40252</v>
      </c>
      <c r="J2039" s="353">
        <f t="array" ref="J2039">(PRODUCT(1+$F$2:F2039/100)-1)*100</f>
        <v>731.06820461384439</v>
      </c>
      <c r="K2039" s="354">
        <f t="array" ref="K2039">(PRODUCT(1+$G$2:G2039/100)-1)*100</f>
        <v>22.391407746397228</v>
      </c>
      <c r="M2039" s="361">
        <f t="shared" si="147"/>
        <v>3.4313031545228854</v>
      </c>
    </row>
    <row r="2040" spans="1:13">
      <c r="A2040" s="350">
        <v>40253</v>
      </c>
      <c r="B2040" s="346">
        <v>10.09</v>
      </c>
      <c r="C2040" s="346">
        <v>1919.02</v>
      </c>
      <c r="D2040" s="346"/>
      <c r="E2040" s="351">
        <f t="shared" si="143"/>
        <v>40253</v>
      </c>
      <c r="F2040" s="353">
        <f t="shared" si="144"/>
        <v>1.4794476460590067</v>
      </c>
      <c r="G2040" s="354">
        <f t="shared" si="145"/>
        <v>0.77880883735341744</v>
      </c>
      <c r="I2040" s="351">
        <f t="shared" si="146"/>
        <v>40253</v>
      </c>
      <c r="J2040" s="353">
        <f t="array" ref="J2040">(PRODUCT(1+$F$2:F2040/100)-1)*100</f>
        <v>743.36342360414881</v>
      </c>
      <c r="K2040" s="354">
        <f t="array" ref="K2040">(PRODUCT(1+$G$2:G2040/100)-1)*100</f>
        <v>23.344602846087437</v>
      </c>
      <c r="M2040" s="361">
        <f t="shared" si="147"/>
        <v>3.4316023833207887</v>
      </c>
    </row>
    <row r="2041" spans="1:13">
      <c r="A2041" s="350">
        <v>40254</v>
      </c>
      <c r="B2041" s="346">
        <v>10.131399999999999</v>
      </c>
      <c r="C2041" s="346">
        <v>1930.22</v>
      </c>
      <c r="D2041" s="346"/>
      <c r="E2041" s="351">
        <f t="shared" si="143"/>
        <v>40254</v>
      </c>
      <c r="F2041" s="353">
        <f t="shared" si="144"/>
        <v>0.41030723488602039</v>
      </c>
      <c r="G2041" s="354">
        <f t="shared" si="145"/>
        <v>0.58363122843951842</v>
      </c>
      <c r="I2041" s="351">
        <f t="shared" si="146"/>
        <v>40254</v>
      </c>
      <c r="J2041" s="353">
        <f t="array" ref="J2041">(PRODUCT(1+$F$2:F2041/100)-1)*100</f>
        <v>746.82380474757917</v>
      </c>
      <c r="K2041" s="354">
        <f t="array" ref="K2041">(PRODUCT(1+$G$2:G2041/100)-1)*100</f>
        <v>24.06448046689189</v>
      </c>
      <c r="M2041" s="361">
        <f t="shared" si="147"/>
        <v>3.4314669460845986</v>
      </c>
    </row>
    <row r="2042" spans="1:13">
      <c r="A2042" s="350">
        <v>40255</v>
      </c>
      <c r="B2042" s="346">
        <v>10.0771</v>
      </c>
      <c r="C2042" s="346">
        <v>1929.63</v>
      </c>
      <c r="D2042" s="346"/>
      <c r="E2042" s="351">
        <f t="shared" si="143"/>
        <v>40255</v>
      </c>
      <c r="F2042" s="353">
        <f t="shared" si="144"/>
        <v>-0.5359575182107057</v>
      </c>
      <c r="G2042" s="354">
        <f t="shared" si="145"/>
        <v>-3.0566463926384735E-2</v>
      </c>
      <c r="I2042" s="351">
        <f t="shared" si="146"/>
        <v>40255</v>
      </c>
      <c r="J2042" s="353">
        <f t="array" ref="J2042">(PRODUCT(1+$F$2:F2042/100)-1)*100</f>
        <v>742.28518890003659</v>
      </c>
      <c r="K2042" s="354">
        <f t="array" ref="K2042">(PRODUCT(1+$G$2:G2042/100)-1)*100</f>
        <v>24.026558342224511</v>
      </c>
      <c r="M2042" s="361">
        <f t="shared" si="147"/>
        <v>3.431204917231609</v>
      </c>
    </row>
    <row r="2043" spans="1:13">
      <c r="A2043" s="350">
        <v>40256</v>
      </c>
      <c r="B2043" s="346">
        <v>10.064299999999999</v>
      </c>
      <c r="C2043" s="346">
        <v>1919.8</v>
      </c>
      <c r="D2043" s="346"/>
      <c r="E2043" s="351">
        <f t="shared" si="143"/>
        <v>40256</v>
      </c>
      <c r="F2043" s="353">
        <f t="shared" si="144"/>
        <v>-0.12702067062945188</v>
      </c>
      <c r="G2043" s="354">
        <f t="shared" si="145"/>
        <v>-0.50942408648291249</v>
      </c>
      <c r="I2043" s="351">
        <f t="shared" si="146"/>
        <v>40256</v>
      </c>
      <c r="J2043" s="353">
        <f t="array" ref="J2043">(PRODUCT(1+$F$2:F2043/100)-1)*100</f>
        <v>741.2153126044833</v>
      </c>
      <c r="K2043" s="354">
        <f t="array" ref="K2043">(PRODUCT(1+$G$2:G2043/100)-1)*100</f>
        <v>23.394737180393442</v>
      </c>
      <c r="M2043" s="361">
        <f t="shared" si="147"/>
        <v>3.4264974283195513</v>
      </c>
    </row>
    <row r="2044" spans="1:13">
      <c r="A2044" s="350">
        <v>40259</v>
      </c>
      <c r="B2044" s="346">
        <v>10.4129</v>
      </c>
      <c r="C2044" s="346">
        <v>1929.64</v>
      </c>
      <c r="D2044" s="346"/>
      <c r="E2044" s="351">
        <f t="shared" si="143"/>
        <v>40259</v>
      </c>
      <c r="F2044" s="353">
        <f t="shared" si="144"/>
        <v>3.4637282274972092</v>
      </c>
      <c r="G2044" s="354">
        <f t="shared" si="145"/>
        <v>0.51255339097824315</v>
      </c>
      <c r="I2044" s="351">
        <f t="shared" si="146"/>
        <v>40259</v>
      </c>
      <c r="J2044" s="353">
        <f t="array" ref="J2044">(PRODUCT(1+$F$2:F2044/100)-1)*100</f>
        <v>770.35272484119378</v>
      </c>
      <c r="K2044" s="354">
        <f t="array" ref="K2044">(PRODUCT(1+$G$2:G2044/100)-1)*100</f>
        <v>24.027201090100235</v>
      </c>
      <c r="M2044" s="361">
        <f t="shared" si="147"/>
        <v>3.4274633354822028</v>
      </c>
    </row>
    <row r="2045" spans="1:13">
      <c r="A2045" s="350">
        <v>40260</v>
      </c>
      <c r="B2045" s="346">
        <v>10.4229</v>
      </c>
      <c r="C2045" s="346">
        <v>1943.7</v>
      </c>
      <c r="D2045" s="346"/>
      <c r="E2045" s="351">
        <f t="shared" si="143"/>
        <v>40260</v>
      </c>
      <c r="F2045" s="353">
        <f t="shared" si="144"/>
        <v>9.6034726156979389E-2</v>
      </c>
      <c r="G2045" s="354">
        <f t="shared" si="145"/>
        <v>0.72863332020480787</v>
      </c>
      <c r="I2045" s="351">
        <f t="shared" si="146"/>
        <v>40260</v>
      </c>
      <c r="J2045" s="353">
        <f t="array" ref="J2045">(PRODUCT(1+$F$2:F2045/100)-1)*100</f>
        <v>771.18856569709476</v>
      </c>
      <c r="K2045" s="354">
        <f t="array" ref="K2045">(PRODUCT(1+$G$2:G2045/100)-1)*100</f>
        <v>24.930904603360137</v>
      </c>
      <c r="M2045" s="361">
        <f t="shared" si="147"/>
        <v>3.4274655554970317</v>
      </c>
    </row>
    <row r="2046" spans="1:13">
      <c r="A2046" s="350">
        <v>40261</v>
      </c>
      <c r="B2046" s="346">
        <v>10.3386</v>
      </c>
      <c r="C2046" s="346">
        <v>1933.04</v>
      </c>
      <c r="D2046" s="346"/>
      <c r="E2046" s="351">
        <f t="shared" si="143"/>
        <v>40261</v>
      </c>
      <c r="F2046" s="353">
        <f t="shared" si="144"/>
        <v>-0.8087960164637531</v>
      </c>
      <c r="G2046" s="354">
        <f t="shared" si="145"/>
        <v>-0.54843854504296186</v>
      </c>
      <c r="I2046" s="351">
        <f t="shared" si="146"/>
        <v>40261</v>
      </c>
      <c r="J2046" s="353">
        <f t="array" ref="J2046">(PRODUCT(1+$F$2:F2046/100)-1)*100</f>
        <v>764.142427281849</v>
      </c>
      <c r="K2046" s="354">
        <f t="array" ref="K2046">(PRODUCT(1+$G$2:G2046/100)-1)*100</f>
        <v>24.245735367844468</v>
      </c>
      <c r="M2046" s="361">
        <f t="shared" si="147"/>
        <v>3.426468041159191</v>
      </c>
    </row>
    <row r="2047" spans="1:13">
      <c r="A2047" s="350">
        <v>40262</v>
      </c>
      <c r="B2047" s="346">
        <v>10.505699999999999</v>
      </c>
      <c r="C2047" s="346">
        <v>1929.75</v>
      </c>
      <c r="D2047" s="346"/>
      <c r="E2047" s="351">
        <f t="shared" si="143"/>
        <v>40262</v>
      </c>
      <c r="F2047" s="353">
        <f t="shared" si="144"/>
        <v>1.6162729963437927</v>
      </c>
      <c r="G2047" s="354">
        <f t="shared" si="145"/>
        <v>-0.17019823697388414</v>
      </c>
      <c r="I2047" s="351">
        <f t="shared" si="146"/>
        <v>40262</v>
      </c>
      <c r="J2047" s="353">
        <f t="array" ref="J2047">(PRODUCT(1+$F$2:F2047/100)-1)*100</f>
        <v>778.10932798395527</v>
      </c>
      <c r="K2047" s="354">
        <f t="array" ref="K2047">(PRODUCT(1+$G$2:G2047/100)-1)*100</f>
        <v>24.034271316733168</v>
      </c>
      <c r="M2047" s="361">
        <f t="shared" si="147"/>
        <v>3.4259516019919154</v>
      </c>
    </row>
    <row r="2048" spans="1:13">
      <c r="A2048" s="350">
        <v>40263</v>
      </c>
      <c r="B2048" s="346">
        <v>10.6143</v>
      </c>
      <c r="C2048" s="346">
        <v>1931.18</v>
      </c>
      <c r="D2048" s="346"/>
      <c r="E2048" s="351">
        <f t="shared" si="143"/>
        <v>40263</v>
      </c>
      <c r="F2048" s="353">
        <f t="shared" si="144"/>
        <v>1.0337245495302572</v>
      </c>
      <c r="G2048" s="354">
        <f t="shared" si="145"/>
        <v>7.4102863065172997E-2</v>
      </c>
      <c r="I2048" s="351">
        <f t="shared" si="146"/>
        <v>40263</v>
      </c>
      <c r="J2048" s="353">
        <f t="array" ref="J2048">(PRODUCT(1+$F$2:F2048/100)-1)*100</f>
        <v>787.18655967904056</v>
      </c>
      <c r="K2048" s="354">
        <f t="array" ref="K2048">(PRODUCT(1+$G$2:G2048/100)-1)*100</f>
        <v>24.126184262960891</v>
      </c>
      <c r="M2048" s="361">
        <f t="shared" si="147"/>
        <v>3.4258242097932468</v>
      </c>
    </row>
    <row r="2049" spans="1:13">
      <c r="A2049" s="350">
        <v>40266</v>
      </c>
      <c r="B2049" s="346">
        <v>10.5571</v>
      </c>
      <c r="C2049" s="346">
        <v>1942.51</v>
      </c>
      <c r="D2049" s="346"/>
      <c r="E2049" s="351">
        <f t="shared" si="143"/>
        <v>40266</v>
      </c>
      <c r="F2049" s="353">
        <f t="shared" si="144"/>
        <v>-0.53889564078648533</v>
      </c>
      <c r="G2049" s="354">
        <f t="shared" si="145"/>
        <v>0.58668793173084488</v>
      </c>
      <c r="I2049" s="351">
        <f t="shared" si="146"/>
        <v>40266</v>
      </c>
      <c r="J2049" s="353">
        <f t="array" ref="J2049">(PRODUCT(1+$F$2:F2049/100)-1)*100</f>
        <v>782.40554998328662</v>
      </c>
      <c r="K2049" s="354">
        <f t="array" ref="K2049">(PRODUCT(1+$G$2:G2049/100)-1)*100</f>
        <v>24.854417606149681</v>
      </c>
      <c r="M2049" s="361">
        <f t="shared" si="147"/>
        <v>3.4257201045120338</v>
      </c>
    </row>
    <row r="2050" spans="1:13">
      <c r="A2050" s="350">
        <v>40267</v>
      </c>
      <c r="B2050" s="346">
        <v>10.722899999999999</v>
      </c>
      <c r="C2050" s="346">
        <v>1942.81</v>
      </c>
      <c r="D2050" s="346"/>
      <c r="E2050" s="351">
        <f t="shared" si="143"/>
        <v>40267</v>
      </c>
      <c r="F2050" s="353">
        <f t="shared" si="144"/>
        <v>1.5705070521260467</v>
      </c>
      <c r="G2050" s="354">
        <f t="shared" si="145"/>
        <v>1.5443935938552755E-2</v>
      </c>
      <c r="I2050" s="351">
        <f t="shared" si="146"/>
        <v>40267</v>
      </c>
      <c r="J2050" s="353">
        <f t="array" ref="J2050">(PRODUCT(1+$F$2:F2050/100)-1)*100</f>
        <v>796.26379137412573</v>
      </c>
      <c r="K2050" s="354">
        <f t="array" ref="K2050">(PRODUCT(1+$G$2:G2050/100)-1)*100</f>
        <v>24.87370004242122</v>
      </c>
      <c r="M2050" s="361">
        <f t="shared" si="147"/>
        <v>3.4260657966133876</v>
      </c>
    </row>
    <row r="2051" spans="1:13">
      <c r="A2051" s="350">
        <v>40268</v>
      </c>
      <c r="B2051" s="346">
        <v>10.5343</v>
      </c>
      <c r="C2051" s="346">
        <v>1936.48</v>
      </c>
      <c r="D2051" s="346"/>
      <c r="E2051" s="351">
        <f t="shared" ref="E2051:E2114" si="148">A2051</f>
        <v>40268</v>
      </c>
      <c r="F2051" s="353">
        <f t="shared" ref="F2051:F2114" si="149">((B2051/B2050)-1)*100</f>
        <v>-1.7588525492170937</v>
      </c>
      <c r="G2051" s="354">
        <f t="shared" ref="G2051:G2114" si="150">((C2051/C2050)-1)*100</f>
        <v>-0.32581672937651573</v>
      </c>
      <c r="I2051" s="351">
        <f t="shared" ref="I2051:I2114" si="151">E2051</f>
        <v>40268</v>
      </c>
      <c r="J2051" s="353">
        <f t="array" ref="J2051">(PRODUCT(1+$F$2:F2051/100)-1)*100</f>
        <v>780.49983283183212</v>
      </c>
      <c r="K2051" s="354">
        <f t="array" ref="K2051">(PRODUCT(1+$G$2:G2051/100)-1)*100</f>
        <v>24.466840637091568</v>
      </c>
      <c r="M2051" s="361">
        <f t="shared" si="147"/>
        <v>3.4264644844761198</v>
      </c>
    </row>
    <row r="2052" spans="1:13">
      <c r="A2052" s="350">
        <v>40269</v>
      </c>
      <c r="B2052" s="346">
        <v>10.7143</v>
      </c>
      <c r="C2052" s="346">
        <v>1950.91</v>
      </c>
      <c r="D2052" s="346"/>
      <c r="E2052" s="351">
        <f t="shared" si="148"/>
        <v>40269</v>
      </c>
      <c r="F2052" s="353">
        <f t="shared" si="149"/>
        <v>1.7087039480554012</v>
      </c>
      <c r="G2052" s="354">
        <f t="shared" si="150"/>
        <v>0.745166487647686</v>
      </c>
      <c r="I2052" s="351">
        <f t="shared" si="151"/>
        <v>40269</v>
      </c>
      <c r="J2052" s="353">
        <f t="array" ref="J2052">(PRODUCT(1+$F$2:F2052/100)-1)*100</f>
        <v>795.54496823805096</v>
      </c>
      <c r="K2052" s="354">
        <f t="array" ref="K2052">(PRODUCT(1+$G$2:G2052/100)-1)*100</f>
        <v>25.394325821753029</v>
      </c>
      <c r="M2052" s="361">
        <f t="shared" si="147"/>
        <v>3.4266824878287876</v>
      </c>
    </row>
    <row r="2053" spans="1:13">
      <c r="A2053" s="350">
        <v>40270</v>
      </c>
      <c r="B2053" s="346">
        <v>10.7143</v>
      </c>
      <c r="C2053" s="346">
        <v>1950.91</v>
      </c>
      <c r="D2053" s="346"/>
      <c r="E2053" s="351">
        <f t="shared" si="148"/>
        <v>40270</v>
      </c>
      <c r="F2053" s="353">
        <f t="shared" si="149"/>
        <v>0</v>
      </c>
      <c r="G2053" s="354">
        <f t="shared" si="150"/>
        <v>0</v>
      </c>
      <c r="I2053" s="351">
        <f t="shared" si="151"/>
        <v>40270</v>
      </c>
      <c r="J2053" s="353">
        <f t="array" ref="J2053">(PRODUCT(1+$F$2:F2053/100)-1)*100</f>
        <v>795.54496823805096</v>
      </c>
      <c r="K2053" s="354">
        <f t="array" ref="K2053">(PRODUCT(1+$G$2:G2053/100)-1)*100</f>
        <v>25.394325821753029</v>
      </c>
      <c r="M2053" s="361">
        <f t="shared" si="147"/>
        <v>3.4264768336287039</v>
      </c>
    </row>
    <row r="2054" spans="1:13">
      <c r="A2054" s="350">
        <v>40273</v>
      </c>
      <c r="B2054" s="346">
        <v>11.427099999999999</v>
      </c>
      <c r="C2054" s="346">
        <v>1966.44</v>
      </c>
      <c r="D2054" s="346"/>
      <c r="E2054" s="351">
        <f t="shared" si="148"/>
        <v>40273</v>
      </c>
      <c r="F2054" s="353">
        <f t="shared" si="149"/>
        <v>6.6527911296118347</v>
      </c>
      <c r="G2054" s="354">
        <f t="shared" si="150"/>
        <v>0.7960387716501538</v>
      </c>
      <c r="I2054" s="351">
        <f t="shared" si="151"/>
        <v>40273</v>
      </c>
      <c r="J2054" s="353">
        <f t="array" ref="J2054">(PRODUCT(1+$F$2:F2054/100)-1)*100</f>
        <v>855.12370444667704</v>
      </c>
      <c r="K2054" s="354">
        <f t="array" ref="K2054">(PRODUCT(1+$G$2:G2054/100)-1)*100</f>
        <v>26.3925132727435</v>
      </c>
      <c r="M2054" s="361">
        <f t="shared" si="147"/>
        <v>3.4326012454894541</v>
      </c>
    </row>
    <row r="2055" spans="1:13">
      <c r="A2055" s="350">
        <v>40274</v>
      </c>
      <c r="B2055" s="346">
        <v>11.91</v>
      </c>
      <c r="C2055" s="346">
        <v>1969.76</v>
      </c>
      <c r="D2055" s="346"/>
      <c r="E2055" s="351">
        <f t="shared" si="148"/>
        <v>40274</v>
      </c>
      <c r="F2055" s="353">
        <f t="shared" si="149"/>
        <v>4.2259190870824748</v>
      </c>
      <c r="G2055" s="354">
        <f t="shared" si="150"/>
        <v>0.16883301804275774</v>
      </c>
      <c r="I2055" s="351">
        <f t="shared" si="151"/>
        <v>40274</v>
      </c>
      <c r="J2055" s="353">
        <f t="array" ref="J2055">(PRODUCT(1+$F$2:F2055/100)-1)*100</f>
        <v>895.48645937813842</v>
      </c>
      <c r="K2055" s="354">
        <f t="array" ref="K2055">(PRODUCT(1+$G$2:G2055/100)-1)*100</f>
        <v>26.605905567481969</v>
      </c>
      <c r="M2055" s="361">
        <f t="shared" si="147"/>
        <v>3.4351459706632634</v>
      </c>
    </row>
    <row r="2056" spans="1:13">
      <c r="A2056" s="350">
        <v>40275</v>
      </c>
      <c r="B2056" s="346">
        <v>11.39</v>
      </c>
      <c r="C2056" s="346">
        <v>1959.04</v>
      </c>
      <c r="D2056" s="346"/>
      <c r="E2056" s="351">
        <f t="shared" si="148"/>
        <v>40275</v>
      </c>
      <c r="F2056" s="353">
        <f t="shared" si="149"/>
        <v>-4.366078925272876</v>
      </c>
      <c r="G2056" s="354">
        <f t="shared" si="150"/>
        <v>-0.54422873852651987</v>
      </c>
      <c r="I2056" s="351">
        <f t="shared" si="151"/>
        <v>40275</v>
      </c>
      <c r="J2056" s="353">
        <f t="array" ref="J2056">(PRODUCT(1+$F$2:F2056/100)-1)*100</f>
        <v>852.02273487128434</v>
      </c>
      <c r="K2056" s="354">
        <f t="array" ref="K2056">(PRODUCT(1+$G$2:G2056/100)-1)*100</f>
        <v>25.916879844711982</v>
      </c>
      <c r="M2056" s="361">
        <f t="shared" si="147"/>
        <v>3.4390398691080795</v>
      </c>
    </row>
    <row r="2057" spans="1:13">
      <c r="A2057" s="350">
        <v>40276</v>
      </c>
      <c r="B2057" s="346">
        <v>11.69</v>
      </c>
      <c r="C2057" s="346">
        <v>1965.72</v>
      </c>
      <c r="D2057" s="346"/>
      <c r="E2057" s="351">
        <f t="shared" si="148"/>
        <v>40276</v>
      </c>
      <c r="F2057" s="353">
        <f t="shared" si="149"/>
        <v>2.6338893766461702</v>
      </c>
      <c r="G2057" s="354">
        <f t="shared" si="150"/>
        <v>0.34098333877818909</v>
      </c>
      <c r="I2057" s="351">
        <f t="shared" si="151"/>
        <v>40276</v>
      </c>
      <c r="J2057" s="353">
        <f t="array" ref="J2057">(PRODUCT(1+$F$2:F2057/100)-1)*100</f>
        <v>877.09796054831543</v>
      </c>
      <c r="K2057" s="354">
        <f t="array" ref="K2057">(PRODUCT(1+$G$2:G2057/100)-1)*100</f>
        <v>26.346235425691809</v>
      </c>
      <c r="M2057" s="361">
        <f t="shared" si="147"/>
        <v>3.4401047830982558</v>
      </c>
    </row>
    <row r="2058" spans="1:13">
      <c r="A2058" s="350">
        <v>40277</v>
      </c>
      <c r="B2058" s="346">
        <v>11.7743</v>
      </c>
      <c r="C2058" s="346">
        <v>1978.86</v>
      </c>
      <c r="D2058" s="346"/>
      <c r="E2058" s="351">
        <f t="shared" si="148"/>
        <v>40277</v>
      </c>
      <c r="F2058" s="353">
        <f t="shared" si="149"/>
        <v>0.72112917023097189</v>
      </c>
      <c r="G2058" s="354">
        <f t="shared" si="150"/>
        <v>0.66845735913558801</v>
      </c>
      <c r="I2058" s="351">
        <f t="shared" si="151"/>
        <v>40277</v>
      </c>
      <c r="J2058" s="353">
        <f t="array" ref="J2058">(PRODUCT(1+$F$2:F2058/100)-1)*100</f>
        <v>884.14409896356108</v>
      </c>
      <c r="K2058" s="354">
        <f t="array" ref="K2058">(PRODUCT(1+$G$2:G2058/100)-1)*100</f>
        <v>27.190806134385625</v>
      </c>
      <c r="M2058" s="361">
        <f t="shared" si="147"/>
        <v>3.4394648178943301</v>
      </c>
    </row>
    <row r="2059" spans="1:13">
      <c r="A2059" s="350">
        <v>40280</v>
      </c>
      <c r="B2059" s="346">
        <v>11.882899999999999</v>
      </c>
      <c r="C2059" s="346">
        <v>1982.4</v>
      </c>
      <c r="D2059" s="346"/>
      <c r="E2059" s="351">
        <f t="shared" si="148"/>
        <v>40280</v>
      </c>
      <c r="F2059" s="353">
        <f t="shared" si="149"/>
        <v>0.92234782534841298</v>
      </c>
      <c r="G2059" s="354">
        <f t="shared" si="150"/>
        <v>0.17889087656530744</v>
      </c>
      <c r="I2059" s="351">
        <f t="shared" si="151"/>
        <v>40280</v>
      </c>
      <c r="J2059" s="353">
        <f t="array" ref="J2059">(PRODUCT(1+$F$2:F2059/100)-1)*100</f>
        <v>893.22133065864614</v>
      </c>
      <c r="K2059" s="354">
        <f t="array" ref="K2059">(PRODUCT(1+$G$2:G2059/100)-1)*100</f>
        <v>27.418338882389914</v>
      </c>
      <c r="M2059" s="361">
        <f t="shared" si="147"/>
        <v>3.4392640439629889</v>
      </c>
    </row>
    <row r="2060" spans="1:13">
      <c r="A2060" s="350">
        <v>40281</v>
      </c>
      <c r="B2060" s="346">
        <v>12.34</v>
      </c>
      <c r="C2060" s="346">
        <v>1983.91</v>
      </c>
      <c r="D2060" s="346"/>
      <c r="E2060" s="351">
        <f t="shared" si="148"/>
        <v>40281</v>
      </c>
      <c r="F2060" s="353">
        <f t="shared" si="149"/>
        <v>3.8467040873860769</v>
      </c>
      <c r="G2060" s="354">
        <f t="shared" si="150"/>
        <v>7.6170298627920019E-2</v>
      </c>
      <c r="I2060" s="351">
        <f t="shared" si="151"/>
        <v>40281</v>
      </c>
      <c r="J2060" s="353">
        <f t="array" ref="J2060">(PRODUCT(1+$F$2:F2060/100)-1)*100</f>
        <v>931.42761618188263</v>
      </c>
      <c r="K2060" s="354">
        <f t="array" ref="K2060">(PRODUCT(1+$G$2:G2060/100)-1)*100</f>
        <v>27.515393811623355</v>
      </c>
      <c r="M2060" s="361">
        <f t="shared" si="147"/>
        <v>3.4417035926504251</v>
      </c>
    </row>
    <row r="2061" spans="1:13">
      <c r="A2061" s="350">
        <v>40282</v>
      </c>
      <c r="B2061" s="346">
        <v>12.51</v>
      </c>
      <c r="C2061" s="346">
        <v>2006.06</v>
      </c>
      <c r="D2061" s="346"/>
      <c r="E2061" s="351">
        <f t="shared" si="148"/>
        <v>40282</v>
      </c>
      <c r="F2061" s="353">
        <f t="shared" si="149"/>
        <v>1.3776337115072979</v>
      </c>
      <c r="G2061" s="354">
        <f t="shared" si="150"/>
        <v>1.1164820984822743</v>
      </c>
      <c r="I2061" s="351">
        <f t="shared" si="151"/>
        <v>40282</v>
      </c>
      <c r="J2061" s="353">
        <f t="array" ref="J2061">(PRODUCT(1+$F$2:F2061/100)-1)*100</f>
        <v>945.63691073220048</v>
      </c>
      <c r="K2061" s="354">
        <f t="array" ref="K2061">(PRODUCT(1+$G$2:G2061/100)-1)*100</f>
        <v>28.939080356339296</v>
      </c>
      <c r="M2061" s="361">
        <f t="shared" si="147"/>
        <v>3.4419433386100673</v>
      </c>
    </row>
    <row r="2062" spans="1:13">
      <c r="A2062" s="350">
        <v>40283</v>
      </c>
      <c r="B2062" s="346">
        <v>12.404299999999999</v>
      </c>
      <c r="C2062" s="346">
        <v>2007.74</v>
      </c>
      <c r="D2062" s="346"/>
      <c r="E2062" s="351">
        <f t="shared" si="148"/>
        <v>40283</v>
      </c>
      <c r="F2062" s="353">
        <f t="shared" si="149"/>
        <v>-0.84492406075140636</v>
      </c>
      <c r="G2062" s="354">
        <f t="shared" si="150"/>
        <v>8.3746248865934625E-2</v>
      </c>
      <c r="I2062" s="351">
        <f t="shared" si="151"/>
        <v>40283</v>
      </c>
      <c r="J2062" s="353">
        <f t="array" ref="J2062">(PRODUCT(1+$F$2:F2062/100)-1)*100</f>
        <v>936.80207288532631</v>
      </c>
      <c r="K2062" s="354">
        <f t="array" ref="K2062">(PRODUCT(1+$G$2:G2062/100)-1)*100</f>
        <v>29.047061999459967</v>
      </c>
      <c r="M2062" s="361">
        <f t="shared" si="147"/>
        <v>3.4420991368971068</v>
      </c>
    </row>
    <row r="2063" spans="1:13">
      <c r="A2063" s="350">
        <v>40284</v>
      </c>
      <c r="B2063" s="346">
        <v>12.187099999999999</v>
      </c>
      <c r="C2063" s="346">
        <v>1975.36</v>
      </c>
      <c r="D2063" s="346"/>
      <c r="E2063" s="351">
        <f t="shared" si="148"/>
        <v>40284</v>
      </c>
      <c r="F2063" s="353">
        <f t="shared" si="149"/>
        <v>-1.7510056996364209</v>
      </c>
      <c r="G2063" s="354">
        <f t="shared" si="150"/>
        <v>-1.6127586241246439</v>
      </c>
      <c r="I2063" s="351">
        <f t="shared" si="151"/>
        <v>40284</v>
      </c>
      <c r="J2063" s="353">
        <f t="array" ref="J2063">(PRODUCT(1+$F$2:F2063/100)-1)*100</f>
        <v>918.64760949515562</v>
      </c>
      <c r="K2063" s="354">
        <f t="array" ref="K2063">(PRODUCT(1+$G$2:G2063/100)-1)*100</f>
        <v>26.965844377884206</v>
      </c>
      <c r="M2063" s="361">
        <f t="shared" si="147"/>
        <v>3.4416560273561312</v>
      </c>
    </row>
    <row r="2064" spans="1:13">
      <c r="A2064" s="350">
        <v>40287</v>
      </c>
      <c r="B2064" s="346">
        <v>12.1143</v>
      </c>
      <c r="C2064" s="346">
        <v>1984.32</v>
      </c>
      <c r="D2064" s="346"/>
      <c r="E2064" s="351">
        <f t="shared" si="148"/>
        <v>40287</v>
      </c>
      <c r="F2064" s="353">
        <f t="shared" si="149"/>
        <v>-0.59735293876310713</v>
      </c>
      <c r="G2064" s="354">
        <f t="shared" si="150"/>
        <v>0.45358820670662325</v>
      </c>
      <c r="I2064" s="351">
        <f t="shared" si="151"/>
        <v>40287</v>
      </c>
      <c r="J2064" s="353">
        <f t="array" ref="J2064">(PRODUCT(1+$F$2:F2064/100)-1)*100</f>
        <v>912.56268806419621</v>
      </c>
      <c r="K2064" s="354">
        <f t="array" ref="K2064">(PRODUCT(1+$G$2:G2064/100)-1)*100</f>
        <v>27.541746474527784</v>
      </c>
      <c r="M2064" s="361">
        <f t="shared" si="147"/>
        <v>3.4244012387697826</v>
      </c>
    </row>
    <row r="2065" spans="1:13">
      <c r="A2065" s="350">
        <v>40288</v>
      </c>
      <c r="B2065" s="346">
        <v>12.438599999999999</v>
      </c>
      <c r="C2065" s="346">
        <v>2000.33</v>
      </c>
      <c r="D2065" s="346"/>
      <c r="E2065" s="351">
        <f t="shared" si="148"/>
        <v>40288</v>
      </c>
      <c r="F2065" s="353">
        <f t="shared" si="149"/>
        <v>2.677001560139658</v>
      </c>
      <c r="G2065" s="354">
        <f t="shared" si="150"/>
        <v>0.80682551201418651</v>
      </c>
      <c r="I2065" s="351">
        <f t="shared" si="151"/>
        <v>40288</v>
      </c>
      <c r="J2065" s="353">
        <f t="array" ref="J2065">(PRODUCT(1+$F$2:F2065/100)-1)*100</f>
        <v>939.6690070210667</v>
      </c>
      <c r="K2065" s="354">
        <f t="array" ref="K2065">(PRODUCT(1+$G$2:G2065/100)-1)*100</f>
        <v>28.570785823552725</v>
      </c>
      <c r="M2065" s="361">
        <f t="shared" si="147"/>
        <v>3.4252850303855156</v>
      </c>
    </row>
    <row r="2066" spans="1:13">
      <c r="A2066" s="350">
        <v>40289</v>
      </c>
      <c r="B2066" s="346">
        <v>12.425700000000001</v>
      </c>
      <c r="C2066" s="346">
        <v>1998.31</v>
      </c>
      <c r="D2066" s="346"/>
      <c r="E2066" s="351">
        <f t="shared" si="148"/>
        <v>40289</v>
      </c>
      <c r="F2066" s="353">
        <f t="shared" si="149"/>
        <v>-0.10370942067433608</v>
      </c>
      <c r="G2066" s="354">
        <f t="shared" si="150"/>
        <v>-0.10098333774927193</v>
      </c>
      <c r="I2066" s="351">
        <f t="shared" si="151"/>
        <v>40289</v>
      </c>
      <c r="J2066" s="353">
        <f t="array" ref="J2066">(PRODUCT(1+$F$2:F2066/100)-1)*100</f>
        <v>938.59077231695449</v>
      </c>
      <c r="K2066" s="354">
        <f t="array" ref="K2066">(PRODUCT(1+$G$2:G2066/100)-1)*100</f>
        <v>28.440950752657624</v>
      </c>
      <c r="M2066" s="361">
        <f t="shared" ref="M2066:M2129" si="152">_xlfn.STDEV.S(F1284:F2066)</f>
        <v>3.4241351786773118</v>
      </c>
    </row>
    <row r="2067" spans="1:13">
      <c r="A2067" s="350">
        <v>40290</v>
      </c>
      <c r="B2067" s="346">
        <v>14.321400000000001</v>
      </c>
      <c r="C2067" s="346">
        <v>2002.93</v>
      </c>
      <c r="D2067" s="346"/>
      <c r="E2067" s="351">
        <f t="shared" si="148"/>
        <v>40290</v>
      </c>
      <c r="F2067" s="353">
        <f t="shared" si="149"/>
        <v>15.256283348221821</v>
      </c>
      <c r="G2067" s="354">
        <f t="shared" si="150"/>
        <v>0.23119536007927266</v>
      </c>
      <c r="I2067" s="351">
        <f t="shared" si="151"/>
        <v>40290</v>
      </c>
      <c r="J2067" s="353">
        <f t="array" ref="J2067">(PRODUCT(1+$F$2:F2067/100)-1)*100</f>
        <v>1097.0411233701145</v>
      </c>
      <c r="K2067" s="354">
        <f t="array" ref="K2067">(PRODUCT(1+$G$2:G2067/100)-1)*100</f>
        <v>28.737900271239482</v>
      </c>
      <c r="M2067" s="361">
        <f t="shared" si="152"/>
        <v>3.4652830726313106</v>
      </c>
    </row>
    <row r="2068" spans="1:13">
      <c r="A2068" s="350">
        <v>40291</v>
      </c>
      <c r="B2068" s="346">
        <v>14.2471</v>
      </c>
      <c r="C2068" s="346">
        <v>2017.19</v>
      </c>
      <c r="D2068" s="346"/>
      <c r="E2068" s="351">
        <f t="shared" si="148"/>
        <v>40291</v>
      </c>
      <c r="F2068" s="353">
        <f t="shared" si="149"/>
        <v>-0.51880402753921029</v>
      </c>
      <c r="G2068" s="354">
        <f t="shared" si="150"/>
        <v>0.71195698301986798</v>
      </c>
      <c r="I2068" s="351">
        <f t="shared" si="151"/>
        <v>40291</v>
      </c>
      <c r="J2068" s="353">
        <f t="array" ref="J2068">(PRODUCT(1+$F$2:F2068/100)-1)*100</f>
        <v>1090.8308258107697</v>
      </c>
      <c r="K2068" s="354">
        <f t="array" ref="K2068">(PRODUCT(1+$G$2:G2068/100)-1)*100</f>
        <v>29.654458742013734</v>
      </c>
      <c r="M2068" s="361">
        <f t="shared" si="152"/>
        <v>3.4652867693322711</v>
      </c>
    </row>
    <row r="2069" spans="1:13">
      <c r="A2069" s="350">
        <v>40294</v>
      </c>
      <c r="B2069" s="346">
        <v>15.4529</v>
      </c>
      <c r="C2069" s="346">
        <v>2008.55</v>
      </c>
      <c r="D2069" s="346"/>
      <c r="E2069" s="351">
        <f t="shared" si="148"/>
        <v>40294</v>
      </c>
      <c r="F2069" s="353">
        <f t="shared" si="149"/>
        <v>8.4634767777302056</v>
      </c>
      <c r="G2069" s="354">
        <f t="shared" si="150"/>
        <v>-0.42831860161909319</v>
      </c>
      <c r="I2069" s="351">
        <f t="shared" si="151"/>
        <v>40294</v>
      </c>
      <c r="J2069" s="353">
        <f t="array" ref="J2069">(PRODUCT(1+$F$2:F2069/100)-1)*100</f>
        <v>1191.616516215317</v>
      </c>
      <c r="K2069" s="354">
        <f t="array" ref="K2069">(PRODUCT(1+$G$2:G2069/100)-1)*100</f>
        <v>29.099124577393141</v>
      </c>
      <c r="M2069" s="361">
        <f t="shared" si="152"/>
        <v>3.4776261710657264</v>
      </c>
    </row>
    <row r="2070" spans="1:13">
      <c r="A2070" s="350">
        <v>40295</v>
      </c>
      <c r="B2070" s="346">
        <v>14.5814</v>
      </c>
      <c r="C2070" s="346">
        <v>1961.6</v>
      </c>
      <c r="D2070" s="346"/>
      <c r="E2070" s="351">
        <f t="shared" si="148"/>
        <v>40295</v>
      </c>
      <c r="F2070" s="353">
        <f t="shared" si="149"/>
        <v>-5.6397181111635941</v>
      </c>
      <c r="G2070" s="354">
        <f t="shared" si="150"/>
        <v>-2.3375071569042394</v>
      </c>
      <c r="I2070" s="351">
        <f t="shared" si="151"/>
        <v>40295</v>
      </c>
      <c r="J2070" s="353">
        <f t="array" ref="J2070">(PRODUCT(1+$F$2:F2070/100)-1)*100</f>
        <v>1118.7729856235417</v>
      </c>
      <c r="K2070" s="354">
        <f t="array" ref="K2070">(PRODUCT(1+$G$2:G2070/100)-1)*100</f>
        <v>26.081423300895867</v>
      </c>
      <c r="M2070" s="361">
        <f t="shared" si="152"/>
        <v>3.482980558361652</v>
      </c>
    </row>
    <row r="2071" spans="1:13">
      <c r="A2071" s="350">
        <v>40296</v>
      </c>
      <c r="B2071" s="346">
        <v>14.198600000000001</v>
      </c>
      <c r="C2071" s="346">
        <v>1974.63</v>
      </c>
      <c r="D2071" s="346"/>
      <c r="E2071" s="351">
        <f t="shared" si="148"/>
        <v>40296</v>
      </c>
      <c r="F2071" s="353">
        <f t="shared" si="149"/>
        <v>-2.6252623204904846</v>
      </c>
      <c r="G2071" s="354">
        <f t="shared" si="150"/>
        <v>0.6642536704730917</v>
      </c>
      <c r="I2071" s="351">
        <f t="shared" si="151"/>
        <v>40296</v>
      </c>
      <c r="J2071" s="353">
        <f t="array" ref="J2071">(PRODUCT(1+$F$2:F2071/100)-1)*100</f>
        <v>1086.7769976596499</v>
      </c>
      <c r="K2071" s="354">
        <f t="array" ref="K2071">(PRODUCT(1+$G$2:G2071/100)-1)*100</f>
        <v>26.918923782956796</v>
      </c>
      <c r="M2071" s="361">
        <f t="shared" si="152"/>
        <v>3.4844996411367086</v>
      </c>
    </row>
    <row r="2072" spans="1:13">
      <c r="A2072" s="350">
        <v>40297</v>
      </c>
      <c r="B2072" s="346">
        <v>14.7386</v>
      </c>
      <c r="C2072" s="346">
        <v>2000.34</v>
      </c>
      <c r="D2072" s="346"/>
      <c r="E2072" s="351">
        <f t="shared" si="148"/>
        <v>40297</v>
      </c>
      <c r="F2072" s="353">
        <f t="shared" si="149"/>
        <v>3.803191863986588</v>
      </c>
      <c r="G2072" s="354">
        <f t="shared" si="150"/>
        <v>1.3020160738973718</v>
      </c>
      <c r="I2072" s="351">
        <f t="shared" si="151"/>
        <v>40297</v>
      </c>
      <c r="J2072" s="353">
        <f t="array" ref="J2072">(PRODUCT(1+$F$2:F2072/100)-1)*100</f>
        <v>1131.9124038783061</v>
      </c>
      <c r="K2072" s="354">
        <f t="array" ref="K2072">(PRODUCT(1+$G$2:G2072/100)-1)*100</f>
        <v>28.571428571428449</v>
      </c>
      <c r="M2072" s="361">
        <f t="shared" si="152"/>
        <v>3.4867747054213138</v>
      </c>
    </row>
    <row r="2073" spans="1:13">
      <c r="A2073" s="350">
        <v>40298</v>
      </c>
      <c r="B2073" s="346">
        <v>14.1286</v>
      </c>
      <c r="C2073" s="346">
        <v>1967.05</v>
      </c>
      <c r="D2073" s="346"/>
      <c r="E2073" s="351">
        <f t="shared" si="148"/>
        <v>40298</v>
      </c>
      <c r="F2073" s="353">
        <f t="shared" si="149"/>
        <v>-4.1387920155238618</v>
      </c>
      <c r="G2073" s="354">
        <f t="shared" si="150"/>
        <v>-1.6642170830958758</v>
      </c>
      <c r="I2073" s="351">
        <f t="shared" si="151"/>
        <v>40298</v>
      </c>
      <c r="J2073" s="353">
        <f t="array" ref="J2073">(PRODUCT(1+$F$2:F2073/100)-1)*100</f>
        <v>1080.9261116683426</v>
      </c>
      <c r="K2073" s="354">
        <f t="array" ref="K2073">(PRODUCT(1+$G$2:G2073/100)-1)*100</f>
        <v>26.431720893162325</v>
      </c>
      <c r="M2073" s="361">
        <f t="shared" si="152"/>
        <v>3.4902905127778632</v>
      </c>
    </row>
    <row r="2074" spans="1:13">
      <c r="A2074" s="350">
        <v>40301</v>
      </c>
      <c r="B2074" s="346">
        <v>14.57</v>
      </c>
      <c r="C2074" s="346">
        <v>1992.87</v>
      </c>
      <c r="D2074" s="346"/>
      <c r="E2074" s="351">
        <f t="shared" si="148"/>
        <v>40301</v>
      </c>
      <c r="F2074" s="353">
        <f t="shared" si="149"/>
        <v>3.1241595062497352</v>
      </c>
      <c r="G2074" s="354">
        <f t="shared" si="150"/>
        <v>1.3126255051981284</v>
      </c>
      <c r="I2074" s="351">
        <f t="shared" si="151"/>
        <v>40301</v>
      </c>
      <c r="J2074" s="353">
        <f t="array" ref="J2074">(PRODUCT(1+$F$2:F2074/100)-1)*100</f>
        <v>1117.8201270478146</v>
      </c>
      <c r="K2074" s="354">
        <f t="array" ref="K2074">(PRODUCT(1+$G$2:G2074/100)-1)*100</f>
        <v>28.09129590826689</v>
      </c>
      <c r="M2074" s="361">
        <f t="shared" si="152"/>
        <v>3.4917648743160519</v>
      </c>
    </row>
    <row r="2075" spans="1:13">
      <c r="A2075" s="350">
        <v>40302</v>
      </c>
      <c r="B2075" s="346">
        <v>14.1943</v>
      </c>
      <c r="C2075" s="346">
        <v>1945.37</v>
      </c>
      <c r="D2075" s="346"/>
      <c r="E2075" s="351">
        <f t="shared" si="148"/>
        <v>40302</v>
      </c>
      <c r="F2075" s="353">
        <f t="shared" si="149"/>
        <v>-2.5785861358956774</v>
      </c>
      <c r="G2075" s="354">
        <f t="shared" si="150"/>
        <v>-2.3834971674017824</v>
      </c>
      <c r="I2075" s="351">
        <f t="shared" si="151"/>
        <v>40302</v>
      </c>
      <c r="J2075" s="353">
        <f t="array" ref="J2075">(PRODUCT(1+$F$2:F2075/100)-1)*100</f>
        <v>1086.4175860916125</v>
      </c>
      <c r="K2075" s="354">
        <f t="array" ref="K2075">(PRODUCT(1+$G$2:G2075/100)-1)*100</f>
        <v>25.038243498605105</v>
      </c>
      <c r="M2075" s="361">
        <f t="shared" si="152"/>
        <v>3.4931762616288378</v>
      </c>
    </row>
    <row r="2076" spans="1:13">
      <c r="A2076" s="350">
        <v>40303</v>
      </c>
      <c r="B2076" s="346">
        <v>14.0329</v>
      </c>
      <c r="C2076" s="346">
        <v>1933.25</v>
      </c>
      <c r="D2076" s="346"/>
      <c r="E2076" s="351">
        <f t="shared" si="148"/>
        <v>40303</v>
      </c>
      <c r="F2076" s="353">
        <f t="shared" si="149"/>
        <v>-1.1370761502856763</v>
      </c>
      <c r="G2076" s="354">
        <f t="shared" si="150"/>
        <v>-0.62301772927514376</v>
      </c>
      <c r="I2076" s="351">
        <f t="shared" si="151"/>
        <v>40303</v>
      </c>
      <c r="J2076" s="353">
        <f t="array" ref="J2076">(PRODUCT(1+$F$2:F2076/100)-1)*100</f>
        <v>1072.9271146773699</v>
      </c>
      <c r="K2076" s="354">
        <f t="array" ref="K2076">(PRODUCT(1+$G$2:G2076/100)-1)*100</f>
        <v>24.259233073234565</v>
      </c>
      <c r="M2076" s="361">
        <f t="shared" si="152"/>
        <v>3.4934013373855373</v>
      </c>
    </row>
    <row r="2077" spans="1:13">
      <c r="A2077" s="350">
        <v>40304</v>
      </c>
      <c r="B2077" s="346">
        <v>13.8529</v>
      </c>
      <c r="C2077" s="346">
        <v>1870.95</v>
      </c>
      <c r="D2077" s="346"/>
      <c r="E2077" s="351">
        <f t="shared" si="148"/>
        <v>40304</v>
      </c>
      <c r="F2077" s="353">
        <f t="shared" si="149"/>
        <v>-1.2826999408532824</v>
      </c>
      <c r="G2077" s="354">
        <f t="shared" si="150"/>
        <v>-3.2225526962369022</v>
      </c>
      <c r="I2077" s="351">
        <f t="shared" si="151"/>
        <v>40304</v>
      </c>
      <c r="J2077" s="353">
        <f t="array" ref="J2077">(PRODUCT(1+$F$2:F2077/100)-1)*100</f>
        <v>1057.8819792711511</v>
      </c>
      <c r="K2077" s="354">
        <f t="array" ref="K2077">(PRODUCT(1+$G$2:G2077/100)-1)*100</f>
        <v>20.254913807509745</v>
      </c>
      <c r="M2077" s="361">
        <f t="shared" si="152"/>
        <v>3.493831177283063</v>
      </c>
    </row>
    <row r="2078" spans="1:13">
      <c r="A2078" s="350">
        <v>40305</v>
      </c>
      <c r="B2078" s="346">
        <v>13.0129</v>
      </c>
      <c r="C2078" s="346">
        <v>1842.32</v>
      </c>
      <c r="D2078" s="346"/>
      <c r="E2078" s="351">
        <f t="shared" si="148"/>
        <v>40305</v>
      </c>
      <c r="F2078" s="353">
        <f t="shared" si="149"/>
        <v>-6.0637122912891916</v>
      </c>
      <c r="G2078" s="354">
        <f t="shared" si="150"/>
        <v>-1.5302386488147746</v>
      </c>
      <c r="I2078" s="351">
        <f t="shared" si="151"/>
        <v>40305</v>
      </c>
      <c r="J2078" s="353">
        <f t="array" ref="J2078">(PRODUCT(1+$F$2:F2078/100)-1)*100</f>
        <v>987.6713473754636</v>
      </c>
      <c r="K2078" s="354">
        <f t="array" ref="K2078">(PRODUCT(1+$G$2:G2078/100)-1)*100</f>
        <v>18.414726639328329</v>
      </c>
      <c r="M2078" s="361">
        <f t="shared" si="152"/>
        <v>3.5010412189438602</v>
      </c>
    </row>
    <row r="2079" spans="1:13">
      <c r="A2079" s="350">
        <v>40308</v>
      </c>
      <c r="B2079" s="346">
        <v>13.9293</v>
      </c>
      <c r="C2079" s="346">
        <v>1923.39</v>
      </c>
      <c r="D2079" s="346"/>
      <c r="E2079" s="351">
        <f t="shared" si="148"/>
        <v>40308</v>
      </c>
      <c r="F2079" s="353">
        <f t="shared" si="149"/>
        <v>7.0422426976308072</v>
      </c>
      <c r="G2079" s="354">
        <f t="shared" si="150"/>
        <v>4.40042989274394</v>
      </c>
      <c r="I2079" s="351">
        <f t="shared" si="151"/>
        <v>40308</v>
      </c>
      <c r="J2079" s="353">
        <f t="array" ref="J2079">(PRODUCT(1+$F$2:F2079/100)-1)*100</f>
        <v>1064.2678034102348</v>
      </c>
      <c r="K2079" s="354">
        <f t="array" ref="K2079">(PRODUCT(1+$G$2:G2079/100)-1)*100</f>
        <v>23.625483667776347</v>
      </c>
      <c r="M2079" s="361">
        <f t="shared" si="152"/>
        <v>3.5094391062343311</v>
      </c>
    </row>
    <row r="2080" spans="1:13">
      <c r="A2080" s="350">
        <v>40309</v>
      </c>
      <c r="B2080" s="346">
        <v>14.26</v>
      </c>
      <c r="C2080" s="346">
        <v>1917.25</v>
      </c>
      <c r="D2080" s="346"/>
      <c r="E2080" s="351">
        <f t="shared" si="148"/>
        <v>40309</v>
      </c>
      <c r="F2080" s="353">
        <f t="shared" si="149"/>
        <v>2.3741322248785002</v>
      </c>
      <c r="G2080" s="354">
        <f t="shared" si="150"/>
        <v>-0.31922802967677688</v>
      </c>
      <c r="I2080" s="351">
        <f t="shared" si="151"/>
        <v>40309</v>
      </c>
      <c r="J2080" s="353">
        <f t="array" ref="J2080">(PRODUCT(1+$F$2:F2080/100)-1)*100</f>
        <v>1091.9090605148822</v>
      </c>
      <c r="K2080" s="354">
        <f t="array" ref="K2080">(PRODUCT(1+$G$2:G2080/100)-1)*100</f>
        <v>23.230836472085326</v>
      </c>
      <c r="M2080" s="361">
        <f t="shared" si="152"/>
        <v>3.510014301665628</v>
      </c>
    </row>
    <row r="2081" spans="1:13">
      <c r="A2081" s="350">
        <v>40310</v>
      </c>
      <c r="B2081" s="346">
        <v>15.404299999999999</v>
      </c>
      <c r="C2081" s="346">
        <v>1944.25</v>
      </c>
      <c r="D2081" s="346"/>
      <c r="E2081" s="351">
        <f t="shared" si="148"/>
        <v>40310</v>
      </c>
      <c r="F2081" s="353">
        <f t="shared" si="149"/>
        <v>8.02454417952314</v>
      </c>
      <c r="G2081" s="354">
        <f t="shared" si="150"/>
        <v>1.4082670491589511</v>
      </c>
      <c r="I2081" s="351">
        <f t="shared" si="151"/>
        <v>40310</v>
      </c>
      <c r="J2081" s="353">
        <f t="array" ref="J2081">(PRODUCT(1+$F$2:F2081/100)-1)*100</f>
        <v>1187.5543296556382</v>
      </c>
      <c r="K2081" s="354">
        <f t="array" ref="K2081">(PRODUCT(1+$G$2:G2081/100)-1)*100</f>
        <v>24.966255736524644</v>
      </c>
      <c r="M2081" s="361">
        <f t="shared" si="152"/>
        <v>3.5209473626258583</v>
      </c>
    </row>
    <row r="2082" spans="1:13">
      <c r="A2082" s="350">
        <v>40311</v>
      </c>
      <c r="B2082" s="346">
        <v>15.7157</v>
      </c>
      <c r="C2082" s="346">
        <v>1920.76</v>
      </c>
      <c r="D2082" s="346"/>
      <c r="E2082" s="351">
        <f t="shared" si="148"/>
        <v>40311</v>
      </c>
      <c r="F2082" s="353">
        <f t="shared" si="149"/>
        <v>2.0215134735106499</v>
      </c>
      <c r="G2082" s="354">
        <f t="shared" si="150"/>
        <v>-1.2081779606532117</v>
      </c>
      <c r="I2082" s="351">
        <f t="shared" si="151"/>
        <v>40311</v>
      </c>
      <c r="J2082" s="353">
        <f t="array" ref="J2082">(PRODUCT(1+$F$2:F2082/100)-1)*100</f>
        <v>1213.5824139083968</v>
      </c>
      <c r="K2082" s="354">
        <f t="array" ref="K2082">(PRODUCT(1+$G$2:G2082/100)-1)*100</f>
        <v>23.456440976462424</v>
      </c>
      <c r="M2082" s="361">
        <f t="shared" si="152"/>
        <v>3.5214128817334611</v>
      </c>
    </row>
    <row r="2083" spans="1:13">
      <c r="A2083" s="350">
        <v>40312</v>
      </c>
      <c r="B2083" s="346">
        <v>14.3657</v>
      </c>
      <c r="C2083" s="346">
        <v>1884.67</v>
      </c>
      <c r="D2083" s="346"/>
      <c r="E2083" s="351">
        <f t="shared" si="148"/>
        <v>40312</v>
      </c>
      <c r="F2083" s="353">
        <f t="shared" si="149"/>
        <v>-8.5901359786710092</v>
      </c>
      <c r="G2083" s="354">
        <f t="shared" si="150"/>
        <v>-1.8789437514317164</v>
      </c>
      <c r="I2083" s="351">
        <f t="shared" si="151"/>
        <v>40312</v>
      </c>
      <c r="J2083" s="353">
        <f t="array" ref="J2083">(PRODUCT(1+$F$2:F2083/100)-1)*100</f>
        <v>1100.7438983617562</v>
      </c>
      <c r="K2083" s="354">
        <f t="array" ref="K2083">(PRODUCT(1+$G$2:G2083/100)-1)*100</f>
        <v>21.136763892995191</v>
      </c>
      <c r="M2083" s="361">
        <f t="shared" si="152"/>
        <v>3.5353457839705156</v>
      </c>
    </row>
    <row r="2084" spans="1:13">
      <c r="A2084" s="350">
        <v>40315</v>
      </c>
      <c r="B2084" s="346">
        <v>15.1929</v>
      </c>
      <c r="C2084" s="346">
        <v>1887.11</v>
      </c>
      <c r="D2084" s="346"/>
      <c r="E2084" s="351">
        <f t="shared" si="148"/>
        <v>40315</v>
      </c>
      <c r="F2084" s="353">
        <f t="shared" si="149"/>
        <v>5.7581600618139106</v>
      </c>
      <c r="G2084" s="354">
        <f t="shared" si="150"/>
        <v>0.12946563589379956</v>
      </c>
      <c r="I2084" s="351">
        <f t="shared" si="151"/>
        <v>40315</v>
      </c>
      <c r="J2084" s="353">
        <f t="array" ref="J2084">(PRODUCT(1+$F$2:F2084/100)-1)*100</f>
        <v>1169.8846539618903</v>
      </c>
      <c r="K2084" s="354">
        <f t="array" ref="K2084">(PRODUCT(1+$G$2:G2084/100)-1)*100</f>
        <v>21.29359437467042</v>
      </c>
      <c r="M2084" s="361">
        <f t="shared" si="152"/>
        <v>3.5407771452315755</v>
      </c>
    </row>
    <row r="2085" spans="1:13">
      <c r="A2085" s="350">
        <v>40316</v>
      </c>
      <c r="B2085" s="346">
        <v>14.572900000000001</v>
      </c>
      <c r="C2085" s="346">
        <v>1860.65</v>
      </c>
      <c r="D2085" s="346"/>
      <c r="E2085" s="351">
        <f t="shared" si="148"/>
        <v>40316</v>
      </c>
      <c r="F2085" s="353">
        <f t="shared" si="149"/>
        <v>-4.0808535565955095</v>
      </c>
      <c r="G2085" s="354">
        <f t="shared" si="150"/>
        <v>-1.4021440191615664</v>
      </c>
      <c r="I2085" s="351">
        <f t="shared" si="151"/>
        <v>40316</v>
      </c>
      <c r="J2085" s="353">
        <f t="array" ref="J2085">(PRODUCT(1+$F$2:F2085/100)-1)*100</f>
        <v>1118.0625208960259</v>
      </c>
      <c r="K2085" s="354">
        <f t="array" ref="K2085">(PRODUCT(1+$G$2:G2085/100)-1)*100</f>
        <v>19.592883495519885</v>
      </c>
      <c r="M2085" s="361">
        <f t="shared" si="152"/>
        <v>3.5441751547442739</v>
      </c>
    </row>
    <row r="2086" spans="1:13">
      <c r="A2086" s="350">
        <v>40317</v>
      </c>
      <c r="B2086" s="346">
        <v>14.3729</v>
      </c>
      <c r="C2086" s="346">
        <v>1851.28</v>
      </c>
      <c r="D2086" s="346"/>
      <c r="E2086" s="351">
        <f t="shared" si="148"/>
        <v>40317</v>
      </c>
      <c r="F2086" s="353">
        <f t="shared" si="149"/>
        <v>-1.3724104330641196</v>
      </c>
      <c r="G2086" s="354">
        <f t="shared" si="150"/>
        <v>-0.50358745599656807</v>
      </c>
      <c r="I2086" s="351">
        <f t="shared" si="151"/>
        <v>40317</v>
      </c>
      <c r="J2086" s="353">
        <f t="array" ref="J2086">(PRODUCT(1+$F$2:F2086/100)-1)*100</f>
        <v>1101.3457037780051</v>
      </c>
      <c r="K2086" s="354">
        <f t="array" ref="K2086">(PRODUCT(1+$G$2:G2086/100)-1)*100</f>
        <v>18.99062873597186</v>
      </c>
      <c r="M2086" s="361">
        <f t="shared" si="152"/>
        <v>3.544639355366598</v>
      </c>
    </row>
    <row r="2087" spans="1:13">
      <c r="A2087" s="350">
        <v>40318</v>
      </c>
      <c r="B2087" s="346">
        <v>13.57</v>
      </c>
      <c r="C2087" s="346">
        <v>1779.3</v>
      </c>
      <c r="D2087" s="346"/>
      <c r="E2087" s="351">
        <f t="shared" si="148"/>
        <v>40318</v>
      </c>
      <c r="F2087" s="353">
        <f t="shared" si="149"/>
        <v>-5.5862073763819353</v>
      </c>
      <c r="G2087" s="354">
        <f t="shared" si="150"/>
        <v>-3.8881206516572342</v>
      </c>
      <c r="I2087" s="351">
        <f t="shared" si="151"/>
        <v>40318</v>
      </c>
      <c r="J2087" s="353">
        <f t="array" ref="J2087">(PRODUCT(1+$F$2:F2087/100)-1)*100</f>
        <v>1034.2360414577108</v>
      </c>
      <c r="K2087" s="354">
        <f t="array" ref="K2087">(PRODUCT(1+$G$2:G2087/100)-1)*100</f>
        <v>14.36412952655175</v>
      </c>
      <c r="M2087" s="361">
        <f t="shared" si="152"/>
        <v>3.5498290173729274</v>
      </c>
    </row>
    <row r="2088" spans="1:13">
      <c r="A2088" s="350">
        <v>40319</v>
      </c>
      <c r="B2088" s="346">
        <v>14.21</v>
      </c>
      <c r="C2088" s="346">
        <v>1806.05</v>
      </c>
      <c r="D2088" s="346"/>
      <c r="E2088" s="351">
        <f t="shared" si="148"/>
        <v>40319</v>
      </c>
      <c r="F2088" s="353">
        <f t="shared" si="149"/>
        <v>4.716285924834196</v>
      </c>
      <c r="G2088" s="354">
        <f t="shared" si="150"/>
        <v>1.5034002135671409</v>
      </c>
      <c r="I2088" s="351">
        <f t="shared" si="151"/>
        <v>40319</v>
      </c>
      <c r="J2088" s="353">
        <f t="array" ref="J2088">(PRODUCT(1+$F$2:F2088/100)-1)*100</f>
        <v>1087.7298562353774</v>
      </c>
      <c r="K2088" s="354">
        <f t="array" ref="K2088">(PRODUCT(1+$G$2:G2088/100)-1)*100</f>
        <v>16.083480094098125</v>
      </c>
      <c r="M2088" s="361">
        <f t="shared" si="152"/>
        <v>3.5527223203195817</v>
      </c>
    </row>
    <row r="2089" spans="1:13">
      <c r="A2089" s="350">
        <v>40322</v>
      </c>
      <c r="B2089" s="346">
        <v>14.517099999999999</v>
      </c>
      <c r="C2089" s="346">
        <v>1782.77</v>
      </c>
      <c r="D2089" s="346"/>
      <c r="E2089" s="351">
        <f t="shared" si="148"/>
        <v>40322</v>
      </c>
      <c r="F2089" s="353">
        <f t="shared" si="149"/>
        <v>2.1611541168191195</v>
      </c>
      <c r="G2089" s="354">
        <f t="shared" si="150"/>
        <v>-1.2890008582265189</v>
      </c>
      <c r="I2089" s="351">
        <f t="shared" si="151"/>
        <v>40322</v>
      </c>
      <c r="J2089" s="353">
        <f t="array" ref="J2089">(PRODUCT(1+$F$2:F2089/100)-1)*100</f>
        <v>1113.398528920098</v>
      </c>
      <c r="K2089" s="354">
        <f t="array" ref="K2089">(PRODUCT(1+$G$2:G2089/100)-1)*100</f>
        <v>14.587163039425999</v>
      </c>
      <c r="M2089" s="361">
        <f t="shared" si="152"/>
        <v>3.5533191576276453</v>
      </c>
    </row>
    <row r="2090" spans="1:13">
      <c r="A2090" s="350">
        <v>40323</v>
      </c>
      <c r="B2090" s="346">
        <v>15</v>
      </c>
      <c r="C2090" s="346">
        <v>1783.4</v>
      </c>
      <c r="D2090" s="346"/>
      <c r="E2090" s="351">
        <f t="shared" si="148"/>
        <v>40323</v>
      </c>
      <c r="F2090" s="353">
        <f t="shared" si="149"/>
        <v>3.3264219437766585</v>
      </c>
      <c r="G2090" s="354">
        <f t="shared" si="150"/>
        <v>3.5338265732542951E-2</v>
      </c>
      <c r="I2090" s="351">
        <f t="shared" si="151"/>
        <v>40323</v>
      </c>
      <c r="J2090" s="353">
        <f t="array" ref="J2090">(PRODUCT(1+$F$2:F2090/100)-1)*100</f>
        <v>1153.7612838515595</v>
      </c>
      <c r="K2090" s="354">
        <f t="array" ref="K2090">(PRODUCT(1+$G$2:G2090/100)-1)*100</f>
        <v>14.627656155596247</v>
      </c>
      <c r="M2090" s="361">
        <f t="shared" si="152"/>
        <v>3.553331476926834</v>
      </c>
    </row>
    <row r="2091" spans="1:13">
      <c r="A2091" s="350">
        <v>40324</v>
      </c>
      <c r="B2091" s="346">
        <v>14.971399999999999</v>
      </c>
      <c r="C2091" s="346">
        <v>1773.65</v>
      </c>
      <c r="D2091" s="346"/>
      <c r="E2091" s="351">
        <f t="shared" si="148"/>
        <v>40324</v>
      </c>
      <c r="F2091" s="353">
        <f t="shared" si="149"/>
        <v>-0.19066666666667231</v>
      </c>
      <c r="G2091" s="354">
        <f t="shared" si="150"/>
        <v>-0.54670853426039834</v>
      </c>
      <c r="I2091" s="351">
        <f t="shared" si="151"/>
        <v>40324</v>
      </c>
      <c r="J2091" s="353">
        <f t="array" ref="J2091">(PRODUCT(1+$F$2:F2091/100)-1)*100</f>
        <v>1151.3707790036824</v>
      </c>
      <c r="K2091" s="354">
        <f t="array" ref="K2091">(PRODUCT(1+$G$2:G2091/100)-1)*100</f>
        <v>14.000976976770939</v>
      </c>
      <c r="M2091" s="361">
        <f t="shared" si="152"/>
        <v>3.5533459499715554</v>
      </c>
    </row>
    <row r="2092" spans="1:13">
      <c r="A2092" s="350">
        <v>40325</v>
      </c>
      <c r="B2092" s="346">
        <v>15.551399999999999</v>
      </c>
      <c r="C2092" s="346">
        <v>1832.61</v>
      </c>
      <c r="D2092" s="346"/>
      <c r="E2092" s="351">
        <f t="shared" si="148"/>
        <v>40325</v>
      </c>
      <c r="F2092" s="353">
        <f t="shared" si="149"/>
        <v>3.8740531947579981</v>
      </c>
      <c r="G2092" s="354">
        <f t="shared" si="150"/>
        <v>3.3242184196430991</v>
      </c>
      <c r="I2092" s="351">
        <f t="shared" si="151"/>
        <v>40325</v>
      </c>
      <c r="J2092" s="353">
        <f t="array" ref="J2092">(PRODUCT(1+$F$2:F2092/100)-1)*100</f>
        <v>1199.8495486459426</v>
      </c>
      <c r="K2092" s="354">
        <f t="array" ref="K2092">(PRODUCT(1+$G$2:G2092/100)-1)*100</f>
        <v>17.790618452005845</v>
      </c>
      <c r="M2092" s="361">
        <f t="shared" si="152"/>
        <v>3.5556807740030942</v>
      </c>
    </row>
    <row r="2093" spans="1:13">
      <c r="A2093" s="350">
        <v>40326</v>
      </c>
      <c r="B2093" s="346">
        <v>15.8786</v>
      </c>
      <c r="C2093" s="346">
        <v>1809.98</v>
      </c>
      <c r="D2093" s="346"/>
      <c r="E2093" s="351">
        <f t="shared" si="148"/>
        <v>40326</v>
      </c>
      <c r="F2093" s="353">
        <f t="shared" si="149"/>
        <v>2.103990637498887</v>
      </c>
      <c r="G2093" s="354">
        <f t="shared" si="150"/>
        <v>-1.2348508411500481</v>
      </c>
      <c r="I2093" s="351">
        <f t="shared" si="151"/>
        <v>40326</v>
      </c>
      <c r="J2093" s="353">
        <f t="array" ref="J2093">(PRODUCT(1+$F$2:F2093/100)-1)*100</f>
        <v>1227.1982614510246</v>
      </c>
      <c r="K2093" s="354">
        <f t="array" ref="K2093">(PRODUCT(1+$G$2:G2093/100)-1)*100</f>
        <v>16.336080009255415</v>
      </c>
      <c r="M2093" s="361">
        <f t="shared" si="152"/>
        <v>3.5543967194461397</v>
      </c>
    </row>
    <row r="2094" spans="1:13">
      <c r="A2094" s="350">
        <v>40329</v>
      </c>
      <c r="B2094" s="346">
        <v>15.8786</v>
      </c>
      <c r="C2094" s="346">
        <v>1809.98</v>
      </c>
      <c r="D2094" s="346"/>
      <c r="E2094" s="351">
        <f t="shared" si="148"/>
        <v>40329</v>
      </c>
      <c r="F2094" s="353">
        <f t="shared" si="149"/>
        <v>0</v>
      </c>
      <c r="G2094" s="354">
        <f t="shared" si="150"/>
        <v>0</v>
      </c>
      <c r="I2094" s="351">
        <f t="shared" si="151"/>
        <v>40329</v>
      </c>
      <c r="J2094" s="353">
        <f t="array" ref="J2094">(PRODUCT(1+$F$2:F2094/100)-1)*100</f>
        <v>1227.1982614510246</v>
      </c>
      <c r="K2094" s="354">
        <f t="array" ref="K2094">(PRODUCT(1+$G$2:G2094/100)-1)*100</f>
        <v>16.336080009255415</v>
      </c>
      <c r="M2094" s="361">
        <f t="shared" si="152"/>
        <v>3.5543239616394491</v>
      </c>
    </row>
    <row r="2095" spans="1:13">
      <c r="A2095" s="350">
        <v>40330</v>
      </c>
      <c r="B2095" s="346">
        <v>15.3271</v>
      </c>
      <c r="C2095" s="346">
        <v>1778.99</v>
      </c>
      <c r="D2095" s="346"/>
      <c r="E2095" s="351">
        <f t="shared" si="148"/>
        <v>40330</v>
      </c>
      <c r="F2095" s="353">
        <f t="shared" si="149"/>
        <v>-3.4732281183479707</v>
      </c>
      <c r="G2095" s="354">
        <f t="shared" si="150"/>
        <v>-1.7121736151780698</v>
      </c>
      <c r="I2095" s="351">
        <f t="shared" si="151"/>
        <v>40330</v>
      </c>
      <c r="J2095" s="353">
        <f t="array" ref="J2095">(PRODUCT(1+$F$2:F2095/100)-1)*100</f>
        <v>1181.1016382480823</v>
      </c>
      <c r="K2095" s="354">
        <f t="array" ref="K2095">(PRODUCT(1+$G$2:G2095/100)-1)*100</f>
        <v>14.344204342404488</v>
      </c>
      <c r="M2095" s="361">
        <f t="shared" si="152"/>
        <v>3.556664000503388</v>
      </c>
    </row>
    <row r="2096" spans="1:13">
      <c r="A2096" s="350">
        <v>40331</v>
      </c>
      <c r="B2096" s="346">
        <v>15.825699999999999</v>
      </c>
      <c r="C2096" s="346">
        <v>1825.25</v>
      </c>
      <c r="D2096" s="346"/>
      <c r="E2096" s="351">
        <f t="shared" si="148"/>
        <v>40331</v>
      </c>
      <c r="F2096" s="353">
        <f t="shared" si="149"/>
        <v>3.2530615706819921</v>
      </c>
      <c r="G2096" s="354">
        <f t="shared" si="150"/>
        <v>2.6003518850583829</v>
      </c>
      <c r="I2096" s="351">
        <f t="shared" si="151"/>
        <v>40331</v>
      </c>
      <c r="J2096" s="353">
        <f t="array" ref="J2096">(PRODUCT(1+$F$2:F2096/100)-1)*100</f>
        <v>1222.7766633233082</v>
      </c>
      <c r="K2096" s="354">
        <f t="array" ref="K2096">(PRODUCT(1+$G$2:G2096/100)-1)*100</f>
        <v>17.317556015477219</v>
      </c>
      <c r="M2096" s="361">
        <f t="shared" si="152"/>
        <v>3.5576964617850479</v>
      </c>
    </row>
    <row r="2097" spans="1:13">
      <c r="A2097" s="350">
        <v>40332</v>
      </c>
      <c r="B2097" s="346">
        <v>15.9786</v>
      </c>
      <c r="C2097" s="346">
        <v>1832.72</v>
      </c>
      <c r="D2097" s="346"/>
      <c r="E2097" s="351">
        <f t="shared" si="148"/>
        <v>40332</v>
      </c>
      <c r="F2097" s="353">
        <f t="shared" si="149"/>
        <v>0.96614999652464562</v>
      </c>
      <c r="G2097" s="354">
        <f t="shared" si="150"/>
        <v>0.40925900561568085</v>
      </c>
      <c r="I2097" s="351">
        <f t="shared" si="151"/>
        <v>40332</v>
      </c>
      <c r="J2097" s="353">
        <f t="array" ref="J2097">(PRODUCT(1+$F$2:F2097/100)-1)*100</f>
        <v>1235.5566700100351</v>
      </c>
      <c r="K2097" s="354">
        <f t="array" ref="K2097">(PRODUCT(1+$G$2:G2097/100)-1)*100</f>
        <v>17.797688678638778</v>
      </c>
      <c r="M2097" s="361">
        <f t="shared" si="152"/>
        <v>3.5576976536723293</v>
      </c>
    </row>
    <row r="2098" spans="1:13">
      <c r="A2098" s="350">
        <v>40333</v>
      </c>
      <c r="B2098" s="346">
        <v>15.6829</v>
      </c>
      <c r="C2098" s="346">
        <v>1769.72</v>
      </c>
      <c r="D2098" s="346"/>
      <c r="E2098" s="351">
        <f t="shared" si="148"/>
        <v>40333</v>
      </c>
      <c r="F2098" s="353">
        <f t="shared" si="149"/>
        <v>-1.8506001777377268</v>
      </c>
      <c r="G2098" s="354">
        <f t="shared" si="150"/>
        <v>-3.4375136409271478</v>
      </c>
      <c r="I2098" s="351">
        <f t="shared" si="151"/>
        <v>40333</v>
      </c>
      <c r="J2098" s="353">
        <f t="array" ref="J2098">(PRODUCT(1+$F$2:F2098/100)-1)*100</f>
        <v>1210.8408559010411</v>
      </c>
      <c r="K2098" s="354">
        <f t="array" ref="K2098">(PRODUCT(1+$G$2:G2098/100)-1)*100</f>
        <v>13.74837706161367</v>
      </c>
      <c r="M2098" s="361">
        <f t="shared" si="152"/>
        <v>3.5584216210207238</v>
      </c>
    </row>
    <row r="2099" spans="1:13">
      <c r="A2099" s="350">
        <v>40336</v>
      </c>
      <c r="B2099" s="346">
        <v>15.5943</v>
      </c>
      <c r="C2099" s="346">
        <v>1745.87</v>
      </c>
      <c r="D2099" s="346"/>
      <c r="E2099" s="351">
        <f t="shared" si="148"/>
        <v>40336</v>
      </c>
      <c r="F2099" s="353">
        <f t="shared" si="149"/>
        <v>-0.56494653412314522</v>
      </c>
      <c r="G2099" s="354">
        <f t="shared" si="150"/>
        <v>-1.3476708179825159</v>
      </c>
      <c r="I2099" s="351">
        <f t="shared" si="151"/>
        <v>40336</v>
      </c>
      <c r="J2099" s="353">
        <f t="array" ref="J2099">(PRODUCT(1+$F$2:F2099/100)-1)*100</f>
        <v>1203.4353059177581</v>
      </c>
      <c r="K2099" s="354">
        <f t="array" ref="K2099">(PRODUCT(1+$G$2:G2099/100)-1)*100</f>
        <v>12.215423378025591</v>
      </c>
      <c r="M2099" s="361">
        <f t="shared" si="152"/>
        <v>3.553322068720016</v>
      </c>
    </row>
    <row r="2100" spans="1:13">
      <c r="A2100" s="350">
        <v>40337</v>
      </c>
      <c r="B2100" s="346">
        <v>15.7614</v>
      </c>
      <c r="C2100" s="346">
        <v>1765.29</v>
      </c>
      <c r="D2100" s="346"/>
      <c r="E2100" s="351">
        <f t="shared" si="148"/>
        <v>40337</v>
      </c>
      <c r="F2100" s="353">
        <f t="shared" si="149"/>
        <v>1.0715453723475932</v>
      </c>
      <c r="G2100" s="354">
        <f t="shared" si="150"/>
        <v>1.1123394067141357</v>
      </c>
      <c r="I2100" s="351">
        <f t="shared" si="151"/>
        <v>40337</v>
      </c>
      <c r="J2100" s="353">
        <f t="array" ref="J2100">(PRODUCT(1+$F$2:F2100/100)-1)*100</f>
        <v>1217.4022066198645</v>
      </c>
      <c r="K2100" s="354">
        <f t="array" ref="K2100">(PRODUCT(1+$G$2:G2100/100)-1)*100</f>
        <v>13.463639752670487</v>
      </c>
      <c r="M2100" s="361">
        <f t="shared" si="152"/>
        <v>3.5477447210837521</v>
      </c>
    </row>
    <row r="2101" spans="1:13">
      <c r="A2101" s="350">
        <v>40338</v>
      </c>
      <c r="B2101" s="346">
        <v>16.489999999999998</v>
      </c>
      <c r="C2101" s="346">
        <v>1754.91</v>
      </c>
      <c r="D2101" s="346"/>
      <c r="E2101" s="351">
        <f t="shared" si="148"/>
        <v>40338</v>
      </c>
      <c r="F2101" s="353">
        <f t="shared" si="149"/>
        <v>4.6226858020226524</v>
      </c>
      <c r="G2101" s="354">
        <f t="shared" si="150"/>
        <v>-0.58800537022244415</v>
      </c>
      <c r="I2101" s="351">
        <f t="shared" si="151"/>
        <v>40338</v>
      </c>
      <c r="J2101" s="353">
        <f t="array" ref="J2101">(PRODUCT(1+$F$2:F2101/100)-1)*100</f>
        <v>1278.3015713808143</v>
      </c>
      <c r="K2101" s="354">
        <f t="array" ref="K2101">(PRODUCT(1+$G$2:G2101/100)-1)*100</f>
        <v>12.796467457674932</v>
      </c>
      <c r="M2101" s="361">
        <f t="shared" si="152"/>
        <v>3.550172147292689</v>
      </c>
    </row>
    <row r="2102" spans="1:13">
      <c r="A2102" s="350">
        <v>40339</v>
      </c>
      <c r="B2102" s="346">
        <v>16.9514</v>
      </c>
      <c r="C2102" s="346">
        <v>1806.69</v>
      </c>
      <c r="D2102" s="346"/>
      <c r="E2102" s="351">
        <f t="shared" si="148"/>
        <v>40339</v>
      </c>
      <c r="F2102" s="353">
        <f t="shared" si="149"/>
        <v>2.7980594299575667</v>
      </c>
      <c r="G2102" s="354">
        <f t="shared" si="150"/>
        <v>2.9505786621536023</v>
      </c>
      <c r="I2102" s="351">
        <f t="shared" si="151"/>
        <v>40339</v>
      </c>
      <c r="J2102" s="353">
        <f t="array" ref="J2102">(PRODUCT(1+$F$2:F2102/100)-1)*100</f>
        <v>1316.8672684720884</v>
      </c>
      <c r="K2102" s="354">
        <f t="array" ref="K2102">(PRODUCT(1+$G$2:G2102/100)-1)*100</f>
        <v>16.124615958144119</v>
      </c>
      <c r="M2102" s="361">
        <f t="shared" si="152"/>
        <v>3.5432972019468858</v>
      </c>
    </row>
    <row r="2103" spans="1:13">
      <c r="A2103" s="350">
        <v>40340</v>
      </c>
      <c r="B2103" s="346">
        <v>17.241399999999999</v>
      </c>
      <c r="C2103" s="346">
        <v>1815.26</v>
      </c>
      <c r="D2103" s="346"/>
      <c r="E2103" s="351">
        <f t="shared" si="148"/>
        <v>40340</v>
      </c>
      <c r="F2103" s="353">
        <f t="shared" si="149"/>
        <v>1.7107731514801161</v>
      </c>
      <c r="G2103" s="354">
        <f t="shared" si="150"/>
        <v>0.47434811727522508</v>
      </c>
      <c r="I2103" s="351">
        <f t="shared" si="151"/>
        <v>40340</v>
      </c>
      <c r="J2103" s="353">
        <f t="array" ref="J2103">(PRODUCT(1+$F$2:F2103/100)-1)*100</f>
        <v>1341.1066532932186</v>
      </c>
      <c r="K2103" s="354">
        <f t="array" ref="K2103">(PRODUCT(1+$G$2:G2103/100)-1)*100</f>
        <v>16.675450887634668</v>
      </c>
      <c r="M2103" s="361">
        <f t="shared" si="152"/>
        <v>3.5299146124202054</v>
      </c>
    </row>
    <row r="2104" spans="1:13">
      <c r="A2104" s="350">
        <v>40343</v>
      </c>
      <c r="B2104" s="346">
        <v>18.1157</v>
      </c>
      <c r="C2104" s="346">
        <v>1812.02</v>
      </c>
      <c r="D2104" s="346"/>
      <c r="E2104" s="351">
        <f t="shared" si="148"/>
        <v>40343</v>
      </c>
      <c r="F2104" s="353">
        <f t="shared" si="149"/>
        <v>5.0709339148793164</v>
      </c>
      <c r="G2104" s="354">
        <f t="shared" si="150"/>
        <v>-0.17848682833313534</v>
      </c>
      <c r="I2104" s="351">
        <f t="shared" si="151"/>
        <v>40343</v>
      </c>
      <c r="J2104" s="353">
        <f t="array" ref="J2104">(PRODUCT(1+$F$2:F2104/100)-1)*100</f>
        <v>1414.1842193246466</v>
      </c>
      <c r="K2104" s="354">
        <f t="array" ref="K2104">(PRODUCT(1+$G$2:G2104/100)-1)*100</f>
        <v>16.467200575901941</v>
      </c>
      <c r="M2104" s="361">
        <f t="shared" si="152"/>
        <v>3.5317165299417295</v>
      </c>
    </row>
    <row r="2105" spans="1:13">
      <c r="A2105" s="350">
        <v>40344</v>
      </c>
      <c r="B2105" s="346">
        <v>17.642900000000001</v>
      </c>
      <c r="C2105" s="346">
        <v>1854.61</v>
      </c>
      <c r="D2105" s="346"/>
      <c r="E2105" s="351">
        <f t="shared" si="148"/>
        <v>40344</v>
      </c>
      <c r="F2105" s="353">
        <f t="shared" si="149"/>
        <v>-2.6098908681419952</v>
      </c>
      <c r="G2105" s="354">
        <f t="shared" si="150"/>
        <v>2.3504155583271569</v>
      </c>
      <c r="I2105" s="351">
        <f t="shared" si="151"/>
        <v>40344</v>
      </c>
      <c r="J2105" s="353">
        <f t="array" ref="J2105">(PRODUCT(1+$F$2:F2105/100)-1)*100</f>
        <v>1374.6656636576456</v>
      </c>
      <c r="K2105" s="354">
        <f t="array" ref="K2105">(PRODUCT(1+$G$2:G2105/100)-1)*100</f>
        <v>19.204663778586028</v>
      </c>
      <c r="M2105" s="361">
        <f t="shared" si="152"/>
        <v>3.532822498622036</v>
      </c>
    </row>
    <row r="2106" spans="1:13">
      <c r="A2106" s="350">
        <v>40345</v>
      </c>
      <c r="B2106" s="346">
        <v>17.809999999999999</v>
      </c>
      <c r="C2106" s="346">
        <v>1853.62</v>
      </c>
      <c r="D2106" s="346"/>
      <c r="E2106" s="351">
        <f t="shared" si="148"/>
        <v>40345</v>
      </c>
      <c r="F2106" s="353">
        <f t="shared" si="149"/>
        <v>0.94712320536871619</v>
      </c>
      <c r="G2106" s="354">
        <f t="shared" si="150"/>
        <v>-5.338049509061582E-2</v>
      </c>
      <c r="I2106" s="351">
        <f t="shared" si="151"/>
        <v>40345</v>
      </c>
      <c r="J2106" s="353">
        <f t="array" ref="J2106">(PRODUCT(1+$F$2:F2106/100)-1)*100</f>
        <v>1388.6325643597515</v>
      </c>
      <c r="K2106" s="354">
        <f t="array" ref="K2106">(PRODUCT(1+$G$2:G2106/100)-1)*100</f>
        <v>19.141031738889925</v>
      </c>
      <c r="M2106" s="361">
        <f t="shared" si="152"/>
        <v>3.5317997531452257</v>
      </c>
    </row>
    <row r="2107" spans="1:13">
      <c r="A2107" s="350">
        <v>40346</v>
      </c>
      <c r="B2107" s="346">
        <v>17.98</v>
      </c>
      <c r="C2107" s="346">
        <v>1856.25</v>
      </c>
      <c r="D2107" s="346"/>
      <c r="E2107" s="351">
        <f t="shared" si="148"/>
        <v>40346</v>
      </c>
      <c r="F2107" s="353">
        <f t="shared" si="149"/>
        <v>0.95451993262212209</v>
      </c>
      <c r="G2107" s="354">
        <f t="shared" si="150"/>
        <v>0.14188452865204759</v>
      </c>
      <c r="I2107" s="351">
        <f t="shared" si="151"/>
        <v>40346</v>
      </c>
      <c r="J2107" s="353">
        <f t="array" ref="J2107">(PRODUCT(1+$F$2:F2107/100)-1)*100</f>
        <v>1402.8418589100693</v>
      </c>
      <c r="K2107" s="354">
        <f t="array" ref="K2107">(PRODUCT(1+$G$2:G2107/100)-1)*100</f>
        <v>19.310074430203827</v>
      </c>
      <c r="M2107" s="361">
        <f t="shared" si="152"/>
        <v>3.5315832014705304</v>
      </c>
    </row>
    <row r="2108" spans="1:13">
      <c r="A2108" s="350">
        <v>40347</v>
      </c>
      <c r="B2108" s="346">
        <v>18.059999999999999</v>
      </c>
      <c r="C2108" s="346">
        <v>1858.7</v>
      </c>
      <c r="D2108" s="346"/>
      <c r="E2108" s="351">
        <f t="shared" si="148"/>
        <v>40347</v>
      </c>
      <c r="F2108" s="353">
        <f t="shared" si="149"/>
        <v>0.44493882091212189</v>
      </c>
      <c r="G2108" s="354">
        <f t="shared" si="150"/>
        <v>0.13198653198653876</v>
      </c>
      <c r="I2108" s="351">
        <f t="shared" si="151"/>
        <v>40347</v>
      </c>
      <c r="J2108" s="353">
        <f t="array" ref="J2108">(PRODUCT(1+$F$2:F2108/100)-1)*100</f>
        <v>1409.5285857572774</v>
      </c>
      <c r="K2108" s="354">
        <f t="array" ref="K2108">(PRODUCT(1+$G$2:G2108/100)-1)*100</f>
        <v>19.467547659754803</v>
      </c>
      <c r="M2108" s="361">
        <f t="shared" si="152"/>
        <v>3.5314856569715212</v>
      </c>
    </row>
    <row r="2109" spans="1:13">
      <c r="A2109" s="350">
        <v>40350</v>
      </c>
      <c r="B2109" s="346">
        <v>16.9986</v>
      </c>
      <c r="C2109" s="346">
        <v>1851.55</v>
      </c>
      <c r="D2109" s="346"/>
      <c r="E2109" s="351">
        <f t="shared" si="148"/>
        <v>40350</v>
      </c>
      <c r="F2109" s="353">
        <f t="shared" si="149"/>
        <v>-5.8770764119601253</v>
      </c>
      <c r="G2109" s="354">
        <f t="shared" si="150"/>
        <v>-0.38467746274277737</v>
      </c>
      <c r="I2109" s="351">
        <f t="shared" si="151"/>
        <v>40350</v>
      </c>
      <c r="J2109" s="353">
        <f t="array" ref="J2109">(PRODUCT(1+$F$2:F2109/100)-1)*100</f>
        <v>1320.8124373119413</v>
      </c>
      <c r="K2109" s="354">
        <f t="array" ref="K2109">(PRODUCT(1+$G$2:G2109/100)-1)*100</f>
        <v>19.007982928616229</v>
      </c>
      <c r="M2109" s="361">
        <f t="shared" si="152"/>
        <v>3.5375033208358855</v>
      </c>
    </row>
    <row r="2110" spans="1:13">
      <c r="A2110" s="350">
        <v>40351</v>
      </c>
      <c r="B2110" s="346">
        <v>16.6328</v>
      </c>
      <c r="C2110" s="346">
        <v>1822.05</v>
      </c>
      <c r="D2110" s="346"/>
      <c r="E2110" s="351">
        <f t="shared" si="148"/>
        <v>40351</v>
      </c>
      <c r="F2110" s="353">
        <f t="shared" si="149"/>
        <v>-2.1519419246290861</v>
      </c>
      <c r="G2110" s="354">
        <f t="shared" si="150"/>
        <v>-1.5932597013313177</v>
      </c>
      <c r="I2110" s="351">
        <f t="shared" si="151"/>
        <v>40351</v>
      </c>
      <c r="J2110" s="353">
        <f t="array" ref="J2110">(PRODUCT(1+$F$2:F2110/100)-1)*100</f>
        <v>1290.2373788030814</v>
      </c>
      <c r="K2110" s="354">
        <f t="array" ref="K2110">(PRODUCT(1+$G$2:G2110/100)-1)*100</f>
        <v>17.111876695247339</v>
      </c>
      <c r="M2110" s="361">
        <f t="shared" si="152"/>
        <v>3.5378882277103858</v>
      </c>
    </row>
    <row r="2111" spans="1:13">
      <c r="A2111" s="350">
        <v>40352</v>
      </c>
      <c r="B2111" s="346">
        <v>16.824300000000001</v>
      </c>
      <c r="C2111" s="346">
        <v>1816.65</v>
      </c>
      <c r="D2111" s="346"/>
      <c r="E2111" s="351">
        <f t="shared" si="148"/>
        <v>40352</v>
      </c>
      <c r="F2111" s="353">
        <f t="shared" si="149"/>
        <v>1.1513395219085343</v>
      </c>
      <c r="G2111" s="354">
        <f t="shared" si="150"/>
        <v>-0.29636947394418023</v>
      </c>
      <c r="I2111" s="351">
        <f t="shared" si="151"/>
        <v>40352</v>
      </c>
      <c r="J2111" s="353">
        <f t="array" ref="J2111">(PRODUCT(1+$F$2:F2111/100)-1)*100</f>
        <v>1306.2437311935864</v>
      </c>
      <c r="K2111" s="354">
        <f t="array" ref="K2111">(PRODUCT(1+$G$2:G2111/100)-1)*100</f>
        <v>16.764792842359476</v>
      </c>
      <c r="M2111" s="361">
        <f t="shared" si="152"/>
        <v>3.5374103355664839</v>
      </c>
    </row>
    <row r="2112" spans="1:13">
      <c r="A2112" s="350">
        <v>40353</v>
      </c>
      <c r="B2112" s="346">
        <v>16.464300000000001</v>
      </c>
      <c r="C2112" s="346">
        <v>1786.13</v>
      </c>
      <c r="D2112" s="346"/>
      <c r="E2112" s="351">
        <f t="shared" si="148"/>
        <v>40353</v>
      </c>
      <c r="F2112" s="353">
        <f t="shared" si="149"/>
        <v>-2.1397621297765679</v>
      </c>
      <c r="G2112" s="354">
        <f t="shared" si="150"/>
        <v>-1.6800154129854361</v>
      </c>
      <c r="I2112" s="351">
        <f t="shared" si="151"/>
        <v>40353</v>
      </c>
      <c r="J2112" s="353">
        <f t="array" ref="J2112">(PRODUCT(1+$F$2:F2112/100)-1)*100</f>
        <v>1276.153460381149</v>
      </c>
      <c r="K2112" s="354">
        <f t="array" ref="K2112">(PRODUCT(1+$G$2:G2112/100)-1)*100</f>
        <v>14.803126325667314</v>
      </c>
      <c r="M2112" s="361">
        <f t="shared" si="152"/>
        <v>3.5384137135076021</v>
      </c>
    </row>
    <row r="2113" spans="1:13">
      <c r="A2113" s="350">
        <v>40354</v>
      </c>
      <c r="B2113" s="346">
        <v>16.854299999999999</v>
      </c>
      <c r="C2113" s="346">
        <v>1791.24</v>
      </c>
      <c r="D2113" s="346"/>
      <c r="E2113" s="351">
        <f t="shared" si="148"/>
        <v>40354</v>
      </c>
      <c r="F2113" s="353">
        <f t="shared" si="149"/>
        <v>2.368761502159189</v>
      </c>
      <c r="G2113" s="354">
        <f t="shared" si="150"/>
        <v>0.28609339745706563</v>
      </c>
      <c r="I2113" s="351">
        <f t="shared" si="151"/>
        <v>40354</v>
      </c>
      <c r="J2113" s="353">
        <f t="array" ref="J2113">(PRODUCT(1+$F$2:F2113/100)-1)*100</f>
        <v>1308.7512537612893</v>
      </c>
      <c r="K2113" s="354">
        <f t="array" ref="K2113">(PRODUCT(1+$G$2:G2113/100)-1)*100</f>
        <v>15.131570490159341</v>
      </c>
      <c r="M2113" s="361">
        <f t="shared" si="152"/>
        <v>3.5390783540687973</v>
      </c>
    </row>
    <row r="2114" spans="1:13">
      <c r="A2114" s="350">
        <v>40357</v>
      </c>
      <c r="B2114" s="346">
        <v>16.801400000000001</v>
      </c>
      <c r="C2114" s="346">
        <v>1787.94</v>
      </c>
      <c r="D2114" s="346"/>
      <c r="E2114" s="351">
        <f t="shared" si="148"/>
        <v>40357</v>
      </c>
      <c r="F2114" s="353">
        <f t="shared" si="149"/>
        <v>-0.3138664910438127</v>
      </c>
      <c r="G2114" s="354">
        <f t="shared" si="150"/>
        <v>-0.18422991893883855</v>
      </c>
      <c r="I2114" s="351">
        <f t="shared" si="151"/>
        <v>40357</v>
      </c>
      <c r="J2114" s="353">
        <f t="array" ref="J2114">(PRODUCT(1+$F$2:F2114/100)-1)*100</f>
        <v>1304.3296556335731</v>
      </c>
      <c r="K2114" s="354">
        <f t="array" ref="K2114">(PRODUCT(1+$G$2:G2114/100)-1)*100</f>
        <v>14.919463691172318</v>
      </c>
      <c r="M2114" s="361">
        <f t="shared" si="152"/>
        <v>3.5322664067275533</v>
      </c>
    </row>
    <row r="2115" spans="1:13">
      <c r="A2115" s="350">
        <v>40358</v>
      </c>
      <c r="B2115" s="346">
        <v>16.082799999999999</v>
      </c>
      <c r="C2115" s="346">
        <v>1732.55</v>
      </c>
      <c r="D2115" s="346"/>
      <c r="E2115" s="351">
        <f t="shared" ref="E2115:E2178" si="153">A2115</f>
        <v>40358</v>
      </c>
      <c r="F2115" s="353">
        <f t="shared" ref="F2115:F2178" si="154">((B2115/B2114)-1)*100</f>
        <v>-4.2770245336698265</v>
      </c>
      <c r="G2115" s="354">
        <f t="shared" ref="G2115:G2178" si="155">((C2115/C2114)-1)*100</f>
        <v>-3.097978679374036</v>
      </c>
      <c r="I2115" s="351">
        <f t="shared" ref="I2115:I2178" si="156">E2115</f>
        <v>40358</v>
      </c>
      <c r="J2115" s="353">
        <f t="array" ref="J2115">(PRODUCT(1+$F$2:F2115/100)-1)*100</f>
        <v>1244.2661317285242</v>
      </c>
      <c r="K2115" s="354">
        <f t="array" ref="K2115">(PRODUCT(1+$G$2:G2115/100)-1)*100</f>
        <v>11.359283207568804</v>
      </c>
      <c r="M2115" s="361">
        <f t="shared" si="152"/>
        <v>3.531929214131829</v>
      </c>
    </row>
    <row r="2116" spans="1:13">
      <c r="A2116" s="350">
        <v>40359</v>
      </c>
      <c r="B2116" s="346">
        <v>15.5214</v>
      </c>
      <c r="C2116" s="346">
        <v>1715.23</v>
      </c>
      <c r="D2116" s="346"/>
      <c r="E2116" s="351">
        <f t="shared" si="153"/>
        <v>40359</v>
      </c>
      <c r="F2116" s="353">
        <f t="shared" si="154"/>
        <v>-3.4906857014947557</v>
      </c>
      <c r="G2116" s="354">
        <f t="shared" si="155"/>
        <v>-0.99968254884418295</v>
      </c>
      <c r="I2116" s="351">
        <f t="shared" si="156"/>
        <v>40359</v>
      </c>
      <c r="J2116" s="353">
        <f t="array" ref="J2116">(PRODUCT(1+$F$2:F2116/100)-1)*100</f>
        <v>1197.34202607824</v>
      </c>
      <c r="K2116" s="354">
        <f t="array" ref="K2116">(PRODUCT(1+$G$2:G2116/100)-1)*100</f>
        <v>10.246043886824774</v>
      </c>
      <c r="M2116" s="361">
        <f t="shared" si="152"/>
        <v>3.5332833456255375</v>
      </c>
    </row>
    <row r="2117" spans="1:13">
      <c r="A2117" s="350">
        <v>40360</v>
      </c>
      <c r="B2117" s="346">
        <v>15.665699999999999</v>
      </c>
      <c r="C2117" s="346">
        <v>1709.77</v>
      </c>
      <c r="D2117" s="346"/>
      <c r="E2117" s="351">
        <f t="shared" si="153"/>
        <v>40360</v>
      </c>
      <c r="F2117" s="353">
        <f t="shared" si="154"/>
        <v>0.92968417797363312</v>
      </c>
      <c r="G2117" s="354">
        <f t="shared" si="155"/>
        <v>-0.31832465616856709</v>
      </c>
      <c r="I2117" s="351">
        <f t="shared" si="156"/>
        <v>40360</v>
      </c>
      <c r="J2117" s="353">
        <f t="array" ref="J2117">(PRODUCT(1+$F$2:F2117/100)-1)*100</f>
        <v>1209.403209628892</v>
      </c>
      <c r="K2117" s="354">
        <f t="array" ref="K2117">(PRODUCT(1+$G$2:G2117/100)-1)*100</f>
        <v>9.8951035466825932</v>
      </c>
      <c r="M2117" s="361">
        <f t="shared" si="152"/>
        <v>3.5333530378816222</v>
      </c>
    </row>
    <row r="2118" spans="1:13">
      <c r="A2118" s="350">
        <v>40361</v>
      </c>
      <c r="B2118" s="346">
        <v>15.2971</v>
      </c>
      <c r="C2118" s="346">
        <v>1701.86</v>
      </c>
      <c r="D2118" s="346"/>
      <c r="E2118" s="351">
        <f t="shared" si="153"/>
        <v>40361</v>
      </c>
      <c r="F2118" s="353">
        <f t="shared" si="154"/>
        <v>-2.3529111370701572</v>
      </c>
      <c r="G2118" s="354">
        <f t="shared" si="155"/>
        <v>-0.46263532521918505</v>
      </c>
      <c r="I2118" s="351">
        <f t="shared" si="156"/>
        <v>40361</v>
      </c>
      <c r="J2118" s="353">
        <f t="array" ref="J2118">(PRODUCT(1+$F$2:F2118/100)-1)*100</f>
        <v>1178.5941156803797</v>
      </c>
      <c r="K2118" s="354">
        <f t="array" ref="K2118">(PRODUCT(1+$G$2:G2118/100)-1)*100</f>
        <v>9.3866899769894374</v>
      </c>
      <c r="M2118" s="361">
        <f t="shared" si="152"/>
        <v>3.5343441331837746</v>
      </c>
    </row>
    <row r="2119" spans="1:13">
      <c r="A2119" s="350">
        <v>40364</v>
      </c>
      <c r="B2119" s="346">
        <v>15.2971</v>
      </c>
      <c r="C2119" s="346">
        <v>1701.86</v>
      </c>
      <c r="D2119" s="346"/>
      <c r="E2119" s="351">
        <f t="shared" si="153"/>
        <v>40364</v>
      </c>
      <c r="F2119" s="353">
        <f t="shared" si="154"/>
        <v>0</v>
      </c>
      <c r="G2119" s="354">
        <f t="shared" si="155"/>
        <v>0</v>
      </c>
      <c r="I2119" s="351">
        <f t="shared" si="156"/>
        <v>40364</v>
      </c>
      <c r="J2119" s="353">
        <f t="array" ref="J2119">(PRODUCT(1+$F$2:F2119/100)-1)*100</f>
        <v>1178.5941156803797</v>
      </c>
      <c r="K2119" s="354">
        <f t="array" ref="K2119">(PRODUCT(1+$G$2:G2119/100)-1)*100</f>
        <v>9.3866899769894374</v>
      </c>
      <c r="M2119" s="361">
        <f t="shared" si="152"/>
        <v>3.5343441331837746</v>
      </c>
    </row>
    <row r="2120" spans="1:13">
      <c r="A2120" s="350">
        <v>40365</v>
      </c>
      <c r="B2120" s="346">
        <v>15.324299999999999</v>
      </c>
      <c r="C2120" s="346">
        <v>1710.97</v>
      </c>
      <c r="D2120" s="346"/>
      <c r="E2120" s="351">
        <f t="shared" si="153"/>
        <v>40365</v>
      </c>
      <c r="F2120" s="353">
        <f t="shared" si="154"/>
        <v>0.17781148060742602</v>
      </c>
      <c r="G2120" s="354">
        <f t="shared" si="155"/>
        <v>0.53529667540221926</v>
      </c>
      <c r="I2120" s="351">
        <f t="shared" si="156"/>
        <v>40365</v>
      </c>
      <c r="J2120" s="353">
        <f t="array" ref="J2120">(PRODUCT(1+$F$2:F2120/100)-1)*100</f>
        <v>1180.8676028084305</v>
      </c>
      <c r="K2120" s="354">
        <f t="array" ref="K2120">(PRODUCT(1+$G$2:G2120/100)-1)*100</f>
        <v>9.972233291768795</v>
      </c>
      <c r="M2120" s="361">
        <f t="shared" si="152"/>
        <v>3.5343458213251591</v>
      </c>
    </row>
    <row r="2121" spans="1:13">
      <c r="A2121" s="350">
        <v>40366</v>
      </c>
      <c r="B2121" s="346">
        <v>16.927099999999999</v>
      </c>
      <c r="C2121" s="346">
        <v>1765.42</v>
      </c>
      <c r="D2121" s="346"/>
      <c r="E2121" s="351">
        <f t="shared" si="153"/>
        <v>40366</v>
      </c>
      <c r="F2121" s="353">
        <f t="shared" si="154"/>
        <v>10.459205314435248</v>
      </c>
      <c r="G2121" s="354">
        <f t="shared" si="155"/>
        <v>3.1824053022554422</v>
      </c>
      <c r="I2121" s="351">
        <f t="shared" si="156"/>
        <v>40366</v>
      </c>
      <c r="J2121" s="353">
        <f t="array" ref="J2121">(PRODUCT(1+$F$2:F2121/100)-1)*100</f>
        <v>1314.8361751922491</v>
      </c>
      <c r="K2121" s="354">
        <f t="array" ref="K2121">(PRODUCT(1+$G$2:G2121/100)-1)*100</f>
        <v>13.471995475054776</v>
      </c>
      <c r="M2121" s="361">
        <f t="shared" si="152"/>
        <v>3.5518183269426697</v>
      </c>
    </row>
    <row r="2122" spans="1:13">
      <c r="A2122" s="350">
        <v>40367</v>
      </c>
      <c r="B2122" s="346">
        <v>16.711400000000001</v>
      </c>
      <c r="C2122" s="346">
        <v>1782.1</v>
      </c>
      <c r="D2122" s="346"/>
      <c r="E2122" s="351">
        <f t="shared" si="153"/>
        <v>40367</v>
      </c>
      <c r="F2122" s="353">
        <f t="shared" si="154"/>
        <v>-1.2742879760856751</v>
      </c>
      <c r="G2122" s="354">
        <f t="shared" si="155"/>
        <v>0.94481766378538001</v>
      </c>
      <c r="I2122" s="351">
        <f t="shared" si="156"/>
        <v>40367</v>
      </c>
      <c r="J2122" s="353">
        <f t="array" ref="J2122">(PRODUCT(1+$F$2:F2122/100)-1)*100</f>
        <v>1296.8070879304639</v>
      </c>
      <c r="K2122" s="354">
        <f t="array" ref="K2122">(PRODUCT(1+$G$2:G2122/100)-1)*100</f>
        <v>14.544098931752835</v>
      </c>
      <c r="M2122" s="361">
        <f t="shared" si="152"/>
        <v>3.552255456990205</v>
      </c>
    </row>
    <row r="2123" spans="1:13">
      <c r="A2123" s="350">
        <v>40368</v>
      </c>
      <c r="B2123" s="346">
        <v>16.790600000000001</v>
      </c>
      <c r="C2123" s="346">
        <v>1794.94</v>
      </c>
      <c r="D2123" s="346"/>
      <c r="E2123" s="351">
        <f t="shared" si="153"/>
        <v>40368</v>
      </c>
      <c r="F2123" s="353">
        <f t="shared" si="154"/>
        <v>0.47392797730889669</v>
      </c>
      <c r="G2123" s="354">
        <f t="shared" si="155"/>
        <v>0.72049828853599784</v>
      </c>
      <c r="I2123" s="351">
        <f t="shared" si="156"/>
        <v>40368</v>
      </c>
      <c r="J2123" s="353">
        <f t="array" ref="J2123">(PRODUCT(1+$F$2:F2123/100)-1)*100</f>
        <v>1303.4269475091999</v>
      </c>
      <c r="K2123" s="354">
        <f t="array" ref="K2123">(PRODUCT(1+$G$2:G2123/100)-1)*100</f>
        <v>15.369387204175089</v>
      </c>
      <c r="M2123" s="361">
        <f t="shared" si="152"/>
        <v>3.5516753390603979</v>
      </c>
    </row>
    <row r="2124" spans="1:13">
      <c r="A2124" s="350">
        <v>40371</v>
      </c>
      <c r="B2124" s="346">
        <v>17.054300000000001</v>
      </c>
      <c r="C2124" s="346">
        <v>1796.3</v>
      </c>
      <c r="D2124" s="346"/>
      <c r="E2124" s="351">
        <f t="shared" si="153"/>
        <v>40371</v>
      </c>
      <c r="F2124" s="353">
        <f t="shared" si="154"/>
        <v>1.5705216013721879</v>
      </c>
      <c r="G2124" s="354">
        <f t="shared" si="155"/>
        <v>7.5768549366550531E-2</v>
      </c>
      <c r="I2124" s="351">
        <f t="shared" si="156"/>
        <v>40371</v>
      </c>
      <c r="J2124" s="353">
        <f t="array" ref="J2124">(PRODUCT(1+$F$2:F2124/100)-1)*100</f>
        <v>1325.4680708793103</v>
      </c>
      <c r="K2124" s="354">
        <f t="array" ref="K2124">(PRODUCT(1+$G$2:G2124/100)-1)*100</f>
        <v>15.456800915272773</v>
      </c>
      <c r="M2124" s="361">
        <f t="shared" si="152"/>
        <v>3.5518448969227676</v>
      </c>
    </row>
    <row r="2125" spans="1:13">
      <c r="A2125" s="350">
        <v>40372</v>
      </c>
      <c r="B2125" s="346">
        <v>17.2743</v>
      </c>
      <c r="C2125" s="346">
        <v>1824.07</v>
      </c>
      <c r="D2125" s="346"/>
      <c r="E2125" s="351">
        <f t="shared" si="153"/>
        <v>40372</v>
      </c>
      <c r="F2125" s="353">
        <f t="shared" si="154"/>
        <v>1.2899972440967966</v>
      </c>
      <c r="G2125" s="354">
        <f t="shared" si="155"/>
        <v>1.5459555753493337</v>
      </c>
      <c r="I2125" s="351">
        <f t="shared" si="156"/>
        <v>40372</v>
      </c>
      <c r="J2125" s="353">
        <f t="array" ref="J2125">(PRODUCT(1+$F$2:F2125/100)-1)*100</f>
        <v>1343.8565697091331</v>
      </c>
      <c r="K2125" s="354">
        <f t="array" ref="K2125">(PRODUCT(1+$G$2:G2125/100)-1)*100</f>
        <v>17.241711766142419</v>
      </c>
      <c r="M2125" s="361">
        <f t="shared" si="152"/>
        <v>3.5520165170757232</v>
      </c>
    </row>
    <row r="2126" spans="1:13">
      <c r="A2126" s="350">
        <v>40373</v>
      </c>
      <c r="B2126" s="346">
        <v>17.571400000000001</v>
      </c>
      <c r="C2126" s="346">
        <v>1823.82</v>
      </c>
      <c r="D2126" s="346"/>
      <c r="E2126" s="351">
        <f t="shared" si="153"/>
        <v>40373</v>
      </c>
      <c r="F2126" s="353">
        <f t="shared" si="154"/>
        <v>1.7198960305193189</v>
      </c>
      <c r="G2126" s="354">
        <f t="shared" si="155"/>
        <v>-1.3705614367864882E-2</v>
      </c>
      <c r="I2126" s="351">
        <f t="shared" si="156"/>
        <v>40373</v>
      </c>
      <c r="J2126" s="353">
        <f t="array" ref="J2126">(PRODUCT(1+$F$2:F2126/100)-1)*100</f>
        <v>1368.689401537953</v>
      </c>
      <c r="K2126" s="354">
        <f t="array" ref="K2126">(PRODUCT(1+$G$2:G2126/100)-1)*100</f>
        <v>17.225643069249475</v>
      </c>
      <c r="M2126" s="361">
        <f t="shared" si="152"/>
        <v>3.5523791005038774</v>
      </c>
    </row>
    <row r="2127" spans="1:13">
      <c r="A2127" s="350">
        <v>40374</v>
      </c>
      <c r="B2127" s="346">
        <v>17.301400000000001</v>
      </c>
      <c r="C2127" s="346">
        <v>1826</v>
      </c>
      <c r="D2127" s="346"/>
      <c r="E2127" s="351">
        <f t="shared" si="153"/>
        <v>40374</v>
      </c>
      <c r="F2127" s="353">
        <f t="shared" si="154"/>
        <v>-1.5365878643705089</v>
      </c>
      <c r="G2127" s="354">
        <f t="shared" si="155"/>
        <v>0.11952933951815403</v>
      </c>
      <c r="I2127" s="351">
        <f t="shared" si="156"/>
        <v>40374</v>
      </c>
      <c r="J2127" s="353">
        <f t="array" ref="J2127">(PRODUCT(1+$F$2:F2127/100)-1)*100</f>
        <v>1346.121698428625</v>
      </c>
      <c r="K2127" s="354">
        <f t="array" ref="K2127">(PRODUCT(1+$G$2:G2127/100)-1)*100</f>
        <v>17.365762106156058</v>
      </c>
      <c r="M2127" s="361">
        <f t="shared" si="152"/>
        <v>3.5528961783711246</v>
      </c>
    </row>
    <row r="2128" spans="1:13">
      <c r="A2128" s="350">
        <v>40375</v>
      </c>
      <c r="B2128" s="346">
        <v>16.912800000000001</v>
      </c>
      <c r="C2128" s="346">
        <v>1773.43</v>
      </c>
      <c r="D2128" s="346"/>
      <c r="E2128" s="351">
        <f t="shared" si="153"/>
        <v>40375</v>
      </c>
      <c r="F2128" s="353">
        <f t="shared" si="154"/>
        <v>-2.2460610124036218</v>
      </c>
      <c r="G2128" s="354">
        <f t="shared" si="155"/>
        <v>-2.8789704271631966</v>
      </c>
      <c r="I2128" s="351">
        <f t="shared" si="156"/>
        <v>40375</v>
      </c>
      <c r="J2128" s="353">
        <f t="array" ref="J2128">(PRODUCT(1+$F$2:F2128/100)-1)*100</f>
        <v>1313.6409227683105</v>
      </c>
      <c r="K2128" s="354">
        <f t="array" ref="K2128">(PRODUCT(1+$G$2:G2128/100)-1)*100</f>
        <v>13.986836523505119</v>
      </c>
      <c r="M2128" s="361">
        <f t="shared" si="152"/>
        <v>3.5540166202942025</v>
      </c>
    </row>
    <row r="2129" spans="1:13">
      <c r="A2129" s="350">
        <v>40378</v>
      </c>
      <c r="B2129" s="346">
        <v>16.985700000000001</v>
      </c>
      <c r="C2129" s="346">
        <v>1784.06</v>
      </c>
      <c r="D2129" s="346"/>
      <c r="E2129" s="351">
        <f t="shared" si="153"/>
        <v>40378</v>
      </c>
      <c r="F2129" s="353">
        <f t="shared" si="154"/>
        <v>0.43103448275862988</v>
      </c>
      <c r="G2129" s="354">
        <f t="shared" si="155"/>
        <v>0.59940341597919389</v>
      </c>
      <c r="I2129" s="351">
        <f t="shared" si="156"/>
        <v>40378</v>
      </c>
      <c r="J2129" s="353">
        <f t="array" ref="J2129">(PRODUCT(1+$F$2:F2129/100)-1)*100</f>
        <v>1319.7342026078293</v>
      </c>
      <c r="K2129" s="354">
        <f t="array" ref="K2129">(PRODUCT(1+$G$2:G2129/100)-1)*100</f>
        <v>14.67007751539362</v>
      </c>
      <c r="M2129" s="361">
        <f t="shared" si="152"/>
        <v>3.5539236589577432</v>
      </c>
    </row>
    <row r="2130" spans="1:13">
      <c r="A2130" s="350">
        <v>40379</v>
      </c>
      <c r="B2130" s="346">
        <v>17.198599999999999</v>
      </c>
      <c r="C2130" s="346">
        <v>1804.48</v>
      </c>
      <c r="D2130" s="346"/>
      <c r="E2130" s="351">
        <f t="shared" si="153"/>
        <v>40379</v>
      </c>
      <c r="F2130" s="353">
        <f t="shared" si="154"/>
        <v>1.2534072778866756</v>
      </c>
      <c r="G2130" s="354">
        <f t="shared" si="155"/>
        <v>1.1445803392262643</v>
      </c>
      <c r="I2130" s="351">
        <f t="shared" si="156"/>
        <v>40379</v>
      </c>
      <c r="J2130" s="353">
        <f t="array" ref="J2130">(PRODUCT(1+$F$2:F2130/100)-1)*100</f>
        <v>1337.5292544299621</v>
      </c>
      <c r="K2130" s="354">
        <f t="array" ref="K2130">(PRODUCT(1+$G$2:G2130/100)-1)*100</f>
        <v>15.982568677610342</v>
      </c>
      <c r="M2130" s="361">
        <f t="shared" ref="M2130:M2193" si="157">_xlfn.STDEV.S(F1348:F2130)</f>
        <v>3.5538374159838431</v>
      </c>
    </row>
    <row r="2131" spans="1:13">
      <c r="A2131" s="350">
        <v>40380</v>
      </c>
      <c r="B2131" s="346">
        <v>17.0928</v>
      </c>
      <c r="C2131" s="346">
        <v>1781.6</v>
      </c>
      <c r="D2131" s="346"/>
      <c r="E2131" s="351">
        <f t="shared" si="153"/>
        <v>40380</v>
      </c>
      <c r="F2131" s="353">
        <f t="shared" si="154"/>
        <v>-0.61516635074947423</v>
      </c>
      <c r="G2131" s="354">
        <f t="shared" si="155"/>
        <v>-1.2679553112253994</v>
      </c>
      <c r="I2131" s="351">
        <f t="shared" si="156"/>
        <v>40380</v>
      </c>
      <c r="J2131" s="353">
        <f t="array" ref="J2131">(PRODUCT(1+$F$2:F2131/100)-1)*100</f>
        <v>1328.6860581745291</v>
      </c>
      <c r="K2131" s="354">
        <f t="array" ref="K2131">(PRODUCT(1+$G$2:G2131/100)-1)*100</f>
        <v>14.511961537966943</v>
      </c>
      <c r="M2131" s="361">
        <f t="shared" si="157"/>
        <v>3.5533711734412994</v>
      </c>
    </row>
    <row r="2132" spans="1:13">
      <c r="A2132" s="350">
        <v>40381</v>
      </c>
      <c r="B2132" s="346">
        <v>14.7943</v>
      </c>
      <c r="C2132" s="346">
        <v>1821.76</v>
      </c>
      <c r="D2132" s="346"/>
      <c r="E2132" s="351">
        <f t="shared" si="153"/>
        <v>40381</v>
      </c>
      <c r="F2132" s="353">
        <f t="shared" si="154"/>
        <v>-13.447182439389692</v>
      </c>
      <c r="G2132" s="354">
        <f t="shared" si="155"/>
        <v>2.2541535698248794</v>
      </c>
      <c r="I2132" s="351">
        <f t="shared" si="156"/>
        <v>40381</v>
      </c>
      <c r="J2132" s="353">
        <f t="array" ref="J2132">(PRODUCT(1+$F$2:F2132/100)-1)*100</f>
        <v>1136.5680374456749</v>
      </c>
      <c r="K2132" s="354">
        <f t="array" ref="K2132">(PRODUCT(1+$G$2:G2132/100)-1)*100</f>
        <v>17.093237006851524</v>
      </c>
      <c r="M2132" s="361">
        <f t="shared" si="157"/>
        <v>3.5600359826430892</v>
      </c>
    </row>
    <row r="2133" spans="1:13">
      <c r="A2133" s="350">
        <v>40382</v>
      </c>
      <c r="B2133" s="346">
        <v>15.3857</v>
      </c>
      <c r="C2133" s="346">
        <v>1836.75</v>
      </c>
      <c r="D2133" s="346"/>
      <c r="E2133" s="351">
        <f t="shared" si="153"/>
        <v>40382</v>
      </c>
      <c r="F2133" s="353">
        <f t="shared" si="154"/>
        <v>3.9974855180711533</v>
      </c>
      <c r="G2133" s="354">
        <f t="shared" si="155"/>
        <v>0.82283066924293546</v>
      </c>
      <c r="I2133" s="351">
        <f t="shared" si="156"/>
        <v>40382</v>
      </c>
      <c r="J2133" s="353">
        <f t="array" ref="J2133">(PRODUCT(1+$F$2:F2133/100)-1)*100</f>
        <v>1185.9996656636624</v>
      </c>
      <c r="K2133" s="354">
        <f t="array" ref="K2133">(PRODUCT(1+$G$2:G2133/100)-1)*100</f>
        <v>18.056716072553215</v>
      </c>
      <c r="M2133" s="361">
        <f t="shared" si="157"/>
        <v>3.5530549252034267</v>
      </c>
    </row>
    <row r="2134" spans="1:13">
      <c r="A2134" s="350">
        <v>40385</v>
      </c>
      <c r="B2134" s="346">
        <v>14.6843</v>
      </c>
      <c r="C2134" s="346">
        <v>1857.34</v>
      </c>
      <c r="D2134" s="346"/>
      <c r="E2134" s="351">
        <f t="shared" si="153"/>
        <v>40385</v>
      </c>
      <c r="F2134" s="353">
        <f t="shared" si="154"/>
        <v>-4.5587786061082713</v>
      </c>
      <c r="G2134" s="354">
        <f t="shared" si="155"/>
        <v>1.1210017694296859</v>
      </c>
      <c r="I2134" s="351">
        <f t="shared" si="156"/>
        <v>40385</v>
      </c>
      <c r="J2134" s="353">
        <f t="array" ref="J2134">(PRODUCT(1+$F$2:F2134/100)-1)*100</f>
        <v>1127.3737880307635</v>
      </c>
      <c r="K2134" s="354">
        <f t="array" ref="K2134">(PRODUCT(1+$G$2:G2134/100)-1)*100</f>
        <v>19.380133948657118</v>
      </c>
      <c r="M2134" s="361">
        <f t="shared" si="157"/>
        <v>3.5549457725577942</v>
      </c>
    </row>
    <row r="2135" spans="1:13">
      <c r="A2135" s="350">
        <v>40386</v>
      </c>
      <c r="B2135" s="346">
        <v>14.87</v>
      </c>
      <c r="C2135" s="346">
        <v>1855.39</v>
      </c>
      <c r="D2135" s="346"/>
      <c r="E2135" s="351">
        <f t="shared" si="153"/>
        <v>40386</v>
      </c>
      <c r="F2135" s="353">
        <f t="shared" si="154"/>
        <v>1.2646159503687526</v>
      </c>
      <c r="G2135" s="354">
        <f t="shared" si="155"/>
        <v>-0.10498885502923105</v>
      </c>
      <c r="I2135" s="351">
        <f t="shared" si="156"/>
        <v>40386</v>
      </c>
      <c r="J2135" s="353">
        <f t="array" ref="J2135">(PRODUCT(1+$F$2:F2135/100)-1)*100</f>
        <v>1142.8953527248459</v>
      </c>
      <c r="K2135" s="354">
        <f t="array" ref="K2135">(PRODUCT(1+$G$2:G2135/100)-1)*100</f>
        <v>19.254798112892058</v>
      </c>
      <c r="M2135" s="361">
        <f t="shared" si="157"/>
        <v>3.5474232987431971</v>
      </c>
    </row>
    <row r="2136" spans="1:13">
      <c r="A2136" s="350">
        <v>40387</v>
      </c>
      <c r="B2136" s="346">
        <v>14.33</v>
      </c>
      <c r="C2136" s="346">
        <v>1842.66</v>
      </c>
      <c r="D2136" s="346"/>
      <c r="E2136" s="351">
        <f t="shared" si="153"/>
        <v>40387</v>
      </c>
      <c r="F2136" s="353">
        <f t="shared" si="154"/>
        <v>-3.6314727639542688</v>
      </c>
      <c r="G2136" s="354">
        <f t="shared" si="155"/>
        <v>-0.68610911991549006</v>
      </c>
      <c r="I2136" s="351">
        <f t="shared" si="156"/>
        <v>40387</v>
      </c>
      <c r="J2136" s="353">
        <f t="array" ref="J2136">(PRODUCT(1+$F$2:F2136/100)-1)*100</f>
        <v>1097.7599465061896</v>
      </c>
      <c r="K2136" s="354">
        <f t="array" ref="K2136">(PRODUCT(1+$G$2:G2136/100)-1)*100</f>
        <v>18.436580067102692</v>
      </c>
      <c r="M2136" s="361">
        <f t="shared" si="157"/>
        <v>3.5466462601366113</v>
      </c>
    </row>
    <row r="2137" spans="1:13">
      <c r="A2137" s="350">
        <v>40388</v>
      </c>
      <c r="B2137" s="346">
        <v>14.0029</v>
      </c>
      <c r="C2137" s="346">
        <v>1835.29</v>
      </c>
      <c r="D2137" s="346"/>
      <c r="E2137" s="351">
        <f t="shared" si="153"/>
        <v>40388</v>
      </c>
      <c r="F2137" s="353">
        <f t="shared" si="154"/>
        <v>-2.2826238660153542</v>
      </c>
      <c r="G2137" s="354">
        <f t="shared" si="155"/>
        <v>-0.3999652676022758</v>
      </c>
      <c r="I2137" s="351">
        <f t="shared" si="156"/>
        <v>40388</v>
      </c>
      <c r="J2137" s="353">
        <f t="array" ref="J2137">(PRODUCT(1+$F$2:F2137/100)-1)*100</f>
        <v>1070.4195921096666</v>
      </c>
      <c r="K2137" s="354">
        <f t="array" ref="K2137">(PRODUCT(1+$G$2:G2137/100)-1)*100</f>
        <v>17.962874882698323</v>
      </c>
      <c r="M2137" s="361">
        <f t="shared" si="157"/>
        <v>3.5474780910505515</v>
      </c>
    </row>
    <row r="2138" spans="1:13">
      <c r="A2138" s="350">
        <v>40389</v>
      </c>
      <c r="B2138" s="346">
        <v>14.65</v>
      </c>
      <c r="C2138" s="346">
        <v>1835.4</v>
      </c>
      <c r="D2138" s="346"/>
      <c r="E2138" s="351">
        <f t="shared" si="153"/>
        <v>40389</v>
      </c>
      <c r="F2138" s="353">
        <f t="shared" si="154"/>
        <v>4.6211856115518923</v>
      </c>
      <c r="G2138" s="354">
        <f t="shared" si="155"/>
        <v>5.9936031907792398E-3</v>
      </c>
      <c r="I2138" s="351">
        <f t="shared" si="156"/>
        <v>40389</v>
      </c>
      <c r="J2138" s="353">
        <f t="array" ref="J2138">(PRODUCT(1+$F$2:F2138/100)-1)*100</f>
        <v>1124.5068538950229</v>
      </c>
      <c r="K2138" s="354">
        <f t="array" ref="K2138">(PRODUCT(1+$G$2:G2138/100)-1)*100</f>
        <v>17.969945109331231</v>
      </c>
      <c r="M2138" s="361">
        <f t="shared" si="157"/>
        <v>3.5505988149066301</v>
      </c>
    </row>
    <row r="2139" spans="1:13">
      <c r="A2139" s="350">
        <v>40392</v>
      </c>
      <c r="B2139" s="346">
        <v>14.5543</v>
      </c>
      <c r="C2139" s="346">
        <v>1875.85</v>
      </c>
      <c r="D2139" s="346"/>
      <c r="E2139" s="351">
        <f t="shared" si="153"/>
        <v>40392</v>
      </c>
      <c r="F2139" s="353">
        <f t="shared" si="154"/>
        <v>-0.65324232081911404</v>
      </c>
      <c r="G2139" s="354">
        <f t="shared" si="155"/>
        <v>2.2038792633758186</v>
      </c>
      <c r="I2139" s="351">
        <f t="shared" si="156"/>
        <v>40392</v>
      </c>
      <c r="J2139" s="353">
        <f t="array" ref="J2139">(PRODUCT(1+$F$2:F2139/100)-1)*100</f>
        <v>1116.50785690405</v>
      </c>
      <c r="K2139" s="354">
        <f t="array" ref="K2139">(PRODUCT(1+$G$2:G2139/100)-1)*100</f>
        <v>20.569860266611627</v>
      </c>
      <c r="M2139" s="361">
        <f t="shared" si="157"/>
        <v>3.5506717781856829</v>
      </c>
    </row>
    <row r="2140" spans="1:13">
      <c r="A2140" s="350">
        <v>40393</v>
      </c>
      <c r="B2140" s="346">
        <v>14.915699999999999</v>
      </c>
      <c r="C2140" s="346">
        <v>1866.87</v>
      </c>
      <c r="D2140" s="346"/>
      <c r="E2140" s="351">
        <f t="shared" si="153"/>
        <v>40393</v>
      </c>
      <c r="F2140" s="353">
        <f t="shared" si="154"/>
        <v>2.483114955717558</v>
      </c>
      <c r="G2140" s="354">
        <f t="shared" si="155"/>
        <v>-0.47871631527041103</v>
      </c>
      <c r="I2140" s="351">
        <f t="shared" si="156"/>
        <v>40393</v>
      </c>
      <c r="J2140" s="353">
        <f t="array" ref="J2140">(PRODUCT(1+$F$2:F2140/100)-1)*100</f>
        <v>1146.7151454363136</v>
      </c>
      <c r="K2140" s="354">
        <f t="array" ref="K2140">(PRODUCT(1+$G$2:G2140/100)-1)*100</f>
        <v>19.992672674216628</v>
      </c>
      <c r="M2140" s="361">
        <f t="shared" si="157"/>
        <v>3.5514751477378326</v>
      </c>
    </row>
    <row r="2141" spans="1:13">
      <c r="A2141" s="350">
        <v>40394</v>
      </c>
      <c r="B2141" s="346">
        <v>15.447100000000001</v>
      </c>
      <c r="C2141" s="346">
        <v>1878.81</v>
      </c>
      <c r="D2141" s="346"/>
      <c r="E2141" s="351">
        <f t="shared" si="153"/>
        <v>40394</v>
      </c>
      <c r="F2141" s="353">
        <f t="shared" si="154"/>
        <v>3.5626889787271132</v>
      </c>
      <c r="G2141" s="354">
        <f t="shared" si="155"/>
        <v>0.63957318934901863</v>
      </c>
      <c r="I2141" s="351">
        <f t="shared" si="156"/>
        <v>40394</v>
      </c>
      <c r="J2141" s="353">
        <f t="array" ref="J2141">(PRODUCT(1+$F$2:F2141/100)-1)*100</f>
        <v>1191.1317285188948</v>
      </c>
      <c r="K2141" s="354">
        <f t="array" ref="K2141">(PRODUCT(1+$G$2:G2141/100)-1)*100</f>
        <v>20.76011363782424</v>
      </c>
      <c r="M2141" s="361">
        <f t="shared" si="157"/>
        <v>3.551242672007096</v>
      </c>
    </row>
    <row r="2142" spans="1:13">
      <c r="A2142" s="350">
        <v>40395</v>
      </c>
      <c r="B2142" s="346">
        <v>15.79</v>
      </c>
      <c r="C2142" s="346">
        <v>1876.51</v>
      </c>
      <c r="D2142" s="346"/>
      <c r="E2142" s="351">
        <f t="shared" si="153"/>
        <v>40395</v>
      </c>
      <c r="F2142" s="353">
        <f t="shared" si="154"/>
        <v>2.2198341436256541</v>
      </c>
      <c r="G2142" s="354">
        <f t="shared" si="155"/>
        <v>-0.12241791346649933</v>
      </c>
      <c r="I2142" s="351">
        <f t="shared" si="156"/>
        <v>40395</v>
      </c>
      <c r="J2142" s="353">
        <f t="array" ref="J2142">(PRODUCT(1+$F$2:F2142/100)-1)*100</f>
        <v>1219.7927114677414</v>
      </c>
      <c r="K2142" s="354">
        <f t="array" ref="K2142">(PRODUCT(1+$G$2:G2142/100)-1)*100</f>
        <v>20.612281626409047</v>
      </c>
      <c r="M2142" s="361">
        <f t="shared" si="157"/>
        <v>3.5511443449979394</v>
      </c>
    </row>
    <row r="2143" spans="1:13">
      <c r="A2143" s="350">
        <v>40396</v>
      </c>
      <c r="B2143" s="346">
        <v>16.902799999999999</v>
      </c>
      <c r="C2143" s="346">
        <v>1869.77</v>
      </c>
      <c r="D2143" s="346"/>
      <c r="E2143" s="351">
        <f t="shared" si="153"/>
        <v>40396</v>
      </c>
      <c r="F2143" s="353">
        <f t="shared" si="154"/>
        <v>7.0474984167194332</v>
      </c>
      <c r="G2143" s="354">
        <f t="shared" si="155"/>
        <v>-0.35917740912652096</v>
      </c>
      <c r="I2143" s="351">
        <f t="shared" si="156"/>
        <v>40396</v>
      </c>
      <c r="J2143" s="353">
        <f t="array" ref="J2143">(PRODUCT(1+$F$2:F2143/100)-1)*100</f>
        <v>1312.8050819124087</v>
      </c>
      <c r="K2143" s="354">
        <f t="array" ref="K2143">(PRODUCT(1+$G$2:G2143/100)-1)*100</f>
        <v>20.179069558174923</v>
      </c>
      <c r="M2143" s="361">
        <f t="shared" si="157"/>
        <v>3.5586054000367864</v>
      </c>
    </row>
    <row r="2144" spans="1:13">
      <c r="A2144" s="350">
        <v>40399</v>
      </c>
      <c r="B2144" s="346">
        <v>16.7</v>
      </c>
      <c r="C2144" s="346">
        <v>1880.06</v>
      </c>
      <c r="D2144" s="346"/>
      <c r="E2144" s="351">
        <f t="shared" si="153"/>
        <v>40399</v>
      </c>
      <c r="F2144" s="353">
        <f t="shared" si="154"/>
        <v>-1.1998012163665139</v>
      </c>
      <c r="G2144" s="354">
        <f t="shared" si="155"/>
        <v>0.55033506794952558</v>
      </c>
      <c r="I2144" s="351">
        <f t="shared" si="156"/>
        <v>40399</v>
      </c>
      <c r="J2144" s="353">
        <f t="array" ref="J2144">(PRODUCT(1+$F$2:F2144/100)-1)*100</f>
        <v>1295.8542293547359</v>
      </c>
      <c r="K2144" s="354">
        <f t="array" ref="K2144">(PRODUCT(1+$G$2:G2144/100)-1)*100</f>
        <v>20.840457122289013</v>
      </c>
      <c r="M2144" s="361">
        <f t="shared" si="157"/>
        <v>3.5570965259938201</v>
      </c>
    </row>
    <row r="2145" spans="1:13">
      <c r="A2145" s="350">
        <v>40400</v>
      </c>
      <c r="B2145" s="346">
        <v>17.858599999999999</v>
      </c>
      <c r="C2145" s="346">
        <v>1868.88</v>
      </c>
      <c r="D2145" s="346"/>
      <c r="E2145" s="351">
        <f t="shared" si="153"/>
        <v>40400</v>
      </c>
      <c r="F2145" s="353">
        <f t="shared" si="154"/>
        <v>6.9377245508982055</v>
      </c>
      <c r="G2145" s="354">
        <f t="shared" si="155"/>
        <v>-0.59466187249341829</v>
      </c>
      <c r="I2145" s="351">
        <f t="shared" si="156"/>
        <v>40400</v>
      </c>
      <c r="J2145" s="353">
        <f t="array" ref="J2145">(PRODUCT(1+$F$2:F2145/100)-1)*100</f>
        <v>1392.6947509194304</v>
      </c>
      <c r="K2145" s="354">
        <f t="array" ref="K2145">(PRODUCT(1+$G$2:G2145/100)-1)*100</f>
        <v>20.121864997236006</v>
      </c>
      <c r="M2145" s="361">
        <f t="shared" si="157"/>
        <v>3.564629191371766</v>
      </c>
    </row>
    <row r="2146" spans="1:13">
      <c r="A2146" s="350">
        <v>40401</v>
      </c>
      <c r="B2146" s="346">
        <v>18.0671</v>
      </c>
      <c r="C2146" s="346">
        <v>1817.13</v>
      </c>
      <c r="D2146" s="346"/>
      <c r="E2146" s="351">
        <f t="shared" si="153"/>
        <v>40401</v>
      </c>
      <c r="F2146" s="353">
        <f t="shared" si="154"/>
        <v>1.1675047316139109</v>
      </c>
      <c r="G2146" s="354">
        <f t="shared" si="155"/>
        <v>-2.7690381404905651</v>
      </c>
      <c r="I2146" s="351">
        <f t="shared" si="156"/>
        <v>40401</v>
      </c>
      <c r="J2146" s="353">
        <f t="array" ref="J2146">(PRODUCT(1+$F$2:F2146/100)-1)*100</f>
        <v>1410.1220327649671</v>
      </c>
      <c r="K2146" s="354">
        <f t="array" ref="K2146">(PRODUCT(1+$G$2:G2146/100)-1)*100</f>
        <v>16.795644740393946</v>
      </c>
      <c r="M2146" s="361">
        <f t="shared" si="157"/>
        <v>3.5647368550820282</v>
      </c>
    </row>
    <row r="2147" spans="1:13">
      <c r="A2147" s="350">
        <v>40402</v>
      </c>
      <c r="B2147" s="346">
        <v>19.007100000000001</v>
      </c>
      <c r="C2147" s="346">
        <v>1807.61</v>
      </c>
      <c r="D2147" s="346"/>
      <c r="E2147" s="351">
        <f t="shared" si="153"/>
        <v>40402</v>
      </c>
      <c r="F2147" s="353">
        <f t="shared" si="154"/>
        <v>5.202827238461083</v>
      </c>
      <c r="G2147" s="354">
        <f t="shared" si="155"/>
        <v>-0.52390307793059865</v>
      </c>
      <c r="I2147" s="351">
        <f t="shared" si="156"/>
        <v>40402</v>
      </c>
      <c r="J2147" s="353">
        <f t="array" ref="J2147">(PRODUCT(1+$F$2:F2147/100)-1)*100</f>
        <v>1488.691073219665</v>
      </c>
      <c r="K2147" s="354">
        <f t="array" ref="K2147">(PRODUCT(1+$G$2:G2147/100)-1)*100</f>
        <v>16.183748762710138</v>
      </c>
      <c r="M2147" s="361">
        <f t="shared" si="157"/>
        <v>3.5670850442585724</v>
      </c>
    </row>
    <row r="2148" spans="1:13">
      <c r="A2148" s="350">
        <v>40403</v>
      </c>
      <c r="B2148" s="346">
        <v>18.894300000000001</v>
      </c>
      <c r="C2148" s="346">
        <v>1800.39</v>
      </c>
      <c r="D2148" s="346"/>
      <c r="E2148" s="351">
        <f t="shared" si="153"/>
        <v>40403</v>
      </c>
      <c r="F2148" s="353">
        <f t="shared" si="154"/>
        <v>-0.59346244298182915</v>
      </c>
      <c r="G2148" s="354">
        <f t="shared" si="155"/>
        <v>-0.39942244178776676</v>
      </c>
      <c r="I2148" s="351">
        <f t="shared" si="156"/>
        <v>40403</v>
      </c>
      <c r="J2148" s="353">
        <f t="array" ref="J2148">(PRODUCT(1+$F$2:F2148/100)-1)*100</f>
        <v>1479.2627883651014</v>
      </c>
      <c r="K2148" s="354">
        <f t="array" ref="K2148">(PRODUCT(1+$G$2:G2148/100)-1)*100</f>
        <v>15.719684796441546</v>
      </c>
      <c r="M2148" s="361">
        <f t="shared" si="157"/>
        <v>3.5672240191945441</v>
      </c>
    </row>
    <row r="2149" spans="1:13">
      <c r="A2149" s="350">
        <v>40406</v>
      </c>
      <c r="B2149" s="346">
        <v>19.602799999999998</v>
      </c>
      <c r="C2149" s="346">
        <v>1800.7</v>
      </c>
      <c r="D2149" s="346"/>
      <c r="E2149" s="351">
        <f t="shared" si="153"/>
        <v>40406</v>
      </c>
      <c r="F2149" s="353">
        <f t="shared" si="154"/>
        <v>3.749808143196609</v>
      </c>
      <c r="G2149" s="354">
        <f t="shared" si="155"/>
        <v>1.7218491549053638E-2</v>
      </c>
      <c r="I2149" s="351">
        <f t="shared" si="156"/>
        <v>40406</v>
      </c>
      <c r="J2149" s="353">
        <f t="array" ref="J2149">(PRODUCT(1+$F$2:F2149/100)-1)*100</f>
        <v>1538.4821130056896</v>
      </c>
      <c r="K2149" s="354">
        <f t="array" ref="K2149">(PRODUCT(1+$G$2:G2149/100)-1)*100</f>
        <v>15.73960998058881</v>
      </c>
      <c r="M2149" s="361">
        <f t="shared" si="157"/>
        <v>3.5692913984278087</v>
      </c>
    </row>
    <row r="2150" spans="1:13">
      <c r="A2150" s="350">
        <v>40407</v>
      </c>
      <c r="B2150" s="346">
        <v>18.995699999999999</v>
      </c>
      <c r="C2150" s="346">
        <v>1823.18</v>
      </c>
      <c r="D2150" s="346"/>
      <c r="E2150" s="351">
        <f t="shared" si="153"/>
        <v>40407</v>
      </c>
      <c r="F2150" s="353">
        <f t="shared" si="154"/>
        <v>-3.09700655008468</v>
      </c>
      <c r="G2150" s="354">
        <f t="shared" si="155"/>
        <v>1.2484033986782883</v>
      </c>
      <c r="I2150" s="351">
        <f t="shared" si="156"/>
        <v>40407</v>
      </c>
      <c r="J2150" s="353">
        <f t="array" ref="J2150">(PRODUCT(1+$F$2:F2150/100)-1)*100</f>
        <v>1487.7382146439375</v>
      </c>
      <c r="K2150" s="354">
        <f t="array" ref="K2150">(PRODUCT(1+$G$2:G2150/100)-1)*100</f>
        <v>17.184507205203481</v>
      </c>
      <c r="M2150" s="361">
        <f t="shared" si="157"/>
        <v>3.5692942937523746</v>
      </c>
    </row>
    <row r="2151" spans="1:13">
      <c r="A2151" s="350">
        <v>40408</v>
      </c>
      <c r="B2151" s="346">
        <v>17.957100000000001</v>
      </c>
      <c r="C2151" s="346">
        <v>1826.14</v>
      </c>
      <c r="D2151" s="346"/>
      <c r="E2151" s="351">
        <f t="shared" si="153"/>
        <v>40408</v>
      </c>
      <c r="F2151" s="353">
        <f t="shared" si="154"/>
        <v>-5.4675531830888024</v>
      </c>
      <c r="G2151" s="354">
        <f t="shared" si="155"/>
        <v>0.16235368970700659</v>
      </c>
      <c r="I2151" s="351">
        <f t="shared" si="156"/>
        <v>40408</v>
      </c>
      <c r="J2151" s="353">
        <f t="array" ref="J2151">(PRODUCT(1+$F$2:F2151/100)-1)*100</f>
        <v>1400.9277833500557</v>
      </c>
      <c r="K2151" s="354">
        <f t="array" ref="K2151">(PRODUCT(1+$G$2:G2151/100)-1)*100</f>
        <v>17.374760576416094</v>
      </c>
      <c r="M2151" s="361">
        <f t="shared" si="157"/>
        <v>3.5747830820711504</v>
      </c>
    </row>
    <row r="2152" spans="1:13">
      <c r="A2152" s="350">
        <v>40409</v>
      </c>
      <c r="B2152" s="346">
        <v>18.32</v>
      </c>
      <c r="C2152" s="346">
        <v>1795.24</v>
      </c>
      <c r="D2152" s="346"/>
      <c r="E2152" s="351">
        <f t="shared" si="153"/>
        <v>40409</v>
      </c>
      <c r="F2152" s="353">
        <f t="shared" si="154"/>
        <v>2.0209276553563749</v>
      </c>
      <c r="G2152" s="354">
        <f t="shared" si="155"/>
        <v>-1.6920937058495067</v>
      </c>
      <c r="I2152" s="351">
        <f t="shared" si="156"/>
        <v>40409</v>
      </c>
      <c r="J2152" s="353">
        <f t="array" ref="J2152">(PRODUCT(1+$F$2:F2152/100)-1)*100</f>
        <v>1431.2604480107045</v>
      </c>
      <c r="K2152" s="354">
        <f t="array" ref="K2152">(PRODUCT(1+$G$2:G2152/100)-1)*100</f>
        <v>15.388669640446629</v>
      </c>
      <c r="M2152" s="361">
        <f t="shared" si="157"/>
        <v>3.5752070450031352</v>
      </c>
    </row>
    <row r="2153" spans="1:13">
      <c r="A2153" s="350">
        <v>40410</v>
      </c>
      <c r="B2153" s="346">
        <v>18.5657</v>
      </c>
      <c r="C2153" s="346">
        <v>1788.67</v>
      </c>
      <c r="D2153" s="346"/>
      <c r="E2153" s="351">
        <f t="shared" si="153"/>
        <v>40410</v>
      </c>
      <c r="F2153" s="353">
        <f t="shared" si="154"/>
        <v>1.3411572052401732</v>
      </c>
      <c r="G2153" s="354">
        <f t="shared" si="155"/>
        <v>-0.3659677814665363</v>
      </c>
      <c r="I2153" s="351">
        <f t="shared" si="156"/>
        <v>40410</v>
      </c>
      <c r="J2153" s="353">
        <f t="array" ref="J2153">(PRODUCT(1+$F$2:F2153/100)-1)*100</f>
        <v>1451.7970578401928</v>
      </c>
      <c r="K2153" s="354">
        <f t="array" ref="K2153">(PRODUCT(1+$G$2:G2153/100)-1)*100</f>
        <v>14.966384286099732</v>
      </c>
      <c r="M2153" s="361">
        <f t="shared" si="157"/>
        <v>3.5753595991086735</v>
      </c>
    </row>
    <row r="2154" spans="1:13">
      <c r="A2154" s="350">
        <v>40413</v>
      </c>
      <c r="B2154" s="346">
        <v>18.128599999999999</v>
      </c>
      <c r="C2154" s="346">
        <v>1781.47</v>
      </c>
      <c r="D2154" s="346"/>
      <c r="E2154" s="351">
        <f t="shared" si="153"/>
        <v>40413</v>
      </c>
      <c r="F2154" s="353">
        <f t="shared" si="154"/>
        <v>-2.3543416084499946</v>
      </c>
      <c r="G2154" s="354">
        <f t="shared" si="155"/>
        <v>-0.40253372617643501</v>
      </c>
      <c r="I2154" s="351">
        <f t="shared" si="156"/>
        <v>40413</v>
      </c>
      <c r="J2154" s="353">
        <f t="array" ref="J2154">(PRODUCT(1+$F$2:F2154/100)-1)*100</f>
        <v>1415.2624540287584</v>
      </c>
      <c r="K2154" s="354">
        <f t="array" ref="K2154">(PRODUCT(1+$G$2:G2154/100)-1)*100</f>
        <v>14.503605815582565</v>
      </c>
      <c r="M2154" s="361">
        <f t="shared" si="157"/>
        <v>3.576604263517829</v>
      </c>
    </row>
    <row r="2155" spans="1:13">
      <c r="A2155" s="350">
        <v>40414</v>
      </c>
      <c r="B2155" s="346">
        <v>17.325700000000001</v>
      </c>
      <c r="C2155" s="346">
        <v>1755.65</v>
      </c>
      <c r="D2155" s="346"/>
      <c r="E2155" s="351">
        <f t="shared" si="153"/>
        <v>40414</v>
      </c>
      <c r="F2155" s="353">
        <f t="shared" si="154"/>
        <v>-4.4289134296084498</v>
      </c>
      <c r="G2155" s="354">
        <f t="shared" si="155"/>
        <v>-1.4493648503763668</v>
      </c>
      <c r="I2155" s="351">
        <f t="shared" si="156"/>
        <v>40414</v>
      </c>
      <c r="J2155" s="353">
        <f t="array" ref="J2155">(PRODUCT(1+$F$2:F2155/100)-1)*100</f>
        <v>1348.1527917084643</v>
      </c>
      <c r="K2155" s="354">
        <f t="array" ref="K2155">(PRODUCT(1+$G$2:G2155/100)-1)*100</f>
        <v>12.844030800478002</v>
      </c>
      <c r="M2155" s="361">
        <f t="shared" si="157"/>
        <v>3.5803013733096503</v>
      </c>
    </row>
    <row r="2156" spans="1:13">
      <c r="A2156" s="350">
        <v>40415</v>
      </c>
      <c r="B2156" s="346">
        <v>17.75</v>
      </c>
      <c r="C2156" s="346">
        <v>1761.62</v>
      </c>
      <c r="D2156" s="346"/>
      <c r="E2156" s="351">
        <f t="shared" si="153"/>
        <v>40415</v>
      </c>
      <c r="F2156" s="353">
        <f t="shared" si="154"/>
        <v>2.4489631010579549</v>
      </c>
      <c r="G2156" s="354">
        <f t="shared" si="155"/>
        <v>0.34004499757922524</v>
      </c>
      <c r="I2156" s="351">
        <f t="shared" si="156"/>
        <v>40415</v>
      </c>
      <c r="J2156" s="353">
        <f t="array" ref="J2156">(PRODUCT(1+$F$2:F2156/100)-1)*100</f>
        <v>1383.6175192243452</v>
      </c>
      <c r="K2156" s="354">
        <f t="array" ref="K2156">(PRODUCT(1+$G$2:G2156/100)-1)*100</f>
        <v>13.227751282281798</v>
      </c>
      <c r="M2156" s="361">
        <f t="shared" si="157"/>
        <v>3.5796382684081891</v>
      </c>
    </row>
    <row r="2157" spans="1:13">
      <c r="A2157" s="350">
        <v>40416</v>
      </c>
      <c r="B2157" s="346">
        <v>17.9771</v>
      </c>
      <c r="C2157" s="346">
        <v>1748.14</v>
      </c>
      <c r="D2157" s="346"/>
      <c r="E2157" s="351">
        <f t="shared" si="153"/>
        <v>40416</v>
      </c>
      <c r="F2157" s="353">
        <f t="shared" si="154"/>
        <v>1.2794366197182994</v>
      </c>
      <c r="G2157" s="354">
        <f t="shared" si="155"/>
        <v>-0.76520475471439919</v>
      </c>
      <c r="I2157" s="351">
        <f t="shared" si="156"/>
        <v>40416</v>
      </c>
      <c r="J2157" s="353">
        <f t="array" ref="J2157">(PRODUCT(1+$F$2:F2157/100)-1)*100</f>
        <v>1402.5994650618577</v>
      </c>
      <c r="K2157" s="354">
        <f t="array" ref="K2157">(PRODUCT(1+$G$2:G2157/100)-1)*100</f>
        <v>12.361327145813572</v>
      </c>
      <c r="M2157" s="361">
        <f t="shared" si="157"/>
        <v>3.5769114449127732</v>
      </c>
    </row>
    <row r="2158" spans="1:13">
      <c r="A2158" s="350">
        <v>40417</v>
      </c>
      <c r="B2158" s="346">
        <v>18.014299999999999</v>
      </c>
      <c r="C2158" s="346">
        <v>1777.6</v>
      </c>
      <c r="D2158" s="346"/>
      <c r="E2158" s="351">
        <f t="shared" si="153"/>
        <v>40417</v>
      </c>
      <c r="F2158" s="353">
        <f t="shared" si="154"/>
        <v>0.20692992751889516</v>
      </c>
      <c r="G2158" s="354">
        <f t="shared" si="155"/>
        <v>1.6852197192444462</v>
      </c>
      <c r="I2158" s="351">
        <f t="shared" si="156"/>
        <v>40417</v>
      </c>
      <c r="J2158" s="353">
        <f t="array" ref="J2158">(PRODUCT(1+$F$2:F2158/100)-1)*100</f>
        <v>1405.7087930458097</v>
      </c>
      <c r="K2158" s="354">
        <f t="array" ref="K2158">(PRODUCT(1+$G$2:G2158/100)-1)*100</f>
        <v>14.254862387679591</v>
      </c>
      <c r="M2158" s="361">
        <f t="shared" si="157"/>
        <v>3.5766323904844595</v>
      </c>
    </row>
    <row r="2159" spans="1:13">
      <c r="A2159" s="350">
        <v>40420</v>
      </c>
      <c r="B2159" s="346">
        <v>17.585699999999999</v>
      </c>
      <c r="C2159" s="346">
        <v>1751.79</v>
      </c>
      <c r="D2159" s="346"/>
      <c r="E2159" s="351">
        <f t="shared" si="153"/>
        <v>40420</v>
      </c>
      <c r="F2159" s="353">
        <f t="shared" si="154"/>
        <v>-2.3792209522434882</v>
      </c>
      <c r="G2159" s="354">
        <f t="shared" si="155"/>
        <v>-1.451957695769579</v>
      </c>
      <c r="I2159" s="351">
        <f t="shared" si="156"/>
        <v>40420</v>
      </c>
      <c r="J2159" s="353">
        <f t="array" ref="J2159">(PRODUCT(1+$F$2:F2159/100)-1)*100</f>
        <v>1369.884653961891</v>
      </c>
      <c r="K2159" s="354">
        <f t="array" ref="K2159">(PRODUCT(1+$G$2:G2159/100)-1)*100</f>
        <v>12.595930120450728</v>
      </c>
      <c r="M2159" s="361">
        <f t="shared" si="157"/>
        <v>3.5765829204914641</v>
      </c>
    </row>
    <row r="2160" spans="1:13">
      <c r="A2160" s="350">
        <v>40421</v>
      </c>
      <c r="B2160" s="346">
        <v>17.9314</v>
      </c>
      <c r="C2160" s="346">
        <v>1752.55</v>
      </c>
      <c r="D2160" s="346"/>
      <c r="E2160" s="351">
        <f t="shared" si="153"/>
        <v>40421</v>
      </c>
      <c r="F2160" s="353">
        <f t="shared" si="154"/>
        <v>1.965801759384056</v>
      </c>
      <c r="G2160" s="354">
        <f t="shared" si="155"/>
        <v>4.3384195594220465E-2</v>
      </c>
      <c r="I2160" s="351">
        <f t="shared" si="156"/>
        <v>40421</v>
      </c>
      <c r="J2160" s="353">
        <f t="array" ref="J2160">(PRODUCT(1+$F$2:F2160/100)-1)*100</f>
        <v>1398.7796723503902</v>
      </c>
      <c r="K2160" s="354">
        <f t="array" ref="K2160">(PRODUCT(1+$G$2:G2160/100)-1)*100</f>
        <v>12.644778959005309</v>
      </c>
      <c r="M2160" s="361">
        <f t="shared" si="157"/>
        <v>3.5763321951540523</v>
      </c>
    </row>
    <row r="2161" spans="1:13">
      <c r="A2161" s="350">
        <v>40422</v>
      </c>
      <c r="B2161" s="346">
        <v>19.273599999999998</v>
      </c>
      <c r="C2161" s="346">
        <v>1804.46</v>
      </c>
      <c r="D2161" s="346"/>
      <c r="E2161" s="351">
        <f t="shared" si="153"/>
        <v>40422</v>
      </c>
      <c r="F2161" s="353">
        <f t="shared" si="154"/>
        <v>7.4851935710541273</v>
      </c>
      <c r="G2161" s="354">
        <f t="shared" si="155"/>
        <v>2.9619697012924107</v>
      </c>
      <c r="I2161" s="351">
        <f t="shared" si="156"/>
        <v>40422</v>
      </c>
      <c r="J2161" s="353">
        <f t="array" ref="J2161">(PRODUCT(1+$F$2:F2161/100)-1)*100</f>
        <v>1510.9662320294276</v>
      </c>
      <c r="K2161" s="354">
        <f t="array" ref="K2161">(PRODUCT(1+$G$2:G2161/100)-1)*100</f>
        <v>15.981283181858853</v>
      </c>
      <c r="M2161" s="361">
        <f t="shared" si="157"/>
        <v>3.5850714098945033</v>
      </c>
    </row>
    <row r="2162" spans="1:13">
      <c r="A2162" s="350">
        <v>40423</v>
      </c>
      <c r="B2162" s="346">
        <v>19.714300000000001</v>
      </c>
      <c r="C2162" s="346">
        <v>1820.98</v>
      </c>
      <c r="D2162" s="346"/>
      <c r="E2162" s="351">
        <f t="shared" si="153"/>
        <v>40423</v>
      </c>
      <c r="F2162" s="353">
        <f t="shared" si="154"/>
        <v>2.2865474016271037</v>
      </c>
      <c r="G2162" s="354">
        <f t="shared" si="155"/>
        <v>0.91550934905733072</v>
      </c>
      <c r="I2162" s="351">
        <f t="shared" si="156"/>
        <v>40423</v>
      </c>
      <c r="J2162" s="353">
        <f t="array" ref="J2162">(PRODUCT(1+$F$2:F2162/100)-1)*100</f>
        <v>1547.8017385489868</v>
      </c>
      <c r="K2162" s="354">
        <f t="array" ref="K2162">(PRODUCT(1+$G$2:G2162/100)-1)*100</f>
        <v>17.04310267254543</v>
      </c>
      <c r="M2162" s="361">
        <f t="shared" si="157"/>
        <v>3.5857376298044028</v>
      </c>
    </row>
    <row r="2163" spans="1:13">
      <c r="A2163" s="350">
        <v>40424</v>
      </c>
      <c r="B2163" s="346">
        <v>19.782800000000002</v>
      </c>
      <c r="C2163" s="346">
        <v>1845.1</v>
      </c>
      <c r="D2163" s="346"/>
      <c r="E2163" s="351">
        <f t="shared" si="153"/>
        <v>40424</v>
      </c>
      <c r="F2163" s="353">
        <f t="shared" si="154"/>
        <v>0.34746351633079264</v>
      </c>
      <c r="G2163" s="354">
        <f t="shared" si="155"/>
        <v>1.3245614998517174</v>
      </c>
      <c r="I2163" s="351">
        <f t="shared" si="156"/>
        <v>40424</v>
      </c>
      <c r="J2163" s="353">
        <f t="array" ref="J2163">(PRODUCT(1+$F$2:F2163/100)-1)*100</f>
        <v>1553.5272484119091</v>
      </c>
      <c r="K2163" s="354">
        <f t="array" ref="K2163">(PRODUCT(1+$G$2:G2163/100)-1)*100</f>
        <v>18.593410548777879</v>
      </c>
      <c r="M2163" s="361">
        <f t="shared" si="157"/>
        <v>3.5838997363325316</v>
      </c>
    </row>
    <row r="2164" spans="1:13">
      <c r="A2164" s="350">
        <v>40427</v>
      </c>
      <c r="B2164" s="346">
        <v>19.782800000000002</v>
      </c>
      <c r="C2164" s="346">
        <v>1845.1</v>
      </c>
      <c r="D2164" s="346"/>
      <c r="E2164" s="351">
        <f t="shared" si="153"/>
        <v>40427</v>
      </c>
      <c r="F2164" s="353">
        <f t="shared" si="154"/>
        <v>0</v>
      </c>
      <c r="G2164" s="354">
        <f t="shared" si="155"/>
        <v>0</v>
      </c>
      <c r="I2164" s="351">
        <f t="shared" si="156"/>
        <v>40427</v>
      </c>
      <c r="J2164" s="353">
        <f t="array" ref="J2164">(PRODUCT(1+$F$2:F2164/100)-1)*100</f>
        <v>1553.5272484119091</v>
      </c>
      <c r="K2164" s="354">
        <f t="array" ref="K2164">(PRODUCT(1+$G$2:G2164/100)-1)*100</f>
        <v>18.593410548777879</v>
      </c>
      <c r="M2164" s="361">
        <f t="shared" si="157"/>
        <v>3.5834974751079463</v>
      </c>
    </row>
    <row r="2165" spans="1:13">
      <c r="A2165" s="350">
        <v>40428</v>
      </c>
      <c r="B2165" s="346">
        <v>20.255700000000001</v>
      </c>
      <c r="C2165" s="346">
        <v>1824.05</v>
      </c>
      <c r="D2165" s="346"/>
      <c r="E2165" s="351">
        <f t="shared" si="153"/>
        <v>40428</v>
      </c>
      <c r="F2165" s="353">
        <f t="shared" si="154"/>
        <v>2.3904603999433727</v>
      </c>
      <c r="G2165" s="354">
        <f t="shared" si="155"/>
        <v>-1.140859574006825</v>
      </c>
      <c r="I2165" s="351">
        <f t="shared" si="156"/>
        <v>40428</v>
      </c>
      <c r="J2165" s="353">
        <f t="array" ref="J2165">(PRODUCT(1+$F$2:F2165/100)-1)*100</f>
        <v>1593.0541624874688</v>
      </c>
      <c r="K2165" s="354">
        <f t="array" ref="K2165">(PRODUCT(1+$G$2:G2165/100)-1)*100</f>
        <v>17.24042627039093</v>
      </c>
      <c r="M2165" s="361">
        <f t="shared" si="157"/>
        <v>3.5842566966625369</v>
      </c>
    </row>
    <row r="2166" spans="1:13">
      <c r="A2166" s="350">
        <v>40429</v>
      </c>
      <c r="B2166" s="346">
        <v>20.857099999999999</v>
      </c>
      <c r="C2166" s="346">
        <v>1836.21</v>
      </c>
      <c r="D2166" s="346"/>
      <c r="E2166" s="351">
        <f t="shared" si="153"/>
        <v>40429</v>
      </c>
      <c r="F2166" s="353">
        <f t="shared" si="154"/>
        <v>2.9690408132031942</v>
      </c>
      <c r="G2166" s="354">
        <f t="shared" si="155"/>
        <v>0.66664839231380668</v>
      </c>
      <c r="I2166" s="351">
        <f t="shared" si="156"/>
        <v>40429</v>
      </c>
      <c r="J2166" s="353">
        <f t="array" ref="J2166">(PRODUCT(1+$F$2:F2166/100)-1)*100</f>
        <v>1643.3216315613574</v>
      </c>
      <c r="K2166" s="354">
        <f t="array" ref="K2166">(PRODUCT(1+$G$2:G2166/100)-1)*100</f>
        <v>18.022007687264342</v>
      </c>
      <c r="M2166" s="361">
        <f t="shared" si="157"/>
        <v>3.5854987768237825</v>
      </c>
    </row>
    <row r="2167" spans="1:13">
      <c r="A2167" s="350">
        <v>40430</v>
      </c>
      <c r="B2167" s="346">
        <v>20.811399999999999</v>
      </c>
      <c r="C2167" s="346">
        <v>1845.09</v>
      </c>
      <c r="D2167" s="346"/>
      <c r="E2167" s="351">
        <f t="shared" si="153"/>
        <v>40430</v>
      </c>
      <c r="F2167" s="353">
        <f t="shared" si="154"/>
        <v>-0.21911003926720074</v>
      </c>
      <c r="G2167" s="354">
        <f t="shared" si="155"/>
        <v>0.48360481644256215</v>
      </c>
      <c r="I2167" s="351">
        <f t="shared" si="156"/>
        <v>40430</v>
      </c>
      <c r="J2167" s="353">
        <f t="array" ref="J2167">(PRODUCT(1+$F$2:F2167/100)-1)*100</f>
        <v>1639.5018388498897</v>
      </c>
      <c r="K2167" s="354">
        <f t="array" ref="K2167">(PRODUCT(1+$G$2:G2167/100)-1)*100</f>
        <v>18.592767800902156</v>
      </c>
      <c r="M2167" s="361">
        <f t="shared" si="157"/>
        <v>3.582867630578876</v>
      </c>
    </row>
    <row r="2168" spans="1:13">
      <c r="A2168" s="350">
        <v>40431</v>
      </c>
      <c r="B2168" s="346">
        <v>20.88</v>
      </c>
      <c r="C2168" s="346">
        <v>1854.1</v>
      </c>
      <c r="D2168" s="346"/>
      <c r="E2168" s="351">
        <f t="shared" si="153"/>
        <v>40431</v>
      </c>
      <c r="F2168" s="353">
        <f t="shared" si="154"/>
        <v>0.32962703133858628</v>
      </c>
      <c r="G2168" s="354">
        <f t="shared" si="155"/>
        <v>0.4883230628316193</v>
      </c>
      <c r="I2168" s="351">
        <f t="shared" si="156"/>
        <v>40431</v>
      </c>
      <c r="J2168" s="353">
        <f t="array" ref="J2168">(PRODUCT(1+$F$2:F2168/100)-1)*100</f>
        <v>1645.2357071213708</v>
      </c>
      <c r="K2168" s="354">
        <f t="array" ref="K2168">(PRODUCT(1+$G$2:G2168/100)-1)*100</f>
        <v>19.171883636924303</v>
      </c>
      <c r="M2168" s="361">
        <f t="shared" si="157"/>
        <v>3.5826028214282331</v>
      </c>
    </row>
    <row r="2169" spans="1:13">
      <c r="A2169" s="350">
        <v>40434</v>
      </c>
      <c r="B2169" s="346">
        <v>21.1343</v>
      </c>
      <c r="C2169" s="346">
        <v>1875.41</v>
      </c>
      <c r="D2169" s="346"/>
      <c r="E2169" s="351">
        <f t="shared" si="153"/>
        <v>40434</v>
      </c>
      <c r="F2169" s="353">
        <f t="shared" si="154"/>
        <v>1.2179118773946396</v>
      </c>
      <c r="G2169" s="354">
        <f t="shared" si="155"/>
        <v>1.1493446955396225</v>
      </c>
      <c r="I2169" s="351">
        <f t="shared" si="156"/>
        <v>40434</v>
      </c>
      <c r="J2169" s="353">
        <f t="array" ref="J2169">(PRODUCT(1+$F$2:F2169/100)-1)*100</f>
        <v>1666.4911400869344</v>
      </c>
      <c r="K2169" s="354">
        <f t="array" ref="K2169">(PRODUCT(1+$G$2:G2169/100)-1)*100</f>
        <v>20.541579360079943</v>
      </c>
      <c r="M2169" s="361">
        <f t="shared" si="157"/>
        <v>3.5819614410750664</v>
      </c>
    </row>
    <row r="2170" spans="1:13">
      <c r="A2170" s="350">
        <v>40435</v>
      </c>
      <c r="B2170" s="346">
        <v>20.95</v>
      </c>
      <c r="C2170" s="346">
        <v>1874.07</v>
      </c>
      <c r="D2170" s="346"/>
      <c r="E2170" s="351">
        <f t="shared" si="153"/>
        <v>40435</v>
      </c>
      <c r="F2170" s="353">
        <f t="shared" si="154"/>
        <v>-0.87204213056500945</v>
      </c>
      <c r="G2170" s="354">
        <f t="shared" si="155"/>
        <v>-7.1451042705339418E-2</v>
      </c>
      <c r="I2170" s="351">
        <f t="shared" si="156"/>
        <v>40435</v>
      </c>
      <c r="J2170" s="353">
        <f t="array" ref="J2170">(PRODUCT(1+$F$2:F2170/100)-1)*100</f>
        <v>1651.086593112678</v>
      </c>
      <c r="K2170" s="354">
        <f t="array" ref="K2170">(PRODUCT(1+$G$2:G2170/100)-1)*100</f>
        <v>20.455451144733683</v>
      </c>
      <c r="M2170" s="361">
        <f t="shared" si="157"/>
        <v>3.5821856584241987</v>
      </c>
    </row>
    <row r="2171" spans="1:13">
      <c r="A2171" s="350">
        <v>40436</v>
      </c>
      <c r="B2171" s="346">
        <v>20.445699999999999</v>
      </c>
      <c r="C2171" s="346">
        <v>1880.74</v>
      </c>
      <c r="D2171" s="346"/>
      <c r="E2171" s="351">
        <f t="shared" si="153"/>
        <v>40436</v>
      </c>
      <c r="F2171" s="353">
        <f t="shared" si="154"/>
        <v>-2.4071599045346059</v>
      </c>
      <c r="G2171" s="354">
        <f t="shared" si="155"/>
        <v>0.35590986462619156</v>
      </c>
      <c r="I2171" s="351">
        <f t="shared" si="156"/>
        <v>40436</v>
      </c>
      <c r="J2171" s="353">
        <f t="array" ref="J2171">(PRODUCT(1+$F$2:F2171/100)-1)*100</f>
        <v>1608.9351387495885</v>
      </c>
      <c r="K2171" s="354">
        <f t="array" ref="K2171">(PRODUCT(1+$G$2:G2171/100)-1)*100</f>
        <v>20.884163977837765</v>
      </c>
      <c r="M2171" s="361">
        <f t="shared" si="157"/>
        <v>3.5829102942458464</v>
      </c>
    </row>
    <row r="2172" spans="1:13">
      <c r="A2172" s="350">
        <v>40437</v>
      </c>
      <c r="B2172" s="346">
        <v>20.071400000000001</v>
      </c>
      <c r="C2172" s="346">
        <v>1880.37</v>
      </c>
      <c r="D2172" s="346"/>
      <c r="E2172" s="351">
        <f t="shared" si="153"/>
        <v>40437</v>
      </c>
      <c r="F2172" s="353">
        <f t="shared" si="154"/>
        <v>-1.8307027883613602</v>
      </c>
      <c r="G2172" s="354">
        <f t="shared" si="155"/>
        <v>-1.9673107393902711E-2</v>
      </c>
      <c r="I2172" s="351">
        <f t="shared" si="156"/>
        <v>40437</v>
      </c>
      <c r="J2172" s="353">
        <f t="array" ref="J2172">(PRODUCT(1+$F$2:F2172/100)-1)*100</f>
        <v>1577.6496155132127</v>
      </c>
      <c r="K2172" s="354">
        <f t="array" ref="K2172">(PRODUCT(1+$G$2:G2172/100)-1)*100</f>
        <v>20.860382306436186</v>
      </c>
      <c r="M2172" s="361">
        <f t="shared" si="157"/>
        <v>3.5814694413309622</v>
      </c>
    </row>
    <row r="2173" spans="1:13">
      <c r="A2173" s="350">
        <v>40438</v>
      </c>
      <c r="B2173" s="346">
        <v>20.0657</v>
      </c>
      <c r="C2173" s="346">
        <v>1881.93</v>
      </c>
      <c r="D2173" s="346"/>
      <c r="E2173" s="351">
        <f t="shared" si="153"/>
        <v>40438</v>
      </c>
      <c r="F2173" s="353">
        <f t="shared" si="154"/>
        <v>-2.8398616937541643E-2</v>
      </c>
      <c r="G2173" s="354">
        <f t="shared" si="155"/>
        <v>8.2962395698737978E-2</v>
      </c>
      <c r="I2173" s="351">
        <f t="shared" si="156"/>
        <v>40438</v>
      </c>
      <c r="J2173" s="353">
        <f t="array" ref="J2173">(PRODUCT(1+$F$2:F2173/100)-1)*100</f>
        <v>1577.1731862253489</v>
      </c>
      <c r="K2173" s="354">
        <f t="array" ref="K2173">(PRODUCT(1+$G$2:G2173/100)-1)*100</f>
        <v>20.960650975048267</v>
      </c>
      <c r="M2173" s="361">
        <f t="shared" si="157"/>
        <v>3.5784422808693543</v>
      </c>
    </row>
    <row r="2174" spans="1:13">
      <c r="A2174" s="350">
        <v>40441</v>
      </c>
      <c r="B2174" s="346">
        <v>20.412800000000001</v>
      </c>
      <c r="C2174" s="346">
        <v>1910.6</v>
      </c>
      <c r="D2174" s="346"/>
      <c r="E2174" s="351">
        <f t="shared" si="153"/>
        <v>40441</v>
      </c>
      <c r="F2174" s="353">
        <f t="shared" si="154"/>
        <v>1.7298175493503987</v>
      </c>
      <c r="G2174" s="354">
        <f t="shared" si="155"/>
        <v>1.5234360470368191</v>
      </c>
      <c r="I2174" s="351">
        <f t="shared" si="156"/>
        <v>40441</v>
      </c>
      <c r="J2174" s="353">
        <f t="array" ref="J2174">(PRODUCT(1+$F$2:F2174/100)-1)*100</f>
        <v>1606.1852223336743</v>
      </c>
      <c r="K2174" s="354">
        <f t="array" ref="K2174">(PRODUCT(1+$G$2:G2174/100)-1)*100</f>
        <v>22.803409134732554</v>
      </c>
      <c r="M2174" s="361">
        <f t="shared" si="157"/>
        <v>3.5782096587201404</v>
      </c>
    </row>
    <row r="2175" spans="1:13">
      <c r="A2175" s="350">
        <v>40442</v>
      </c>
      <c r="B2175" s="346">
        <v>21.028500000000001</v>
      </c>
      <c r="C2175" s="346">
        <v>1905.74</v>
      </c>
      <c r="D2175" s="346"/>
      <c r="E2175" s="351">
        <f t="shared" si="153"/>
        <v>40442</v>
      </c>
      <c r="F2175" s="353">
        <f t="shared" si="154"/>
        <v>3.0162447092020761</v>
      </c>
      <c r="G2175" s="354">
        <f t="shared" si="155"/>
        <v>-0.25437035486234327</v>
      </c>
      <c r="I2175" s="351">
        <f t="shared" si="156"/>
        <v>40442</v>
      </c>
      <c r="J2175" s="353">
        <f t="array" ref="J2175">(PRODUCT(1+$F$2:F2175/100)-1)*100</f>
        <v>1657.6479438315016</v>
      </c>
      <c r="K2175" s="354">
        <f t="array" ref="K2175">(PRODUCT(1+$G$2:G2175/100)-1)*100</f>
        <v>22.491033667133475</v>
      </c>
      <c r="M2175" s="361">
        <f t="shared" si="157"/>
        <v>3.5792795373323121</v>
      </c>
    </row>
    <row r="2176" spans="1:13">
      <c r="A2176" s="350">
        <v>40443</v>
      </c>
      <c r="B2176" s="346">
        <v>22.418500000000002</v>
      </c>
      <c r="C2176" s="346">
        <v>1896.77</v>
      </c>
      <c r="D2176" s="346"/>
      <c r="E2176" s="351">
        <f t="shared" si="153"/>
        <v>40443</v>
      </c>
      <c r="F2176" s="353">
        <f t="shared" si="154"/>
        <v>6.6100768005326049</v>
      </c>
      <c r="G2176" s="354">
        <f t="shared" si="155"/>
        <v>-0.47068330412333159</v>
      </c>
      <c r="I2176" s="351">
        <f t="shared" si="156"/>
        <v>40443</v>
      </c>
      <c r="J2176" s="353">
        <f t="array" ref="J2176">(PRODUCT(1+$F$2:F2176/100)-1)*100</f>
        <v>1773.8298228017459</v>
      </c>
      <c r="K2176" s="354">
        <f t="array" ref="K2176">(PRODUCT(1+$G$2:G2176/100)-1)*100</f>
        <v>21.914488822614196</v>
      </c>
      <c r="M2176" s="361">
        <f t="shared" si="157"/>
        <v>3.5857338825802918</v>
      </c>
    </row>
    <row r="2177" spans="1:13">
      <c r="A2177" s="350">
        <v>40444</v>
      </c>
      <c r="B2177" s="346">
        <v>22.924299999999999</v>
      </c>
      <c r="C2177" s="346">
        <v>1880.97</v>
      </c>
      <c r="D2177" s="346"/>
      <c r="E2177" s="351">
        <f t="shared" si="153"/>
        <v>40444</v>
      </c>
      <c r="F2177" s="353">
        <f t="shared" si="154"/>
        <v>2.2561723576510317</v>
      </c>
      <c r="G2177" s="354">
        <f t="shared" si="155"/>
        <v>-0.83299503893460303</v>
      </c>
      <c r="I2177" s="351">
        <f t="shared" si="156"/>
        <v>40444</v>
      </c>
      <c r="J2177" s="353">
        <f t="array" ref="J2177">(PRODUCT(1+$F$2:F2177/100)-1)*100</f>
        <v>1816.1066532932202</v>
      </c>
      <c r="K2177" s="354">
        <f t="array" ref="K2177">(PRODUCT(1+$G$2:G2177/100)-1)*100</f>
        <v>20.898947178979334</v>
      </c>
      <c r="M2177" s="361">
        <f t="shared" si="157"/>
        <v>3.5863865454116901</v>
      </c>
    </row>
    <row r="2178" spans="1:13">
      <c r="A2178" s="350">
        <v>40445</v>
      </c>
      <c r="B2178" s="346">
        <v>23.172799999999999</v>
      </c>
      <c r="C2178" s="346">
        <v>1920.84</v>
      </c>
      <c r="D2178" s="346"/>
      <c r="E2178" s="351">
        <f t="shared" si="153"/>
        <v>40445</v>
      </c>
      <c r="F2178" s="353">
        <f t="shared" si="154"/>
        <v>1.0840025649638152</v>
      </c>
      <c r="G2178" s="354">
        <f t="shared" si="155"/>
        <v>2.1196510311169092</v>
      </c>
      <c r="I2178" s="351">
        <f t="shared" si="156"/>
        <v>40445</v>
      </c>
      <c r="J2178" s="353">
        <f t="array" ref="J2178">(PRODUCT(1+$F$2:F2178/100)-1)*100</f>
        <v>1836.8772985623611</v>
      </c>
      <c r="K2178" s="354">
        <f t="array" ref="K2178">(PRODUCT(1+$G$2:G2178/100)-1)*100</f>
        <v>23.461582959468053</v>
      </c>
      <c r="M2178" s="361">
        <f t="shared" si="157"/>
        <v>3.573320607627434</v>
      </c>
    </row>
    <row r="2179" spans="1:13">
      <c r="A2179" s="350">
        <v>40448</v>
      </c>
      <c r="B2179" s="346">
        <v>23.57</v>
      </c>
      <c r="C2179" s="346">
        <v>1909.98</v>
      </c>
      <c r="D2179" s="346"/>
      <c r="E2179" s="351">
        <f t="shared" ref="E2179:E2242" si="158">A2179</f>
        <v>40448</v>
      </c>
      <c r="F2179" s="353">
        <f t="shared" ref="F2179:F2242" si="159">((B2179/B2178)-1)*100</f>
        <v>1.7140785748809062</v>
      </c>
      <c r="G2179" s="354">
        <f t="shared" ref="G2179:G2242" si="160">((C2179/C2178)-1)*100</f>
        <v>-0.56537764727930817</v>
      </c>
      <c r="I2179" s="351">
        <f t="shared" ref="I2179:I2242" si="161">E2179</f>
        <v>40448</v>
      </c>
      <c r="J2179" s="353">
        <f t="array" ref="J2179">(PRODUCT(1+$F$2:F2179/100)-1)*100</f>
        <v>1870.0768973587508</v>
      </c>
      <c r="K2179" s="354">
        <f t="array" ref="K2179">(PRODUCT(1+$G$2:G2179/100)-1)*100</f>
        <v>22.763558766438031</v>
      </c>
      <c r="M2179" s="361">
        <f t="shared" si="157"/>
        <v>3.570650837672475</v>
      </c>
    </row>
    <row r="2180" spans="1:13">
      <c r="A2180" s="350">
        <v>40449</v>
      </c>
      <c r="B2180" s="346">
        <v>23.122800000000002</v>
      </c>
      <c r="C2180" s="346">
        <v>1919.59</v>
      </c>
      <c r="D2180" s="346"/>
      <c r="E2180" s="351">
        <f t="shared" si="158"/>
        <v>40449</v>
      </c>
      <c r="F2180" s="353">
        <f t="shared" si="159"/>
        <v>-1.8973271107339817</v>
      </c>
      <c r="G2180" s="354">
        <f t="shared" si="160"/>
        <v>0.50314662980763813</v>
      </c>
      <c r="I2180" s="351">
        <f t="shared" si="161"/>
        <v>40449</v>
      </c>
      <c r="J2180" s="353">
        <f t="array" ref="J2180">(PRODUCT(1+$F$2:F2180/100)-1)*100</f>
        <v>1832.6980942828563</v>
      </c>
      <c r="K2180" s="354">
        <f t="array" ref="K2180">(PRODUCT(1+$G$2:G2180/100)-1)*100</f>
        <v>23.38123947500328</v>
      </c>
      <c r="M2180" s="361">
        <f t="shared" si="157"/>
        <v>3.5699565262617829</v>
      </c>
    </row>
    <row r="2181" spans="1:13">
      <c r="A2181" s="350">
        <v>40450</v>
      </c>
      <c r="B2181" s="346">
        <v>24.375699999999998</v>
      </c>
      <c r="C2181" s="346">
        <v>1914.84</v>
      </c>
      <c r="D2181" s="346"/>
      <c r="E2181" s="351">
        <f t="shared" si="158"/>
        <v>40450</v>
      </c>
      <c r="F2181" s="353">
        <f t="shared" si="159"/>
        <v>5.4184614320064828</v>
      </c>
      <c r="G2181" s="354">
        <f t="shared" si="160"/>
        <v>-0.24744867393557968</v>
      </c>
      <c r="I2181" s="351">
        <f t="shared" si="161"/>
        <v>40450</v>
      </c>
      <c r="J2181" s="353">
        <f t="array" ref="J2181">(PRODUCT(1+$F$2:F2181/100)-1)*100</f>
        <v>1937.4205951186973</v>
      </c>
      <c r="K2181" s="354">
        <f t="array" ref="K2181">(PRODUCT(1+$G$2:G2181/100)-1)*100</f>
        <v>23.07593423403711</v>
      </c>
      <c r="M2181" s="361">
        <f t="shared" si="157"/>
        <v>3.5727837275567724</v>
      </c>
    </row>
    <row r="2182" spans="1:13">
      <c r="A2182" s="350">
        <v>40451</v>
      </c>
      <c r="B2182" s="346">
        <v>23.165700000000001</v>
      </c>
      <c r="C2182" s="346">
        <v>1908.95</v>
      </c>
      <c r="D2182" s="346"/>
      <c r="E2182" s="351">
        <f t="shared" si="158"/>
        <v>40451</v>
      </c>
      <c r="F2182" s="353">
        <f t="shared" si="159"/>
        <v>-4.9639600093535634</v>
      </c>
      <c r="G2182" s="354">
        <f t="shared" si="160"/>
        <v>-0.30759750161892807</v>
      </c>
      <c r="I2182" s="351">
        <f t="shared" si="161"/>
        <v>40451</v>
      </c>
      <c r="J2182" s="353">
        <f t="array" ref="J2182">(PRODUCT(1+$F$2:F2182/100)-1)*100</f>
        <v>1836.2838515546716</v>
      </c>
      <c r="K2182" s="354">
        <f t="array" ref="K2182">(PRODUCT(1+$G$2:G2182/100)-1)*100</f>
        <v>22.697355735239057</v>
      </c>
      <c r="M2182" s="361">
        <f t="shared" si="157"/>
        <v>3.5771230346517537</v>
      </c>
    </row>
    <row r="2183" spans="1:13">
      <c r="A2183" s="350">
        <v>40452</v>
      </c>
      <c r="B2183" s="346">
        <v>22.0943</v>
      </c>
      <c r="C2183" s="346">
        <v>1917.42</v>
      </c>
      <c r="D2183" s="346"/>
      <c r="E2183" s="351">
        <f t="shared" si="158"/>
        <v>40452</v>
      </c>
      <c r="F2183" s="353">
        <f t="shared" si="159"/>
        <v>-4.6249411845961985</v>
      </c>
      <c r="G2183" s="354">
        <f t="shared" si="160"/>
        <v>0.44369941590927109</v>
      </c>
      <c r="I2183" s="351">
        <f t="shared" si="161"/>
        <v>40452</v>
      </c>
      <c r="J2183" s="353">
        <f t="array" ref="J2183">(PRODUCT(1+$F$2:F2183/100)-1)*100</f>
        <v>1746.7318622534342</v>
      </c>
      <c r="K2183" s="354">
        <f t="array" ref="K2183">(PRODUCT(1+$G$2:G2183/100)-1)*100</f>
        <v>23.241763185972442</v>
      </c>
      <c r="M2183" s="361">
        <f t="shared" si="157"/>
        <v>3.58146193230955</v>
      </c>
    </row>
    <row r="2184" spans="1:13">
      <c r="A2184" s="350">
        <v>40455</v>
      </c>
      <c r="B2184" s="346">
        <v>22.3414</v>
      </c>
      <c r="C2184" s="346">
        <v>1902.15</v>
      </c>
      <c r="D2184" s="346"/>
      <c r="E2184" s="351">
        <f t="shared" si="158"/>
        <v>40455</v>
      </c>
      <c r="F2184" s="353">
        <f t="shared" si="159"/>
        <v>1.1183880005250169</v>
      </c>
      <c r="G2184" s="354">
        <f t="shared" si="160"/>
        <v>-0.79638263917138907</v>
      </c>
      <c r="I2184" s="351">
        <f t="shared" si="161"/>
        <v>40455</v>
      </c>
      <c r="J2184" s="353">
        <f t="array" ref="J2184">(PRODUCT(1+$F$2:F2184/100)-1)*100</f>
        <v>1767.3854898027489</v>
      </c>
      <c r="K2184" s="354">
        <f t="array" ref="K2184">(PRODUCT(1+$G$2:G2184/100)-1)*100</f>
        <v>22.260287179750637</v>
      </c>
      <c r="M2184" s="361">
        <f t="shared" si="157"/>
        <v>3.5814356208026332</v>
      </c>
    </row>
    <row r="2185" spans="1:13">
      <c r="A2185" s="350">
        <v>40456</v>
      </c>
      <c r="B2185" s="346">
        <v>22.308900000000001</v>
      </c>
      <c r="C2185" s="346">
        <v>1941.82</v>
      </c>
      <c r="D2185" s="346"/>
      <c r="E2185" s="351">
        <f t="shared" si="158"/>
        <v>40456</v>
      </c>
      <c r="F2185" s="353">
        <f t="shared" si="159"/>
        <v>-0.14546984522008088</v>
      </c>
      <c r="G2185" s="354">
        <f t="shared" si="160"/>
        <v>2.0855347895802012</v>
      </c>
      <c r="I2185" s="351">
        <f t="shared" si="161"/>
        <v>40456</v>
      </c>
      <c r="J2185" s="353">
        <f t="array" ref="J2185">(PRODUCT(1+$F$2:F2185/100)-1)*100</f>
        <v>1764.6690070210707</v>
      </c>
      <c r="K2185" s="354">
        <f t="array" ref="K2185">(PRODUCT(1+$G$2:G2185/100)-1)*100</f>
        <v>24.810068002725004</v>
      </c>
      <c r="M2185" s="361">
        <f t="shared" si="157"/>
        <v>3.5814740486082584</v>
      </c>
    </row>
    <row r="2186" spans="1:13">
      <c r="A2186" s="350">
        <v>40457</v>
      </c>
      <c r="B2186" s="346">
        <v>21.467099999999999</v>
      </c>
      <c r="C2186" s="346">
        <v>1941.5</v>
      </c>
      <c r="D2186" s="346"/>
      <c r="E2186" s="351">
        <f t="shared" si="158"/>
        <v>40457</v>
      </c>
      <c r="F2186" s="353">
        <f t="shared" si="159"/>
        <v>-3.7733819238062072</v>
      </c>
      <c r="G2186" s="354">
        <f t="shared" si="160"/>
        <v>-1.6479385318923789E-2</v>
      </c>
      <c r="I2186" s="351">
        <f t="shared" si="161"/>
        <v>40457</v>
      </c>
      <c r="J2186" s="353">
        <f t="array" ref="J2186">(PRODUCT(1+$F$2:F2186/100)-1)*100</f>
        <v>1694.3079237713209</v>
      </c>
      <c r="K2186" s="354">
        <f t="array" ref="K2186">(PRODUCT(1+$G$2:G2186/100)-1)*100</f>
        <v>24.789500070702019</v>
      </c>
      <c r="M2186" s="361">
        <f t="shared" si="157"/>
        <v>3.5819399218168777</v>
      </c>
    </row>
    <row r="2187" spans="1:13">
      <c r="A2187" s="350">
        <v>40458</v>
      </c>
      <c r="B2187" s="346">
        <v>21.6328</v>
      </c>
      <c r="C2187" s="346">
        <v>1938.31</v>
      </c>
      <c r="D2187" s="346"/>
      <c r="E2187" s="351">
        <f t="shared" si="158"/>
        <v>40458</v>
      </c>
      <c r="F2187" s="353">
        <f t="shared" si="159"/>
        <v>0.77187882853297918</v>
      </c>
      <c r="G2187" s="354">
        <f t="shared" si="160"/>
        <v>-0.16430594900850304</v>
      </c>
      <c r="I2187" s="351">
        <f t="shared" si="161"/>
        <v>40458</v>
      </c>
      <c r="J2187" s="353">
        <f t="array" ref="J2187">(PRODUCT(1+$F$2:F2187/100)-1)*100</f>
        <v>1708.1578067536016</v>
      </c>
      <c r="K2187" s="354">
        <f t="array" ref="K2187">(PRODUCT(1+$G$2:G2187/100)-1)*100</f>
        <v>24.584463498347887</v>
      </c>
      <c r="M2187" s="361">
        <f t="shared" si="157"/>
        <v>3.5818284221021193</v>
      </c>
    </row>
    <row r="2188" spans="1:13">
      <c r="A2188" s="350">
        <v>40459</v>
      </c>
      <c r="B2188" s="346">
        <v>21.377099999999999</v>
      </c>
      <c r="C2188" s="346">
        <v>1950.18</v>
      </c>
      <c r="D2188" s="346"/>
      <c r="E2188" s="351">
        <f t="shared" si="158"/>
        <v>40459</v>
      </c>
      <c r="F2188" s="353">
        <f t="shared" si="159"/>
        <v>-1.1820014052734806</v>
      </c>
      <c r="G2188" s="354">
        <f t="shared" si="160"/>
        <v>0.61238914311951831</v>
      </c>
      <c r="I2188" s="351">
        <f t="shared" si="161"/>
        <v>40459</v>
      </c>
      <c r="J2188" s="353">
        <f t="array" ref="J2188">(PRODUCT(1+$F$2:F2188/100)-1)*100</f>
        <v>1686.7853560682117</v>
      </c>
      <c r="K2188" s="354">
        <f t="array" ref="K2188">(PRODUCT(1+$G$2:G2188/100)-1)*100</f>
        <v>25.347405226825458</v>
      </c>
      <c r="M2188" s="361">
        <f t="shared" si="157"/>
        <v>3.5814892106466938</v>
      </c>
    </row>
    <row r="2189" spans="1:13">
      <c r="A2189" s="350">
        <v>40462</v>
      </c>
      <c r="B2189" s="346">
        <v>21.9557</v>
      </c>
      <c r="C2189" s="346">
        <v>1950.47</v>
      </c>
      <c r="D2189" s="346"/>
      <c r="E2189" s="351">
        <f t="shared" si="158"/>
        <v>40462</v>
      </c>
      <c r="F2189" s="353">
        <f t="shared" si="159"/>
        <v>2.7066346698102262</v>
      </c>
      <c r="G2189" s="354">
        <f t="shared" si="160"/>
        <v>1.487042221743895E-2</v>
      </c>
      <c r="I2189" s="351">
        <f t="shared" si="161"/>
        <v>40462</v>
      </c>
      <c r="J2189" s="353">
        <f t="array" ref="J2189">(PRODUCT(1+$F$2:F2189/100)-1)*100</f>
        <v>1735.147107990646</v>
      </c>
      <c r="K2189" s="354">
        <f t="array" ref="K2189">(PRODUCT(1+$G$2:G2189/100)-1)*100</f>
        <v>25.366044915221298</v>
      </c>
      <c r="M2189" s="361">
        <f t="shared" si="157"/>
        <v>3.5814390822393958</v>
      </c>
    </row>
    <row r="2190" spans="1:13">
      <c r="A2190" s="350">
        <v>40463</v>
      </c>
      <c r="B2190" s="346">
        <v>22.198599999999999</v>
      </c>
      <c r="C2190" s="346">
        <v>1957.92</v>
      </c>
      <c r="D2190" s="346"/>
      <c r="E2190" s="351">
        <f t="shared" si="158"/>
        <v>40463</v>
      </c>
      <c r="F2190" s="353">
        <f t="shared" si="159"/>
        <v>1.1063186325191099</v>
      </c>
      <c r="G2190" s="354">
        <f t="shared" si="160"/>
        <v>0.38195922008541494</v>
      </c>
      <c r="I2190" s="351">
        <f t="shared" si="161"/>
        <v>40463</v>
      </c>
      <c r="J2190" s="353">
        <f t="array" ref="J2190">(PRODUCT(1+$F$2:F2190/100)-1)*100</f>
        <v>1755.4496823804823</v>
      </c>
      <c r="K2190" s="354">
        <f t="array" ref="K2190">(PRODUCT(1+$G$2:G2190/100)-1)*100</f>
        <v>25.844892082631411</v>
      </c>
      <c r="M2190" s="361">
        <f t="shared" si="157"/>
        <v>3.5804531084087272</v>
      </c>
    </row>
    <row r="2191" spans="1:13">
      <c r="A2191" s="350">
        <v>40464</v>
      </c>
      <c r="B2191" s="346">
        <v>22.0871</v>
      </c>
      <c r="C2191" s="346">
        <v>1972.08</v>
      </c>
      <c r="D2191" s="346"/>
      <c r="E2191" s="351">
        <f t="shared" si="158"/>
        <v>40464</v>
      </c>
      <c r="F2191" s="353">
        <f t="shared" si="159"/>
        <v>-0.50228392781526132</v>
      </c>
      <c r="G2191" s="354">
        <f t="shared" si="160"/>
        <v>0.72321647462612049</v>
      </c>
      <c r="I2191" s="351">
        <f t="shared" si="161"/>
        <v>40464</v>
      </c>
      <c r="J2191" s="353">
        <f t="array" ref="J2191">(PRODUCT(1+$F$2:F2191/100)-1)*100</f>
        <v>1746.1300568371857</v>
      </c>
      <c r="K2191" s="354">
        <f t="array" ref="K2191">(PRODUCT(1+$G$2:G2191/100)-1)*100</f>
        <v>26.755023074648456</v>
      </c>
      <c r="M2191" s="361">
        <f t="shared" si="157"/>
        <v>3.5805690946312105</v>
      </c>
    </row>
    <row r="2192" spans="1:13">
      <c r="A2192" s="350">
        <v>40465</v>
      </c>
      <c r="B2192" s="346">
        <v>21.825700000000001</v>
      </c>
      <c r="C2192" s="346">
        <v>1964.9</v>
      </c>
      <c r="D2192" s="346"/>
      <c r="E2192" s="351">
        <f t="shared" si="158"/>
        <v>40465</v>
      </c>
      <c r="F2192" s="353">
        <f t="shared" si="159"/>
        <v>-1.1834962489416845</v>
      </c>
      <c r="G2192" s="354">
        <f t="shared" si="160"/>
        <v>-0.36408259299824941</v>
      </c>
      <c r="I2192" s="351">
        <f t="shared" si="161"/>
        <v>40465</v>
      </c>
      <c r="J2192" s="353">
        <f t="array" ref="J2192">(PRODUCT(1+$F$2:F2192/100)-1)*100</f>
        <v>1724.2811768639328</v>
      </c>
      <c r="K2192" s="354">
        <f t="array" ref="K2192">(PRODUCT(1+$G$2:G2192/100)-1)*100</f>
        <v>26.293530099882734</v>
      </c>
      <c r="M2192" s="361">
        <f t="shared" si="157"/>
        <v>3.578286592185576</v>
      </c>
    </row>
    <row r="2193" spans="1:13">
      <c r="A2193" s="350">
        <v>40466</v>
      </c>
      <c r="B2193" s="346">
        <v>22.245699999999999</v>
      </c>
      <c r="C2193" s="346">
        <v>1968.87</v>
      </c>
      <c r="D2193" s="346"/>
      <c r="E2193" s="351">
        <f t="shared" si="158"/>
        <v>40466</v>
      </c>
      <c r="F2193" s="353">
        <f t="shared" si="159"/>
        <v>1.9243369055746085</v>
      </c>
      <c r="G2193" s="354">
        <f t="shared" si="160"/>
        <v>0.20204590564403269</v>
      </c>
      <c r="I2193" s="351">
        <f t="shared" si="161"/>
        <v>40466</v>
      </c>
      <c r="J2193" s="353">
        <f t="array" ref="J2193">(PRODUCT(1+$F$2:F2193/100)-1)*100</f>
        <v>1759.3864928117764</v>
      </c>
      <c r="K2193" s="354">
        <f t="array" ref="K2193">(PRODUCT(1+$G$2:G2193/100)-1)*100</f>
        <v>26.548701006542853</v>
      </c>
      <c r="M2193" s="361">
        <f t="shared" si="157"/>
        <v>3.5787448727574231</v>
      </c>
    </row>
    <row r="2194" spans="1:13">
      <c r="A2194" s="350">
        <v>40469</v>
      </c>
      <c r="B2194" s="346">
        <v>21.857099999999999</v>
      </c>
      <c r="C2194" s="346">
        <v>1983.17</v>
      </c>
      <c r="D2194" s="346"/>
      <c r="E2194" s="351">
        <f t="shared" si="158"/>
        <v>40469</v>
      </c>
      <c r="F2194" s="353">
        <f t="shared" si="159"/>
        <v>-1.7468544482754034</v>
      </c>
      <c r="G2194" s="354">
        <f t="shared" si="160"/>
        <v>0.72630493633405457</v>
      </c>
      <c r="I2194" s="351">
        <f t="shared" si="161"/>
        <v>40469</v>
      </c>
      <c r="J2194" s="353">
        <f t="array" ref="J2194">(PRODUCT(1+$F$2:F2194/100)-1)*100</f>
        <v>1726.9057171514619</v>
      </c>
      <c r="K2194" s="354">
        <f t="array" ref="K2194">(PRODUCT(1+$G$2:G2194/100)-1)*100</f>
        <v>27.467830468819997</v>
      </c>
      <c r="M2194" s="361">
        <f t="shared" ref="M2194:M2257" si="162">_xlfn.STDEV.S(F1412:F2194)</f>
        <v>3.5793179887065811</v>
      </c>
    </row>
    <row r="2195" spans="1:13">
      <c r="A2195" s="350">
        <v>40470</v>
      </c>
      <c r="B2195" s="346">
        <v>21.332799999999999</v>
      </c>
      <c r="C2195" s="346">
        <v>1951.67</v>
      </c>
      <c r="D2195" s="346"/>
      <c r="E2195" s="351">
        <f t="shared" si="158"/>
        <v>40470</v>
      </c>
      <c r="F2195" s="353">
        <f t="shared" si="159"/>
        <v>-2.398762873391258</v>
      </c>
      <c r="G2195" s="354">
        <f t="shared" si="160"/>
        <v>-1.5883661007377037</v>
      </c>
      <c r="I2195" s="351">
        <f t="shared" si="161"/>
        <v>40470</v>
      </c>
      <c r="J2195" s="353">
        <f t="array" ref="J2195">(PRODUCT(1+$F$2:F2195/100)-1)*100</f>
        <v>1683.0825810765702</v>
      </c>
      <c r="K2195" s="354">
        <f t="array" ref="K2195">(PRODUCT(1+$G$2:G2195/100)-1)*100</f>
        <v>25.443174660307456</v>
      </c>
      <c r="M2195" s="361">
        <f t="shared" si="162"/>
        <v>3.580302374121707</v>
      </c>
    </row>
    <row r="2196" spans="1:13">
      <c r="A2196" s="350">
        <v>40471</v>
      </c>
      <c r="B2196" s="346">
        <v>21.878599999999999</v>
      </c>
      <c r="C2196" s="346">
        <v>1972.51</v>
      </c>
      <c r="D2196" s="346"/>
      <c r="E2196" s="351">
        <f t="shared" si="158"/>
        <v>40471</v>
      </c>
      <c r="F2196" s="353">
        <f t="shared" si="159"/>
        <v>2.5585014625365554</v>
      </c>
      <c r="G2196" s="354">
        <f t="shared" si="160"/>
        <v>1.0678034708736517</v>
      </c>
      <c r="I2196" s="351">
        <f t="shared" si="161"/>
        <v>40471</v>
      </c>
      <c r="J2196" s="353">
        <f t="array" ref="J2196">(PRODUCT(1+$F$2:F2196/100)-1)*100</f>
        <v>1728.702774991649</v>
      </c>
      <c r="K2196" s="354">
        <f t="array" ref="K2196">(PRODUCT(1+$G$2:G2196/100)-1)*100</f>
        <v>26.782661233304307</v>
      </c>
      <c r="M2196" s="361">
        <f t="shared" si="162"/>
        <v>3.57891088801719</v>
      </c>
    </row>
    <row r="2197" spans="1:13">
      <c r="A2197" s="350">
        <v>40472</v>
      </c>
      <c r="B2197" s="346">
        <v>24.67</v>
      </c>
      <c r="C2197" s="346">
        <v>1976.12</v>
      </c>
      <c r="D2197" s="346"/>
      <c r="E2197" s="351">
        <f t="shared" si="158"/>
        <v>40472</v>
      </c>
      <c r="F2197" s="353">
        <f t="shared" si="159"/>
        <v>12.758586015558592</v>
      </c>
      <c r="G2197" s="354">
        <f t="shared" si="160"/>
        <v>0.18301554871711367</v>
      </c>
      <c r="I2197" s="351">
        <f t="shared" si="161"/>
        <v>40472</v>
      </c>
      <c r="J2197" s="353">
        <f t="array" ref="J2197">(PRODUCT(1+$F$2:F2197/100)-1)*100</f>
        <v>1962.0193915078655</v>
      </c>
      <c r="K2197" s="354">
        <f t="array" ref="K2197">(PRODUCT(1+$G$2:G2197/100)-1)*100</f>
        <v>27.014693216438591</v>
      </c>
      <c r="M2197" s="361">
        <f t="shared" si="162"/>
        <v>3.6061728613205029</v>
      </c>
    </row>
    <row r="2198" spans="1:13">
      <c r="A2198" s="350">
        <v>40473</v>
      </c>
      <c r="B2198" s="346">
        <v>24.014299999999999</v>
      </c>
      <c r="C2198" s="346">
        <v>1980.83</v>
      </c>
      <c r="D2198" s="346"/>
      <c r="E2198" s="351">
        <f t="shared" si="158"/>
        <v>40473</v>
      </c>
      <c r="F2198" s="353">
        <f t="shared" si="159"/>
        <v>-2.6578840697203177</v>
      </c>
      <c r="G2198" s="354">
        <f t="shared" si="160"/>
        <v>0.23834584944233406</v>
      </c>
      <c r="I2198" s="351">
        <f t="shared" si="161"/>
        <v>40473</v>
      </c>
      <c r="J2198" s="353">
        <f t="array" ref="J2198">(PRODUCT(1+$F$2:F2198/100)-1)*100</f>
        <v>1907.2133065864343</v>
      </c>
      <c r="K2198" s="354">
        <f t="array" ref="K2198">(PRODUCT(1+$G$2:G2198/100)-1)*100</f>
        <v>27.31742746590189</v>
      </c>
      <c r="M2198" s="361">
        <f t="shared" si="162"/>
        <v>3.5793033342157456</v>
      </c>
    </row>
    <row r="2199" spans="1:13">
      <c r="A2199" s="350">
        <v>40476</v>
      </c>
      <c r="B2199" s="346">
        <v>23.834299999999999</v>
      </c>
      <c r="C2199" s="346">
        <v>1985.11</v>
      </c>
      <c r="D2199" s="346"/>
      <c r="E2199" s="351">
        <f t="shared" si="158"/>
        <v>40476</v>
      </c>
      <c r="F2199" s="353">
        <f t="shared" si="159"/>
        <v>-0.74955339110446273</v>
      </c>
      <c r="G2199" s="354">
        <f t="shared" si="160"/>
        <v>0.21607104092729035</v>
      </c>
      <c r="I2199" s="351">
        <f t="shared" si="161"/>
        <v>40476</v>
      </c>
      <c r="J2199" s="353">
        <f t="array" ref="J2199">(PRODUCT(1+$F$2:F2199/100)-1)*100</f>
        <v>1892.1681711802155</v>
      </c>
      <c r="K2199" s="354">
        <f t="array" ref="K2199">(PRODUCT(1+$G$2:G2199/100)-1)*100</f>
        <v>27.592523556709313</v>
      </c>
      <c r="M2199" s="361">
        <f t="shared" si="162"/>
        <v>3.5777250166941559</v>
      </c>
    </row>
    <row r="2200" spans="1:13">
      <c r="A2200" s="350">
        <v>40477</v>
      </c>
      <c r="B2200" s="346">
        <v>25.374300000000002</v>
      </c>
      <c r="C2200" s="346">
        <v>1985.13</v>
      </c>
      <c r="D2200" s="346"/>
      <c r="E2200" s="351">
        <f t="shared" si="158"/>
        <v>40477</v>
      </c>
      <c r="F2200" s="353">
        <f t="shared" si="159"/>
        <v>6.4612763957825559</v>
      </c>
      <c r="G2200" s="354">
        <f t="shared" si="160"/>
        <v>1.0075008437970823E-3</v>
      </c>
      <c r="I2200" s="351">
        <f t="shared" si="161"/>
        <v>40477</v>
      </c>
      <c r="J2200" s="353">
        <f t="array" ref="J2200">(PRODUCT(1+$F$2:F2200/100)-1)*100</f>
        <v>2020.8876629889758</v>
      </c>
      <c r="K2200" s="354">
        <f t="array" ref="K2200">(PRODUCT(1+$G$2:G2200/100)-1)*100</f>
        <v>27.59380905246076</v>
      </c>
      <c r="M2200" s="361">
        <f t="shared" si="162"/>
        <v>3.5844830566089283</v>
      </c>
    </row>
    <row r="2201" spans="1:13">
      <c r="A2201" s="350">
        <v>40478</v>
      </c>
      <c r="B2201" s="346">
        <v>25.5</v>
      </c>
      <c r="C2201" s="346">
        <v>1980.05</v>
      </c>
      <c r="D2201" s="346"/>
      <c r="E2201" s="351">
        <f t="shared" si="158"/>
        <v>40478</v>
      </c>
      <c r="F2201" s="353">
        <f t="shared" si="159"/>
        <v>0.49538312386943062</v>
      </c>
      <c r="G2201" s="354">
        <f t="shared" si="160"/>
        <v>-0.25590263609940322</v>
      </c>
      <c r="I2201" s="351">
        <f t="shared" si="161"/>
        <v>40478</v>
      </c>
      <c r="J2201" s="353">
        <f t="array" ref="J2201">(PRODUCT(1+$F$2:F2201/100)-1)*100</f>
        <v>2031.3941825476518</v>
      </c>
      <c r="K2201" s="354">
        <f t="array" ref="K2201">(PRODUCT(1+$G$2:G2201/100)-1)*100</f>
        <v>27.267293131595881</v>
      </c>
      <c r="M2201" s="361">
        <f t="shared" si="162"/>
        <v>3.5843893262312383</v>
      </c>
    </row>
    <row r="2202" spans="1:13">
      <c r="A2202" s="350">
        <v>40479</v>
      </c>
      <c r="B2202" s="346">
        <v>25.1</v>
      </c>
      <c r="C2202" s="346">
        <v>1982.45</v>
      </c>
      <c r="D2202" s="346"/>
      <c r="E2202" s="351">
        <f t="shared" si="158"/>
        <v>40479</v>
      </c>
      <c r="F2202" s="353">
        <f t="shared" si="159"/>
        <v>-1.5686274509803866</v>
      </c>
      <c r="G2202" s="354">
        <f t="shared" si="160"/>
        <v>0.12120906037726975</v>
      </c>
      <c r="I2202" s="351">
        <f t="shared" si="161"/>
        <v>40479</v>
      </c>
      <c r="J2202" s="353">
        <f t="array" ref="J2202">(PRODUCT(1+$F$2:F2202/100)-1)*100</f>
        <v>1997.9605483116102</v>
      </c>
      <c r="K2202" s="354">
        <f t="array" ref="K2202">(PRODUCT(1+$G$2:G2202/100)-1)*100</f>
        <v>27.421552621768285</v>
      </c>
      <c r="M2202" s="361">
        <f t="shared" si="162"/>
        <v>3.5818001887203375</v>
      </c>
    </row>
    <row r="2203" spans="1:13">
      <c r="A2203" s="350">
        <v>40480</v>
      </c>
      <c r="B2203" s="346">
        <v>24.7957</v>
      </c>
      <c r="C2203" s="346">
        <v>1981.59</v>
      </c>
      <c r="D2203" s="346"/>
      <c r="E2203" s="351">
        <f t="shared" si="158"/>
        <v>40480</v>
      </c>
      <c r="F2203" s="353">
        <f t="shared" si="159"/>
        <v>-1.2123505976095683</v>
      </c>
      <c r="G2203" s="354">
        <f t="shared" si="160"/>
        <v>-4.3380665338355051E-2</v>
      </c>
      <c r="I2203" s="351">
        <f t="shared" si="161"/>
        <v>40480</v>
      </c>
      <c r="J2203" s="353">
        <f t="array" ref="J2203">(PRODUCT(1+$F$2:F2203/100)-1)*100</f>
        <v>1972.5259110665415</v>
      </c>
      <c r="K2203" s="354">
        <f t="array" ref="K2203">(PRODUCT(1+$G$2:G2203/100)-1)*100</f>
        <v>27.366276304456495</v>
      </c>
      <c r="M2203" s="361">
        <f t="shared" si="162"/>
        <v>3.582211044181884</v>
      </c>
    </row>
    <row r="2204" spans="1:13">
      <c r="A2204" s="350">
        <v>40483</v>
      </c>
      <c r="B2204" s="346">
        <v>23.91</v>
      </c>
      <c r="C2204" s="346">
        <v>1983.47</v>
      </c>
      <c r="D2204" s="346"/>
      <c r="E2204" s="351">
        <f t="shared" si="158"/>
        <v>40483</v>
      </c>
      <c r="F2204" s="353">
        <f t="shared" si="159"/>
        <v>-3.5719903047705892</v>
      </c>
      <c r="G2204" s="354">
        <f t="shared" si="160"/>
        <v>9.487330880757483E-2</v>
      </c>
      <c r="I2204" s="351">
        <f t="shared" si="161"/>
        <v>40483</v>
      </c>
      <c r="J2204" s="353">
        <f t="array" ref="J2204">(PRODUCT(1+$F$2:F2204/100)-1)*100</f>
        <v>1898.4954864593863</v>
      </c>
      <c r="K2204" s="354">
        <f t="array" ref="K2204">(PRODUCT(1+$G$2:G2204/100)-1)*100</f>
        <v>27.487112905091536</v>
      </c>
      <c r="M2204" s="361">
        <f t="shared" si="162"/>
        <v>3.5848824824887475</v>
      </c>
    </row>
    <row r="2205" spans="1:13">
      <c r="A2205" s="350">
        <v>40484</v>
      </c>
      <c r="B2205" s="346">
        <v>24.515699999999999</v>
      </c>
      <c r="C2205" s="346">
        <v>1998.86</v>
      </c>
      <c r="D2205" s="346"/>
      <c r="E2205" s="351">
        <f t="shared" si="158"/>
        <v>40484</v>
      </c>
      <c r="F2205" s="353">
        <f t="shared" si="159"/>
        <v>2.5332496863237131</v>
      </c>
      <c r="G2205" s="354">
        <f t="shared" si="160"/>
        <v>0.77591292028615921</v>
      </c>
      <c r="I2205" s="351">
        <f t="shared" si="161"/>
        <v>40484</v>
      </c>
      <c r="J2205" s="353">
        <f t="array" ref="J2205">(PRODUCT(1+$F$2:F2205/100)-1)*100</f>
        <v>1949.1223671013124</v>
      </c>
      <c r="K2205" s="354">
        <f t="array" ref="K2205">(PRODUCT(1+$G$2:G2205/100)-1)*100</f>
        <v>28.476301885821954</v>
      </c>
      <c r="M2205" s="361">
        <f t="shared" si="162"/>
        <v>3.5855988118785964</v>
      </c>
    </row>
    <row r="2206" spans="1:13">
      <c r="A2206" s="350">
        <v>40485</v>
      </c>
      <c r="B2206" s="346">
        <v>24.494299999999999</v>
      </c>
      <c r="C2206" s="346">
        <v>2006.58</v>
      </c>
      <c r="D2206" s="346"/>
      <c r="E2206" s="351">
        <f t="shared" si="158"/>
        <v>40485</v>
      </c>
      <c r="F2206" s="353">
        <f t="shared" si="159"/>
        <v>-8.7291001276734725E-2</v>
      </c>
      <c r="G2206" s="354">
        <f t="shared" si="160"/>
        <v>0.38622014548292949</v>
      </c>
      <c r="I2206" s="351">
        <f t="shared" si="161"/>
        <v>40485</v>
      </c>
      <c r="J2206" s="353">
        <f t="array" ref="J2206">(PRODUCT(1+$F$2:F2206/100)-1)*100</f>
        <v>1947.3336676696842</v>
      </c>
      <c r="K2206" s="354">
        <f t="array" ref="K2206">(PRODUCT(1+$G$2:G2206/100)-1)*100</f>
        <v>28.972503245876457</v>
      </c>
      <c r="M2206" s="361">
        <f t="shared" si="162"/>
        <v>3.5855948860263429</v>
      </c>
    </row>
    <row r="2207" spans="1:13">
      <c r="A2207" s="350">
        <v>40486</v>
      </c>
      <c r="B2207" s="346">
        <v>23.974299999999999</v>
      </c>
      <c r="C2207" s="346">
        <v>2045.62</v>
      </c>
      <c r="D2207" s="346"/>
      <c r="E2207" s="351">
        <f t="shared" si="158"/>
        <v>40486</v>
      </c>
      <c r="F2207" s="353">
        <f t="shared" si="159"/>
        <v>-2.1229428887537094</v>
      </c>
      <c r="G2207" s="354">
        <f t="shared" si="160"/>
        <v>1.9455989793579098</v>
      </c>
      <c r="I2207" s="351">
        <f t="shared" si="161"/>
        <v>40486</v>
      </c>
      <c r="J2207" s="353">
        <f t="array" ref="J2207">(PRODUCT(1+$F$2:F2207/100)-1)*100</f>
        <v>1903.8699431628302</v>
      </c>
      <c r="K2207" s="354">
        <f t="array" ref="K2207">(PRODUCT(1+$G$2:G2207/100)-1)*100</f>
        <v>31.481790952680576</v>
      </c>
      <c r="M2207" s="361">
        <f t="shared" si="162"/>
        <v>3.5865679064939733</v>
      </c>
    </row>
    <row r="2208" spans="1:13">
      <c r="A2208" s="350">
        <v>40487</v>
      </c>
      <c r="B2208" s="346">
        <v>24.014299999999999</v>
      </c>
      <c r="C2208" s="346">
        <v>2053.77</v>
      </c>
      <c r="D2208" s="346"/>
      <c r="E2208" s="351">
        <f t="shared" si="158"/>
        <v>40487</v>
      </c>
      <c r="F2208" s="353">
        <f t="shared" si="159"/>
        <v>0.16684533020776549</v>
      </c>
      <c r="G2208" s="354">
        <f t="shared" si="160"/>
        <v>0.39841221732286325</v>
      </c>
      <c r="I2208" s="351">
        <f t="shared" si="161"/>
        <v>40487</v>
      </c>
      <c r="J2208" s="353">
        <f t="array" ref="J2208">(PRODUCT(1+$F$2:F2208/100)-1)*100</f>
        <v>1907.2133065864343</v>
      </c>
      <c r="K2208" s="354">
        <f t="array" ref="K2208">(PRODUCT(1+$G$2:G2208/100)-1)*100</f>
        <v>32.005630471390958</v>
      </c>
      <c r="M2208" s="361">
        <f t="shared" si="162"/>
        <v>3.5855277716128731</v>
      </c>
    </row>
    <row r="2209" spans="1:13">
      <c r="A2209" s="350">
        <v>40490</v>
      </c>
      <c r="B2209" s="346">
        <v>24.1614</v>
      </c>
      <c r="C2209" s="346">
        <v>2049.69</v>
      </c>
      <c r="D2209" s="346"/>
      <c r="E2209" s="351">
        <f t="shared" si="158"/>
        <v>40490</v>
      </c>
      <c r="F2209" s="353">
        <f t="shared" si="159"/>
        <v>0.61255168795260051</v>
      </c>
      <c r="G2209" s="354">
        <f t="shared" si="160"/>
        <v>-0.19865905140302731</v>
      </c>
      <c r="I2209" s="351">
        <f t="shared" si="161"/>
        <v>40490</v>
      </c>
      <c r="J2209" s="353">
        <f t="array" ref="J2209">(PRODUCT(1+$F$2:F2209/100)-1)*100</f>
        <v>1919.5085255767385</v>
      </c>
      <c r="K2209" s="354">
        <f t="array" ref="K2209">(PRODUCT(1+$G$2:G2209/100)-1)*100</f>
        <v>31.743389338097906</v>
      </c>
      <c r="M2209" s="361">
        <f t="shared" si="162"/>
        <v>3.5850984487511597</v>
      </c>
    </row>
    <row r="2210" spans="1:13">
      <c r="A2210" s="350">
        <v>40491</v>
      </c>
      <c r="B2210" s="346">
        <v>24.351400000000002</v>
      </c>
      <c r="C2210" s="346">
        <v>2033.85</v>
      </c>
      <c r="D2210" s="346"/>
      <c r="E2210" s="351">
        <f t="shared" si="158"/>
        <v>40491</v>
      </c>
      <c r="F2210" s="353">
        <f t="shared" si="159"/>
        <v>0.78637827278220662</v>
      </c>
      <c r="G2210" s="354">
        <f t="shared" si="160"/>
        <v>-0.77279978923643355</v>
      </c>
      <c r="I2210" s="351">
        <f t="shared" si="161"/>
        <v>40491</v>
      </c>
      <c r="J2210" s="353">
        <f t="array" ref="J2210">(PRODUCT(1+$F$2:F2210/100)-1)*100</f>
        <v>1935.389501838858</v>
      </c>
      <c r="K2210" s="354">
        <f t="array" ref="K2210">(PRODUCT(1+$G$2:G2210/100)-1)*100</f>
        <v>30.725276702960148</v>
      </c>
      <c r="M2210" s="361">
        <f t="shared" si="162"/>
        <v>3.5850105190991379</v>
      </c>
    </row>
    <row r="2211" spans="1:13">
      <c r="A2211" s="350">
        <v>40492</v>
      </c>
      <c r="B2211" s="346">
        <v>25.267099999999999</v>
      </c>
      <c r="C2211" s="346">
        <v>2043.16</v>
      </c>
      <c r="D2211" s="346"/>
      <c r="E2211" s="351">
        <f t="shared" si="158"/>
        <v>40492</v>
      </c>
      <c r="F2211" s="353">
        <f t="shared" si="159"/>
        <v>3.7603587473409972</v>
      </c>
      <c r="G2211" s="354">
        <f t="shared" si="160"/>
        <v>0.45775253828945761</v>
      </c>
      <c r="I2211" s="351">
        <f t="shared" si="161"/>
        <v>40492</v>
      </c>
      <c r="J2211" s="353">
        <f t="array" ref="J2211">(PRODUCT(1+$F$2:F2211/100)-1)*100</f>
        <v>2011.9274490137159</v>
      </c>
      <c r="K2211" s="354">
        <f t="array" ref="K2211">(PRODUCT(1+$G$2:G2211/100)-1)*100</f>
        <v>31.323674975253859</v>
      </c>
      <c r="M2211" s="361">
        <f t="shared" si="162"/>
        <v>3.5772533938864202</v>
      </c>
    </row>
    <row r="2212" spans="1:13">
      <c r="A2212" s="350">
        <v>40493</v>
      </c>
      <c r="B2212" s="346">
        <v>25.02</v>
      </c>
      <c r="C2212" s="346">
        <v>2034.48</v>
      </c>
      <c r="D2212" s="346"/>
      <c r="E2212" s="351">
        <f t="shared" si="158"/>
        <v>40493</v>
      </c>
      <c r="F2212" s="353">
        <f t="shared" si="159"/>
        <v>-0.97795156547446638</v>
      </c>
      <c r="G2212" s="354">
        <f t="shared" si="160"/>
        <v>-0.42483212279018634</v>
      </c>
      <c r="I2212" s="351">
        <f t="shared" si="161"/>
        <v>40493</v>
      </c>
      <c r="J2212" s="353">
        <f t="array" ref="J2212">(PRODUCT(1+$F$2:F2212/100)-1)*100</f>
        <v>1991.2738214644012</v>
      </c>
      <c r="K2212" s="354">
        <f t="array" ref="K2212">(PRODUCT(1+$G$2:G2212/100)-1)*100</f>
        <v>30.765769819130394</v>
      </c>
      <c r="M2212" s="361">
        <f t="shared" si="162"/>
        <v>3.5756702380827852</v>
      </c>
    </row>
    <row r="2213" spans="1:13">
      <c r="A2213" s="350">
        <v>40494</v>
      </c>
      <c r="B2213" s="346">
        <v>24.714300000000001</v>
      </c>
      <c r="C2213" s="346">
        <v>2010.57</v>
      </c>
      <c r="D2213" s="346"/>
      <c r="E2213" s="351">
        <f t="shared" si="158"/>
        <v>40494</v>
      </c>
      <c r="F2213" s="353">
        <f t="shared" si="159"/>
        <v>-1.2218225419664219</v>
      </c>
      <c r="G2213" s="354">
        <f t="shared" si="160"/>
        <v>-1.1752388816798409</v>
      </c>
      <c r="I2213" s="351">
        <f t="shared" si="161"/>
        <v>40494</v>
      </c>
      <c r="J2213" s="353">
        <f t="array" ref="J2213">(PRODUCT(1+$F$2:F2213/100)-1)*100</f>
        <v>1965.7221664995068</v>
      </c>
      <c r="K2213" s="354">
        <f t="array" ref="K2213">(PRODUCT(1+$G$2:G2213/100)-1)*100</f>
        <v>29.228959648288022</v>
      </c>
      <c r="M2213" s="361">
        <f t="shared" si="162"/>
        <v>3.574070574114959</v>
      </c>
    </row>
    <row r="2214" spans="1:13">
      <c r="A2214" s="350">
        <v>40497</v>
      </c>
      <c r="B2214" s="346">
        <v>24.0428</v>
      </c>
      <c r="C2214" s="346">
        <v>2008.25</v>
      </c>
      <c r="D2214" s="346"/>
      <c r="E2214" s="351">
        <f t="shared" si="158"/>
        <v>40497</v>
      </c>
      <c r="F2214" s="353">
        <f t="shared" si="159"/>
        <v>-2.7170504525720007</v>
      </c>
      <c r="G2214" s="354">
        <f t="shared" si="160"/>
        <v>-0.11539016298860449</v>
      </c>
      <c r="I2214" s="351">
        <f t="shared" si="161"/>
        <v>40497</v>
      </c>
      <c r="J2214" s="353">
        <f t="array" ref="J2214">(PRODUCT(1+$F$2:F2214/100)-1)*100</f>
        <v>1909.5954530257518</v>
      </c>
      <c r="K2214" s="354">
        <f t="array" ref="K2214">(PRODUCT(1+$G$2:G2214/100)-1)*100</f>
        <v>29.079842141121382</v>
      </c>
      <c r="M2214" s="361">
        <f t="shared" si="162"/>
        <v>3.5745440214195923</v>
      </c>
    </row>
    <row r="2215" spans="1:13">
      <c r="A2215" s="350">
        <v>40498</v>
      </c>
      <c r="B2215" s="346">
        <v>23.628599999999999</v>
      </c>
      <c r="C2215" s="346">
        <v>1976.26</v>
      </c>
      <c r="D2215" s="346"/>
      <c r="E2215" s="351">
        <f t="shared" si="158"/>
        <v>40498</v>
      </c>
      <c r="F2215" s="353">
        <f t="shared" si="159"/>
        <v>-1.7227610760809919</v>
      </c>
      <c r="G2215" s="354">
        <f t="shared" si="160"/>
        <v>-1.592929167185364</v>
      </c>
      <c r="I2215" s="351">
        <f t="shared" si="161"/>
        <v>40498</v>
      </c>
      <c r="J2215" s="353">
        <f t="array" ref="J2215">(PRODUCT(1+$F$2:F2215/100)-1)*100</f>
        <v>1874.9749247743307</v>
      </c>
      <c r="K2215" s="354">
        <f t="array" ref="K2215">(PRODUCT(1+$G$2:G2215/100)-1)*100</f>
        <v>27.023691686698626</v>
      </c>
      <c r="M2215" s="361">
        <f t="shared" si="162"/>
        <v>3.5731517642750479</v>
      </c>
    </row>
    <row r="2216" spans="1:13">
      <c r="A2216" s="350">
        <v>40499</v>
      </c>
      <c r="B2216" s="346">
        <v>23.811399999999999</v>
      </c>
      <c r="C2216" s="346">
        <v>1977</v>
      </c>
      <c r="D2216" s="346"/>
      <c r="E2216" s="351">
        <f t="shared" si="158"/>
        <v>40499</v>
      </c>
      <c r="F2216" s="353">
        <f t="shared" si="159"/>
        <v>0.77363872595075378</v>
      </c>
      <c r="G2216" s="354">
        <f t="shared" si="160"/>
        <v>3.7444465809155503E-2</v>
      </c>
      <c r="I2216" s="351">
        <f t="shared" si="161"/>
        <v>40499</v>
      </c>
      <c r="J2216" s="353">
        <f t="array" ref="J2216">(PRODUCT(1+$F$2:F2216/100)-1)*100</f>
        <v>1890.2540956202017</v>
      </c>
      <c r="K2216" s="354">
        <f t="array" ref="K2216">(PRODUCT(1+$G$2:G2216/100)-1)*100</f>
        <v>27.071255029501785</v>
      </c>
      <c r="M2216" s="361">
        <f t="shared" si="162"/>
        <v>3.572844038770175</v>
      </c>
    </row>
    <row r="2217" spans="1:13">
      <c r="A2217" s="350">
        <v>40500</v>
      </c>
      <c r="B2217" s="346">
        <v>24.0471</v>
      </c>
      <c r="C2217" s="346">
        <v>2007.38</v>
      </c>
      <c r="D2217" s="346"/>
      <c r="E2217" s="351">
        <f t="shared" si="158"/>
        <v>40500</v>
      </c>
      <c r="F2217" s="353">
        <f t="shared" si="159"/>
        <v>0.98986199887449722</v>
      </c>
      <c r="G2217" s="354">
        <f t="shared" si="160"/>
        <v>1.5366717248356254</v>
      </c>
      <c r="I2217" s="351">
        <f t="shared" si="161"/>
        <v>40500</v>
      </c>
      <c r="J2217" s="353">
        <f t="array" ref="J2217">(PRODUCT(1+$F$2:F2217/100)-1)*100</f>
        <v>1909.9548645937894</v>
      </c>
      <c r="K2217" s="354">
        <f t="array" ref="K2217">(PRODUCT(1+$G$2:G2217/100)-1)*100</f>
        <v>29.023923075933912</v>
      </c>
      <c r="M2217" s="361">
        <f t="shared" si="162"/>
        <v>3.5715284670279641</v>
      </c>
    </row>
    <row r="2218" spans="1:13">
      <c r="A2218" s="350">
        <v>40501</v>
      </c>
      <c r="B2218" s="346">
        <v>24.72</v>
      </c>
      <c r="C2218" s="346">
        <v>2012.59</v>
      </c>
      <c r="D2218" s="346"/>
      <c r="E2218" s="351">
        <f t="shared" si="158"/>
        <v>40501</v>
      </c>
      <c r="F2218" s="353">
        <f t="shared" si="159"/>
        <v>2.7982584178549486</v>
      </c>
      <c r="G2218" s="354">
        <f t="shared" si="160"/>
        <v>0.25954228895375131</v>
      </c>
      <c r="I2218" s="351">
        <f t="shared" si="161"/>
        <v>40501</v>
      </c>
      <c r="J2218" s="353">
        <f t="array" ref="J2218">(PRODUCT(1+$F$2:F2218/100)-1)*100</f>
        <v>1966.1985957873701</v>
      </c>
      <c r="K2218" s="354">
        <f t="array" ref="K2218">(PRODUCT(1+$G$2:G2218/100)-1)*100</f>
        <v>29.358794719183123</v>
      </c>
      <c r="M2218" s="361">
        <f t="shared" si="162"/>
        <v>3.5712069010190346</v>
      </c>
    </row>
    <row r="2219" spans="1:13">
      <c r="A2219" s="350">
        <v>40504</v>
      </c>
      <c r="B2219" s="346">
        <v>26.902799999999999</v>
      </c>
      <c r="C2219" s="346">
        <v>2009.52</v>
      </c>
      <c r="D2219" s="346"/>
      <c r="E2219" s="351">
        <f t="shared" si="158"/>
        <v>40504</v>
      </c>
      <c r="F2219" s="353">
        <f t="shared" si="159"/>
        <v>8.8300970873786522</v>
      </c>
      <c r="G2219" s="354">
        <f t="shared" si="160"/>
        <v>-0.15253976219696819</v>
      </c>
      <c r="I2219" s="351">
        <f t="shared" si="161"/>
        <v>40504</v>
      </c>
      <c r="J2219" s="353">
        <f t="array" ref="J2219">(PRODUCT(1+$F$2:F2219/100)-1)*100</f>
        <v>2148.6459378134491</v>
      </c>
      <c r="K2219" s="354">
        <f t="array" ref="K2219">(PRODUCT(1+$G$2:G2219/100)-1)*100</f>
        <v>29.161471121337623</v>
      </c>
      <c r="M2219" s="361">
        <f t="shared" si="162"/>
        <v>3.579460668680138</v>
      </c>
    </row>
    <row r="2220" spans="1:13">
      <c r="A2220" s="350">
        <v>40505</v>
      </c>
      <c r="B2220" s="346">
        <v>26.8157</v>
      </c>
      <c r="C2220" s="346">
        <v>1980.89</v>
      </c>
      <c r="D2220" s="346"/>
      <c r="E2220" s="351">
        <f t="shared" si="158"/>
        <v>40505</v>
      </c>
      <c r="F2220" s="353">
        <f t="shared" si="159"/>
        <v>-0.3237581218311858</v>
      </c>
      <c r="G2220" s="354">
        <f t="shared" si="160"/>
        <v>-1.4247183406982722</v>
      </c>
      <c r="I2220" s="351">
        <f t="shared" si="161"/>
        <v>40505</v>
      </c>
      <c r="J2220" s="353">
        <f t="array" ref="J2220">(PRODUCT(1+$F$2:F2220/100)-1)*100</f>
        <v>2141.3657639585508</v>
      </c>
      <c r="K2220" s="354">
        <f t="array" ref="K2220">(PRODUCT(1+$G$2:G2220/100)-1)*100</f>
        <v>27.321283953156229</v>
      </c>
      <c r="M2220" s="361">
        <f t="shared" si="162"/>
        <v>3.5795187941348914</v>
      </c>
    </row>
    <row r="2221" spans="1:13">
      <c r="A2221" s="350">
        <v>40506</v>
      </c>
      <c r="B2221" s="346">
        <v>26.967099999999999</v>
      </c>
      <c r="C2221" s="346">
        <v>2010.56</v>
      </c>
      <c r="D2221" s="346"/>
      <c r="E2221" s="351">
        <f t="shared" si="158"/>
        <v>40506</v>
      </c>
      <c r="F2221" s="353">
        <f t="shared" si="159"/>
        <v>0.5645946218073794</v>
      </c>
      <c r="G2221" s="354">
        <f t="shared" si="160"/>
        <v>1.4978115897399613</v>
      </c>
      <c r="I2221" s="351">
        <f t="shared" si="161"/>
        <v>40506</v>
      </c>
      <c r="J2221" s="353">
        <f t="array" ref="J2221">(PRODUCT(1+$F$2:F2221/100)-1)*100</f>
        <v>2154.0203945168928</v>
      </c>
      <c r="K2221" s="354">
        <f t="array" ref="K2221">(PRODUCT(1+$G$2:G2221/100)-1)*100</f>
        <v>29.22831690041232</v>
      </c>
      <c r="M2221" s="361">
        <f t="shared" si="162"/>
        <v>3.5794665479736758</v>
      </c>
    </row>
    <row r="2222" spans="1:13">
      <c r="A2222" s="350">
        <v>40507</v>
      </c>
      <c r="B2222" s="346">
        <v>26.967099999999999</v>
      </c>
      <c r="C2222" s="346">
        <v>2010.56</v>
      </c>
      <c r="D2222" s="346"/>
      <c r="E2222" s="351">
        <f t="shared" si="158"/>
        <v>40507</v>
      </c>
      <c r="F2222" s="353">
        <f t="shared" si="159"/>
        <v>0</v>
      </c>
      <c r="G2222" s="354">
        <f t="shared" si="160"/>
        <v>0</v>
      </c>
      <c r="I2222" s="351">
        <f t="shared" si="161"/>
        <v>40507</v>
      </c>
      <c r="J2222" s="353">
        <f t="array" ref="J2222">(PRODUCT(1+$F$2:F2222/100)-1)*100</f>
        <v>2154.0203945168928</v>
      </c>
      <c r="K2222" s="354">
        <f t="array" ref="K2222">(PRODUCT(1+$G$2:G2222/100)-1)*100</f>
        <v>29.22831690041232</v>
      </c>
      <c r="M2222" s="361">
        <f t="shared" si="162"/>
        <v>3.5790137282852288</v>
      </c>
    </row>
    <row r="2223" spans="1:13">
      <c r="A2223" s="350">
        <v>40508</v>
      </c>
      <c r="B2223" s="346">
        <v>27.312799999999999</v>
      </c>
      <c r="C2223" s="346">
        <v>1996.03</v>
      </c>
      <c r="D2223" s="346"/>
      <c r="E2223" s="351">
        <f t="shared" si="158"/>
        <v>40508</v>
      </c>
      <c r="F2223" s="353">
        <f t="shared" si="159"/>
        <v>1.2819324287743239</v>
      </c>
      <c r="G2223" s="354">
        <f t="shared" si="160"/>
        <v>-0.72268422727995718</v>
      </c>
      <c r="I2223" s="351">
        <f t="shared" si="161"/>
        <v>40508</v>
      </c>
      <c r="J2223" s="353">
        <f t="array" ref="J2223">(PRODUCT(1+$F$2:F2223/100)-1)*100</f>
        <v>2182.9154129053913</v>
      </c>
      <c r="K2223" s="354">
        <f t="array" ref="K2223">(PRODUCT(1+$G$2:G2223/100)-1)*100</f>
        <v>28.294404236993675</v>
      </c>
      <c r="M2223" s="361">
        <f t="shared" si="162"/>
        <v>3.576708858858435</v>
      </c>
    </row>
    <row r="2224" spans="1:13">
      <c r="A2224" s="350">
        <v>40511</v>
      </c>
      <c r="B2224" s="346">
        <v>28.417100000000001</v>
      </c>
      <c r="C2224" s="346">
        <v>1993.83</v>
      </c>
      <c r="D2224" s="346"/>
      <c r="E2224" s="351">
        <f t="shared" si="158"/>
        <v>40511</v>
      </c>
      <c r="F2224" s="353">
        <f t="shared" si="159"/>
        <v>4.0431592513400449</v>
      </c>
      <c r="G2224" s="354">
        <f t="shared" si="160"/>
        <v>-0.11021878428680854</v>
      </c>
      <c r="I2224" s="351">
        <f t="shared" si="161"/>
        <v>40511</v>
      </c>
      <c r="J2224" s="353">
        <f t="array" ref="J2224">(PRODUCT(1+$F$2:F2224/100)-1)*100</f>
        <v>2275.2173186225436</v>
      </c>
      <c r="K2224" s="354">
        <f t="array" ref="K2224">(PRODUCT(1+$G$2:G2224/100)-1)*100</f>
        <v>28.15299970433567</v>
      </c>
      <c r="M2224" s="361">
        <f t="shared" si="162"/>
        <v>3.5778969690630587</v>
      </c>
    </row>
    <row r="2225" spans="1:13">
      <c r="A2225" s="350">
        <v>40512</v>
      </c>
      <c r="B2225" s="346">
        <v>29.414300000000001</v>
      </c>
      <c r="C2225" s="346">
        <v>1981.84</v>
      </c>
      <c r="D2225" s="346"/>
      <c r="E2225" s="351">
        <f t="shared" si="158"/>
        <v>40512</v>
      </c>
      <c r="F2225" s="353">
        <f t="shared" si="159"/>
        <v>3.5091546991072198</v>
      </c>
      <c r="G2225" s="354">
        <f t="shared" si="160"/>
        <v>-0.60135518073256566</v>
      </c>
      <c r="I2225" s="351">
        <f t="shared" si="161"/>
        <v>40512</v>
      </c>
      <c r="J2225" s="353">
        <f t="array" ref="J2225">(PRODUCT(1+$F$2:F2225/100)-1)*100</f>
        <v>2358.567368772995</v>
      </c>
      <c r="K2225" s="354">
        <f t="array" ref="K2225">(PRODUCT(1+$G$2:G2225/100)-1)*100</f>
        <v>27.382345001349464</v>
      </c>
      <c r="M2225" s="361">
        <f t="shared" si="162"/>
        <v>3.5796863287704963</v>
      </c>
    </row>
    <row r="2226" spans="1:13">
      <c r="A2226" s="350">
        <v>40513</v>
      </c>
      <c r="B2226" s="346">
        <v>28.5914</v>
      </c>
      <c r="C2226" s="346">
        <v>2024.97</v>
      </c>
      <c r="D2226" s="346"/>
      <c r="E2226" s="351">
        <f t="shared" si="158"/>
        <v>40513</v>
      </c>
      <c r="F2226" s="353">
        <f t="shared" si="159"/>
        <v>-2.7976188452555451</v>
      </c>
      <c r="G2226" s="354">
        <f t="shared" si="160"/>
        <v>2.1762604448391398</v>
      </c>
      <c r="I2226" s="351">
        <f t="shared" si="161"/>
        <v>40513</v>
      </c>
      <c r="J2226" s="353">
        <f t="array" ref="J2226">(PRODUCT(1+$F$2:F2226/100)-1)*100</f>
        <v>2289.7860247408985</v>
      </c>
      <c r="K2226" s="354">
        <f t="array" ref="K2226">(PRODUCT(1+$G$2:G2226/100)-1)*100</f>
        <v>30.154516589322355</v>
      </c>
      <c r="M2226" s="361">
        <f t="shared" si="162"/>
        <v>3.5814131499903445</v>
      </c>
    </row>
    <row r="2227" spans="1:13">
      <c r="A2227" s="350">
        <v>40514</v>
      </c>
      <c r="B2227" s="346">
        <v>27.631399999999999</v>
      </c>
      <c r="C2227" s="346">
        <v>2050.96</v>
      </c>
      <c r="D2227" s="346"/>
      <c r="E2227" s="351">
        <f t="shared" si="158"/>
        <v>40514</v>
      </c>
      <c r="F2227" s="353">
        <f t="shared" si="159"/>
        <v>-3.3576530005526184</v>
      </c>
      <c r="G2227" s="354">
        <f t="shared" si="160"/>
        <v>1.2834758045798145</v>
      </c>
      <c r="I2227" s="351">
        <f t="shared" si="161"/>
        <v>40514</v>
      </c>
      <c r="J2227" s="353">
        <f t="array" ref="J2227">(PRODUCT(1+$F$2:F2227/100)-1)*100</f>
        <v>2209.5453025743986</v>
      </c>
      <c r="K2227" s="354">
        <f t="array" ref="K2227">(PRODUCT(1+$G$2:G2227/100)-1)*100</f>
        <v>31.825018318314125</v>
      </c>
      <c r="M2227" s="361">
        <f t="shared" si="162"/>
        <v>3.5826353928487</v>
      </c>
    </row>
    <row r="2228" spans="1:13">
      <c r="A2228" s="350">
        <v>40515</v>
      </c>
      <c r="B2228" s="346">
        <v>26.492799999999999</v>
      </c>
      <c r="C2228" s="346">
        <v>2056.4</v>
      </c>
      <c r="D2228" s="346"/>
      <c r="E2228" s="351">
        <f t="shared" si="158"/>
        <v>40515</v>
      </c>
      <c r="F2228" s="353">
        <f t="shared" si="159"/>
        <v>-4.1206743053193158</v>
      </c>
      <c r="G2228" s="354">
        <f t="shared" si="160"/>
        <v>0.26524164293795227</v>
      </c>
      <c r="I2228" s="351">
        <f t="shared" si="161"/>
        <v>40515</v>
      </c>
      <c r="J2228" s="353">
        <f t="array" ref="J2228">(PRODUCT(1+$F$2:F2228/100)-1)*100</f>
        <v>2114.376462721506</v>
      </c>
      <c r="K2228" s="354">
        <f t="array" ref="K2228">(PRODUCT(1+$G$2:G2228/100)-1)*100</f>
        <v>32.174673162704877</v>
      </c>
      <c r="M2228" s="361">
        <f t="shared" si="162"/>
        <v>3.586131069329844</v>
      </c>
    </row>
    <row r="2229" spans="1:13">
      <c r="A2229" s="350">
        <v>40518</v>
      </c>
      <c r="B2229" s="346">
        <v>27.638500000000001</v>
      </c>
      <c r="C2229" s="346">
        <v>2053.8000000000002</v>
      </c>
      <c r="D2229" s="346"/>
      <c r="E2229" s="351">
        <f t="shared" si="158"/>
        <v>40518</v>
      </c>
      <c r="F2229" s="353">
        <f t="shared" si="159"/>
        <v>4.324571204251737</v>
      </c>
      <c r="G2229" s="354">
        <f t="shared" si="160"/>
        <v>-0.12643454580820723</v>
      </c>
      <c r="I2229" s="351">
        <f t="shared" si="161"/>
        <v>40518</v>
      </c>
      <c r="J2229" s="353">
        <f t="array" ref="J2229">(PRODUCT(1+$F$2:F2229/100)-1)*100</f>
        <v>2210.1387495820882</v>
      </c>
      <c r="K2229" s="354">
        <f t="array" ref="K2229">(PRODUCT(1+$G$2:G2229/100)-1)*100</f>
        <v>32.007558715018128</v>
      </c>
      <c r="M2229" s="361">
        <f t="shared" si="162"/>
        <v>3.5889436661618892</v>
      </c>
    </row>
    <row r="2230" spans="1:13">
      <c r="A2230" s="350">
        <v>40519</v>
      </c>
      <c r="B2230" s="346">
        <v>27.1157</v>
      </c>
      <c r="C2230" s="346">
        <v>2054.89</v>
      </c>
      <c r="D2230" s="346"/>
      <c r="E2230" s="351">
        <f t="shared" si="158"/>
        <v>40519</v>
      </c>
      <c r="F2230" s="353">
        <f t="shared" si="159"/>
        <v>-1.8915643034173368</v>
      </c>
      <c r="G2230" s="354">
        <f t="shared" si="160"/>
        <v>5.3072353685834628E-2</v>
      </c>
      <c r="I2230" s="351">
        <f t="shared" si="161"/>
        <v>40519</v>
      </c>
      <c r="J2230" s="353">
        <f t="array" ref="J2230">(PRODUCT(1+$F$2:F2230/100)-1)*100</f>
        <v>2166.4409896355819</v>
      </c>
      <c r="K2230" s="354">
        <f t="array" ref="K2230">(PRODUCT(1+$G$2:G2230/100)-1)*100</f>
        <v>32.077618233471398</v>
      </c>
      <c r="M2230" s="361">
        <f t="shared" si="162"/>
        <v>3.5897858875578685</v>
      </c>
    </row>
    <row r="2231" spans="1:13">
      <c r="A2231" s="350">
        <v>40520</v>
      </c>
      <c r="B2231" s="346">
        <v>26.89</v>
      </c>
      <c r="C2231" s="346">
        <v>2063.0300000000002</v>
      </c>
      <c r="D2231" s="346"/>
      <c r="E2231" s="351">
        <f t="shared" si="158"/>
        <v>40520</v>
      </c>
      <c r="F2231" s="353">
        <f t="shared" si="159"/>
        <v>-0.83235911298620291</v>
      </c>
      <c r="G2231" s="354">
        <f t="shared" si="160"/>
        <v>0.3961282599068694</v>
      </c>
      <c r="I2231" s="351">
        <f t="shared" si="161"/>
        <v>40520</v>
      </c>
      <c r="J2231" s="353">
        <f t="array" ref="J2231">(PRODUCT(1+$F$2:F2231/100)-1)*100</f>
        <v>2147.5760615178956</v>
      </c>
      <c r="K2231" s="354">
        <f t="array" ref="K2231">(PRODUCT(1+$G$2:G2231/100)-1)*100</f>
        <v>32.600815004306071</v>
      </c>
      <c r="M2231" s="361">
        <f t="shared" si="162"/>
        <v>3.5895043543775436</v>
      </c>
    </row>
    <row r="2232" spans="1:13">
      <c r="A2232" s="350">
        <v>40521</v>
      </c>
      <c r="B2232" s="346">
        <v>27.2928</v>
      </c>
      <c r="C2232" s="346">
        <v>2071.12</v>
      </c>
      <c r="D2232" s="346"/>
      <c r="E2232" s="351">
        <f t="shared" si="158"/>
        <v>40521</v>
      </c>
      <c r="F2232" s="353">
        <f t="shared" si="159"/>
        <v>1.4979546299739743</v>
      </c>
      <c r="G2232" s="354">
        <f t="shared" si="160"/>
        <v>0.39214165571996862</v>
      </c>
      <c r="I2232" s="351">
        <f t="shared" si="161"/>
        <v>40521</v>
      </c>
      <c r="J2232" s="353">
        <f t="array" ref="J2232">(PRODUCT(1+$F$2:F2232/100)-1)*100</f>
        <v>2181.2437311935896</v>
      </c>
      <c r="K2232" s="354">
        <f t="array" ref="K2232">(PRODUCT(1+$G$2:G2232/100)-1)*100</f>
        <v>33.120798035762135</v>
      </c>
      <c r="M2232" s="361">
        <f t="shared" si="162"/>
        <v>3.5896671485179645</v>
      </c>
    </row>
    <row r="2233" spans="1:13">
      <c r="A2233" s="350">
        <v>40522</v>
      </c>
      <c r="B2233" s="346">
        <v>27.804300000000001</v>
      </c>
      <c r="C2233" s="346">
        <v>2083.5700000000002</v>
      </c>
      <c r="D2233" s="346"/>
      <c r="E2233" s="351">
        <f t="shared" si="158"/>
        <v>40522</v>
      </c>
      <c r="F2233" s="353">
        <f t="shared" si="159"/>
        <v>1.8741206472036698</v>
      </c>
      <c r="G2233" s="354">
        <f t="shared" si="160"/>
        <v>0.6011240295106246</v>
      </c>
      <c r="I2233" s="351">
        <f t="shared" si="161"/>
        <v>40522</v>
      </c>
      <c r="J2233" s="353">
        <f t="array" ref="J2233">(PRODUCT(1+$F$2:F2233/100)-1)*100</f>
        <v>2223.996990972928</v>
      </c>
      <c r="K2233" s="354">
        <f t="array" ref="K2233">(PRODUCT(1+$G$2:G2233/100)-1)*100</f>
        <v>33.921019141031408</v>
      </c>
      <c r="M2233" s="361">
        <f t="shared" si="162"/>
        <v>3.5898577461631493</v>
      </c>
    </row>
    <row r="2234" spans="1:13">
      <c r="A2234" s="350">
        <v>40525</v>
      </c>
      <c r="B2234" s="346">
        <v>26.257100000000001</v>
      </c>
      <c r="C2234" s="346">
        <v>2084</v>
      </c>
      <c r="D2234" s="346"/>
      <c r="E2234" s="351">
        <f t="shared" si="158"/>
        <v>40525</v>
      </c>
      <c r="F2234" s="353">
        <f t="shared" si="159"/>
        <v>-5.5646069133191585</v>
      </c>
      <c r="G2234" s="354">
        <f t="shared" si="160"/>
        <v>2.0637655562327772E-2</v>
      </c>
      <c r="I2234" s="351">
        <f t="shared" si="161"/>
        <v>40525</v>
      </c>
      <c r="J2234" s="353">
        <f t="array" ref="J2234">(PRODUCT(1+$F$2:F2234/100)-1)*100</f>
        <v>2094.675693747919</v>
      </c>
      <c r="K2234" s="354">
        <f t="array" ref="K2234">(PRODUCT(1+$G$2:G2234/100)-1)*100</f>
        <v>33.948657299687298</v>
      </c>
      <c r="M2234" s="361">
        <f t="shared" si="162"/>
        <v>3.5958910530784265</v>
      </c>
    </row>
    <row r="2235" spans="1:13">
      <c r="A2235" s="350">
        <v>40526</v>
      </c>
      <c r="B2235" s="346">
        <v>25.492799999999999</v>
      </c>
      <c r="C2235" s="346">
        <v>2085.9299999999998</v>
      </c>
      <c r="D2235" s="346"/>
      <c r="E2235" s="351">
        <f t="shared" si="158"/>
        <v>40526</v>
      </c>
      <c r="F2235" s="353">
        <f t="shared" si="159"/>
        <v>-2.9108317369397341</v>
      </c>
      <c r="G2235" s="354">
        <f t="shared" si="160"/>
        <v>9.2610364683287649E-2</v>
      </c>
      <c r="I2235" s="351">
        <f t="shared" si="161"/>
        <v>40526</v>
      </c>
      <c r="J2235" s="353">
        <f t="array" ref="J2235">(PRODUCT(1+$F$2:F2235/100)-1)*100</f>
        <v>2030.7923771314022</v>
      </c>
      <c r="K2235" s="354">
        <f t="array" ref="K2235">(PRODUCT(1+$G$2:G2235/100)-1)*100</f>
        <v>34.072707639700916</v>
      </c>
      <c r="M2235" s="361">
        <f t="shared" si="162"/>
        <v>3.59762770663741</v>
      </c>
    </row>
    <row r="2236" spans="1:13">
      <c r="A2236" s="350">
        <v>40527</v>
      </c>
      <c r="B2236" s="346">
        <v>25.5</v>
      </c>
      <c r="C2236" s="346">
        <v>2075.29</v>
      </c>
      <c r="D2236" s="346"/>
      <c r="E2236" s="351">
        <f t="shared" si="158"/>
        <v>40527</v>
      </c>
      <c r="F2236" s="353">
        <f t="shared" si="159"/>
        <v>2.8243268687644374E-2</v>
      </c>
      <c r="G2236" s="354">
        <f t="shared" si="160"/>
        <v>-0.51008423101446265</v>
      </c>
      <c r="I2236" s="351">
        <f t="shared" si="161"/>
        <v>40527</v>
      </c>
      <c r="J2236" s="353">
        <f t="array" ref="J2236">(PRODUCT(1+$F$2:F2236/100)-1)*100</f>
        <v>2031.3941825476516</v>
      </c>
      <c r="K2236" s="354">
        <f t="array" ref="K2236">(PRODUCT(1+$G$2:G2236/100)-1)*100</f>
        <v>33.388823899936668</v>
      </c>
      <c r="M2236" s="361">
        <f t="shared" si="162"/>
        <v>3.5970931114851235</v>
      </c>
    </row>
    <row r="2237" spans="1:13">
      <c r="A2237" s="350">
        <v>40528</v>
      </c>
      <c r="B2237" s="346">
        <v>25.95</v>
      </c>
      <c r="C2237" s="346">
        <v>2088.19</v>
      </c>
      <c r="D2237" s="346"/>
      <c r="E2237" s="351">
        <f t="shared" si="158"/>
        <v>40528</v>
      </c>
      <c r="F2237" s="353">
        <f t="shared" si="159"/>
        <v>1.7647058823529349</v>
      </c>
      <c r="G2237" s="354">
        <f t="shared" si="160"/>
        <v>0.62159987278886941</v>
      </c>
      <c r="I2237" s="351">
        <f t="shared" si="161"/>
        <v>40528</v>
      </c>
      <c r="J2237" s="353">
        <f t="array" ref="J2237">(PRODUCT(1+$F$2:F2237/100)-1)*100</f>
        <v>2069.0070210631984</v>
      </c>
      <c r="K2237" s="354">
        <f t="array" ref="K2237">(PRODUCT(1+$G$2:G2237/100)-1)*100</f>
        <v>34.217968659613241</v>
      </c>
      <c r="M2237" s="361">
        <f t="shared" si="162"/>
        <v>3.5966687187848128</v>
      </c>
    </row>
    <row r="2238" spans="1:13">
      <c r="A2238" s="350">
        <v>40529</v>
      </c>
      <c r="B2238" s="346">
        <v>25.717099999999999</v>
      </c>
      <c r="C2238" s="346">
        <v>2089.9499999999998</v>
      </c>
      <c r="D2238" s="346"/>
      <c r="E2238" s="351">
        <f t="shared" si="158"/>
        <v>40529</v>
      </c>
      <c r="F2238" s="353">
        <f t="shared" si="159"/>
        <v>-0.89749518304431675</v>
      </c>
      <c r="G2238" s="354">
        <f t="shared" si="160"/>
        <v>8.4283518262218138E-2</v>
      </c>
      <c r="I2238" s="351">
        <f t="shared" si="161"/>
        <v>40529</v>
      </c>
      <c r="J2238" s="353">
        <f t="array" ref="J2238">(PRODUCT(1+$F$2:F2238/100)-1)*100</f>
        <v>2049.540287529263</v>
      </c>
      <c r="K2238" s="354">
        <f t="array" ref="K2238">(PRODUCT(1+$G$2:G2238/100)-1)*100</f>
        <v>34.331092285739651</v>
      </c>
      <c r="M2238" s="361">
        <f t="shared" si="162"/>
        <v>3.5935668567681214</v>
      </c>
    </row>
    <row r="2239" spans="1:13">
      <c r="A2239" s="350">
        <v>40532</v>
      </c>
      <c r="B2239" s="346">
        <v>25.435700000000001</v>
      </c>
      <c r="C2239" s="346">
        <v>2095.3200000000002</v>
      </c>
      <c r="D2239" s="346"/>
      <c r="E2239" s="351">
        <f t="shared" si="158"/>
        <v>40532</v>
      </c>
      <c r="F2239" s="353">
        <f t="shared" si="159"/>
        <v>-1.0942135777362028</v>
      </c>
      <c r="G2239" s="354">
        <f t="shared" si="160"/>
        <v>0.25694394602744364</v>
      </c>
      <c r="I2239" s="351">
        <f t="shared" si="161"/>
        <v>40532</v>
      </c>
      <c r="J2239" s="353">
        <f t="array" ref="J2239">(PRODUCT(1+$F$2:F2239/100)-1)*100</f>
        <v>2026.0197258442081</v>
      </c>
      <c r="K2239" s="354">
        <f t="array" ref="K2239">(PRODUCT(1+$G$2:G2239/100)-1)*100</f>
        <v>34.676247895000387</v>
      </c>
      <c r="M2239" s="361">
        <f t="shared" si="162"/>
        <v>3.5927774320327619</v>
      </c>
    </row>
    <row r="2240" spans="1:13">
      <c r="A2240" s="350">
        <v>40533</v>
      </c>
      <c r="B2240" s="346">
        <v>26.605699999999999</v>
      </c>
      <c r="C2240" s="346">
        <v>2108.2600000000002</v>
      </c>
      <c r="D2240" s="346"/>
      <c r="E2240" s="351">
        <f t="shared" si="158"/>
        <v>40533</v>
      </c>
      <c r="F2240" s="353">
        <f t="shared" si="159"/>
        <v>4.5998340914541247</v>
      </c>
      <c r="G2240" s="354">
        <f t="shared" si="160"/>
        <v>0.61756676784452402</v>
      </c>
      <c r="I2240" s="351">
        <f t="shared" si="161"/>
        <v>40533</v>
      </c>
      <c r="J2240" s="353">
        <f t="array" ref="J2240">(PRODUCT(1+$F$2:F2240/100)-1)*100</f>
        <v>2123.8131059846291</v>
      </c>
      <c r="K2240" s="354">
        <f t="array" ref="K2240">(PRODUCT(1+$G$2:G2240/100)-1)*100</f>
        <v>35.507963646179832</v>
      </c>
      <c r="M2240" s="361">
        <f t="shared" si="162"/>
        <v>3.5809175423032902</v>
      </c>
    </row>
    <row r="2241" spans="1:13">
      <c r="A2241" s="350">
        <v>40534</v>
      </c>
      <c r="B2241" s="346">
        <v>26.4785</v>
      </c>
      <c r="C2241" s="346">
        <v>2115.69</v>
      </c>
      <c r="D2241" s="346"/>
      <c r="E2241" s="351">
        <f t="shared" si="158"/>
        <v>40534</v>
      </c>
      <c r="F2241" s="353">
        <f t="shared" si="159"/>
        <v>-0.47809304021317889</v>
      </c>
      <c r="G2241" s="354">
        <f t="shared" si="160"/>
        <v>0.3524233253962894</v>
      </c>
      <c r="I2241" s="351">
        <f t="shared" si="161"/>
        <v>40534</v>
      </c>
      <c r="J2241" s="353">
        <f t="array" ref="J2241">(PRODUCT(1+$F$2:F2241/100)-1)*100</f>
        <v>2113.1812102975682</v>
      </c>
      <c r="K2241" s="354">
        <f t="array" ref="K2241">(PRODUCT(1+$G$2:G2241/100)-1)*100</f>
        <v>35.985525317838494</v>
      </c>
      <c r="M2241" s="361">
        <f t="shared" si="162"/>
        <v>3.5795760410355282</v>
      </c>
    </row>
    <row r="2242" spans="1:13">
      <c r="A2242" s="350">
        <v>40535</v>
      </c>
      <c r="B2242" s="346">
        <v>26.368600000000001</v>
      </c>
      <c r="C2242" s="346">
        <v>2112.37</v>
      </c>
      <c r="D2242" s="346"/>
      <c r="E2242" s="351">
        <f t="shared" si="158"/>
        <v>40535</v>
      </c>
      <c r="F2242" s="353">
        <f t="shared" si="159"/>
        <v>-0.41505372283172637</v>
      </c>
      <c r="G2242" s="354">
        <f t="shared" si="160"/>
        <v>-0.15692280059933505</v>
      </c>
      <c r="I2242" s="351">
        <f t="shared" si="161"/>
        <v>40535</v>
      </c>
      <c r="J2242" s="353">
        <f t="array" ref="J2242">(PRODUCT(1+$F$2:F2242/100)-1)*100</f>
        <v>2103.9953192912162</v>
      </c>
      <c r="K2242" s="354">
        <f t="array" ref="K2242">(PRODUCT(1+$G$2:G2242/100)-1)*100</f>
        <v>35.772133023100025</v>
      </c>
      <c r="M2242" s="361">
        <f t="shared" si="162"/>
        <v>3.5794961952822018</v>
      </c>
    </row>
    <row r="2243" spans="1:13">
      <c r="A2243" s="350">
        <v>40536</v>
      </c>
      <c r="B2243" s="346">
        <v>26.368600000000001</v>
      </c>
      <c r="C2243" s="346">
        <v>2112.37</v>
      </c>
      <c r="D2243" s="346"/>
      <c r="E2243" s="351">
        <f t="shared" ref="E2243:E2306" si="163">A2243</f>
        <v>40536</v>
      </c>
      <c r="F2243" s="353">
        <f t="shared" ref="F2243:F2306" si="164">((B2243/B2242)-1)*100</f>
        <v>0</v>
      </c>
      <c r="G2243" s="354">
        <f t="shared" ref="G2243:G2306" si="165">((C2243/C2242)-1)*100</f>
        <v>0</v>
      </c>
      <c r="I2243" s="351">
        <f t="shared" ref="I2243:I2306" si="166">E2243</f>
        <v>40536</v>
      </c>
      <c r="J2243" s="353">
        <f t="array" ref="J2243">(PRODUCT(1+$F$2:F2243/100)-1)*100</f>
        <v>2103.9953192912162</v>
      </c>
      <c r="K2243" s="354">
        <f t="array" ref="K2243">(PRODUCT(1+$G$2:G2243/100)-1)*100</f>
        <v>35.772133023100025</v>
      </c>
      <c r="M2243" s="361">
        <f t="shared" si="162"/>
        <v>3.5794961952822018</v>
      </c>
    </row>
    <row r="2244" spans="1:13">
      <c r="A2244" s="350">
        <v>40539</v>
      </c>
      <c r="B2244" s="346">
        <v>25.715699999999998</v>
      </c>
      <c r="C2244" s="346">
        <v>2113.67</v>
      </c>
      <c r="D2244" s="346"/>
      <c r="E2244" s="351">
        <f t="shared" si="163"/>
        <v>40539</v>
      </c>
      <c r="F2244" s="353">
        <f t="shared" si="164"/>
        <v>-2.4760510607313324</v>
      </c>
      <c r="G2244" s="354">
        <f t="shared" si="165"/>
        <v>6.1542248753787554E-2</v>
      </c>
      <c r="I2244" s="351">
        <f t="shared" si="166"/>
        <v>40539</v>
      </c>
      <c r="J2244" s="353">
        <f t="array" ref="J2244">(PRODUCT(1+$F$2:F2244/100)-1)*100</f>
        <v>2049.423269809437</v>
      </c>
      <c r="K2244" s="354">
        <f t="array" ref="K2244">(PRODUCT(1+$G$2:G2244/100)-1)*100</f>
        <v>35.855690246943418</v>
      </c>
      <c r="M2244" s="361">
        <f t="shared" si="162"/>
        <v>3.5797313848791625</v>
      </c>
    </row>
    <row r="2245" spans="1:13">
      <c r="A2245" s="350">
        <v>40540</v>
      </c>
      <c r="B2245" s="346">
        <v>26.238499999999998</v>
      </c>
      <c r="C2245" s="346">
        <v>2115.3200000000002</v>
      </c>
      <c r="D2245" s="346"/>
      <c r="E2245" s="351">
        <f t="shared" si="163"/>
        <v>40540</v>
      </c>
      <c r="F2245" s="353">
        <f t="shared" si="164"/>
        <v>2.0329992961498178</v>
      </c>
      <c r="G2245" s="354">
        <f t="shared" si="165"/>
        <v>7.806327383177436E-2</v>
      </c>
      <c r="I2245" s="351">
        <f t="shared" si="166"/>
        <v>40540</v>
      </c>
      <c r="J2245" s="353">
        <f t="array" ref="J2245">(PRODUCT(1+$F$2:F2245/100)-1)*100</f>
        <v>2093.1210297559437</v>
      </c>
      <c r="K2245" s="354">
        <f t="array" ref="K2245">(PRODUCT(1+$G$2:G2245/100)-1)*100</f>
        <v>35.961743646436936</v>
      </c>
      <c r="M2245" s="361">
        <f t="shared" si="162"/>
        <v>3.5763883067503994</v>
      </c>
    </row>
    <row r="2246" spans="1:13">
      <c r="A2246" s="350">
        <v>40541</v>
      </c>
      <c r="B2246" s="346">
        <v>25.752800000000001</v>
      </c>
      <c r="C2246" s="346">
        <v>2117.83</v>
      </c>
      <c r="D2246" s="346"/>
      <c r="E2246" s="351">
        <f t="shared" si="163"/>
        <v>40541</v>
      </c>
      <c r="F2246" s="353">
        <f t="shared" si="164"/>
        <v>-1.8510966709224919</v>
      </c>
      <c r="G2246" s="354">
        <f t="shared" si="165"/>
        <v>0.11865816992226996</v>
      </c>
      <c r="I2246" s="351">
        <f t="shared" si="166"/>
        <v>40541</v>
      </c>
      <c r="J2246" s="353">
        <f t="array" ref="J2246">(PRODUCT(1+$F$2:F2246/100)-1)*100</f>
        <v>2052.5242393848303</v>
      </c>
      <c r="K2246" s="354">
        <f t="array" ref="K2246">(PRODUCT(1+$G$2:G2246/100)-1)*100</f>
        <v>36.123073363242206</v>
      </c>
      <c r="M2246" s="361">
        <f t="shared" si="162"/>
        <v>3.5763543012830503</v>
      </c>
    </row>
    <row r="2247" spans="1:13">
      <c r="A2247" s="350">
        <v>40542</v>
      </c>
      <c r="B2247" s="346">
        <v>25.685700000000001</v>
      </c>
      <c r="C2247" s="346">
        <v>2114.6999999999998</v>
      </c>
      <c r="D2247" s="346"/>
      <c r="E2247" s="351">
        <f t="shared" si="163"/>
        <v>40542</v>
      </c>
      <c r="F2247" s="353">
        <f t="shared" si="164"/>
        <v>-0.26055419216550746</v>
      </c>
      <c r="G2247" s="354">
        <f t="shared" si="165"/>
        <v>-0.14779278790082451</v>
      </c>
      <c r="I2247" s="351">
        <f t="shared" si="166"/>
        <v>40542</v>
      </c>
      <c r="J2247" s="353">
        <f t="array" ref="J2247">(PRODUCT(1+$F$2:F2247/100)-1)*100</f>
        <v>2046.9157472417344</v>
      </c>
      <c r="K2247" s="354">
        <f t="array" ref="K2247">(PRODUCT(1+$G$2:G2247/100)-1)*100</f>
        <v>35.921893278142392</v>
      </c>
      <c r="M2247" s="361">
        <f t="shared" si="162"/>
        <v>3.576032842499774</v>
      </c>
    </row>
    <row r="2248" spans="1:13">
      <c r="A2248" s="350">
        <v>40543</v>
      </c>
      <c r="B2248" s="346">
        <v>25.1</v>
      </c>
      <c r="C2248" s="346">
        <v>2114.29</v>
      </c>
      <c r="D2248" s="346"/>
      <c r="E2248" s="351">
        <f t="shared" si="163"/>
        <v>40543</v>
      </c>
      <c r="F2248" s="353">
        <f t="shared" si="164"/>
        <v>-2.280257108040662</v>
      </c>
      <c r="G2248" s="354">
        <f t="shared" si="165"/>
        <v>-1.9388092873684482E-2</v>
      </c>
      <c r="I2248" s="351">
        <f t="shared" si="166"/>
        <v>40543</v>
      </c>
      <c r="J2248" s="353">
        <f t="array" ref="J2248">(PRODUCT(1+$F$2:F2248/100)-1)*100</f>
        <v>1997.9605483116102</v>
      </c>
      <c r="K2248" s="354">
        <f t="array" ref="K2248">(PRODUCT(1+$G$2:G2248/100)-1)*100</f>
        <v>35.895540615237962</v>
      </c>
      <c r="M2248" s="361">
        <f t="shared" si="162"/>
        <v>3.5772121063932882</v>
      </c>
    </row>
    <row r="2249" spans="1:13">
      <c r="A2249" s="350">
        <v>40546</v>
      </c>
      <c r="B2249" s="346">
        <v>25.487100000000002</v>
      </c>
      <c r="C2249" s="346">
        <v>2138.3000000000002</v>
      </c>
      <c r="D2249" s="346"/>
      <c r="E2249" s="351">
        <f t="shared" si="163"/>
        <v>40546</v>
      </c>
      <c r="F2249" s="353">
        <f t="shared" si="164"/>
        <v>1.5422310756972202</v>
      </c>
      <c r="G2249" s="354">
        <f t="shared" si="165"/>
        <v>1.1356058062044649</v>
      </c>
      <c r="I2249" s="351">
        <f t="shared" si="166"/>
        <v>40546</v>
      </c>
      <c r="J2249" s="353">
        <f t="array" ref="J2249">(PRODUCT(1+$F$2:F2249/100)-1)*100</f>
        <v>2030.3159478435398</v>
      </c>
      <c r="K2249" s="354">
        <f t="array" ref="K2249">(PRODUCT(1+$G$2:G2249/100)-1)*100</f>
        <v>37.438778264837545</v>
      </c>
      <c r="M2249" s="361">
        <f t="shared" si="162"/>
        <v>3.577172886768925</v>
      </c>
    </row>
    <row r="2250" spans="1:13">
      <c r="A2250" s="350">
        <v>40547</v>
      </c>
      <c r="B2250" s="346">
        <v>25.91</v>
      </c>
      <c r="C2250" s="346">
        <v>2135.5300000000002</v>
      </c>
      <c r="D2250" s="346"/>
      <c r="E2250" s="351">
        <f t="shared" si="163"/>
        <v>40547</v>
      </c>
      <c r="F2250" s="353">
        <f t="shared" si="164"/>
        <v>1.6592707683494634</v>
      </c>
      <c r="G2250" s="354">
        <f t="shared" si="165"/>
        <v>-0.12954215965954585</v>
      </c>
      <c r="I2250" s="351">
        <f t="shared" si="166"/>
        <v>40547</v>
      </c>
      <c r="J2250" s="353">
        <f t="array" ref="J2250">(PRODUCT(1+$F$2:F2250/100)-1)*100</f>
        <v>2065.6636576395945</v>
      </c>
      <c r="K2250" s="354">
        <f t="array" ref="K2250">(PRODUCT(1+$G$2:G2250/100)-1)*100</f>
        <v>37.260737103263587</v>
      </c>
      <c r="M2250" s="361">
        <f t="shared" si="162"/>
        <v>3.5771616450824943</v>
      </c>
    </row>
    <row r="2251" spans="1:13">
      <c r="A2251" s="350">
        <v>40548</v>
      </c>
      <c r="B2251" s="346">
        <v>25.675699999999999</v>
      </c>
      <c r="C2251" s="346">
        <v>2146.5</v>
      </c>
      <c r="D2251" s="346"/>
      <c r="E2251" s="351">
        <f t="shared" si="163"/>
        <v>40548</v>
      </c>
      <c r="F2251" s="353">
        <f t="shared" si="164"/>
        <v>-0.90428406020841567</v>
      </c>
      <c r="G2251" s="354">
        <f t="shared" si="165"/>
        <v>0.51368981002373193</v>
      </c>
      <c r="I2251" s="351">
        <f t="shared" si="166"/>
        <v>40548</v>
      </c>
      <c r="J2251" s="353">
        <f t="array" ref="J2251">(PRODUCT(1+$F$2:F2251/100)-1)*100</f>
        <v>2046.0799063858328</v>
      </c>
      <c r="K2251" s="354">
        <f t="array" ref="K2251">(PRODUCT(1+$G$2:G2251/100)-1)*100</f>
        <v>37.965831522926521</v>
      </c>
      <c r="M2251" s="361">
        <f t="shared" si="162"/>
        <v>3.5711671040257675</v>
      </c>
    </row>
    <row r="2252" spans="1:13">
      <c r="A2252" s="350">
        <v>40549</v>
      </c>
      <c r="B2252" s="346">
        <v>25.427099999999999</v>
      </c>
      <c r="C2252" s="346">
        <v>2142.7600000000002</v>
      </c>
      <c r="D2252" s="346"/>
      <c r="E2252" s="351">
        <f t="shared" si="163"/>
        <v>40549</v>
      </c>
      <c r="F2252" s="353">
        <f t="shared" si="164"/>
        <v>-0.96823066167621707</v>
      </c>
      <c r="G2252" s="354">
        <f t="shared" si="165"/>
        <v>-0.17423713021196274</v>
      </c>
      <c r="I2252" s="351">
        <f t="shared" si="166"/>
        <v>40549</v>
      </c>
      <c r="J2252" s="353">
        <f t="array" ref="J2252">(PRODUCT(1+$F$2:F2252/100)-1)*100</f>
        <v>2025.300902708133</v>
      </c>
      <c r="K2252" s="354">
        <f t="array" ref="K2252">(PRODUCT(1+$G$2:G2252/100)-1)*100</f>
        <v>37.7254438174079</v>
      </c>
      <c r="M2252" s="361">
        <f t="shared" si="162"/>
        <v>3.5713531345652076</v>
      </c>
    </row>
    <row r="2253" spans="1:13">
      <c r="A2253" s="350">
        <v>40550</v>
      </c>
      <c r="B2253" s="346">
        <v>25.6143</v>
      </c>
      <c r="C2253" s="346">
        <v>2138.81</v>
      </c>
      <c r="D2253" s="346"/>
      <c r="E2253" s="351">
        <f t="shared" si="163"/>
        <v>40550</v>
      </c>
      <c r="F2253" s="353">
        <f t="shared" si="164"/>
        <v>0.73622237691282066</v>
      </c>
      <c r="G2253" s="354">
        <f t="shared" si="165"/>
        <v>-0.18434169015663082</v>
      </c>
      <c r="I2253" s="351">
        <f t="shared" si="166"/>
        <v>40550</v>
      </c>
      <c r="J2253" s="353">
        <f t="array" ref="J2253">(PRODUCT(1+$F$2:F2253/100)-1)*100</f>
        <v>2040.9478435306003</v>
      </c>
      <c r="K2253" s="354">
        <f t="array" ref="K2253">(PRODUCT(1+$G$2:G2253/100)-1)*100</f>
        <v>37.471558406499163</v>
      </c>
      <c r="M2253" s="361">
        <f t="shared" si="162"/>
        <v>3.563411514165463</v>
      </c>
    </row>
    <row r="2254" spans="1:13">
      <c r="A2254" s="350">
        <v>40553</v>
      </c>
      <c r="B2254" s="346">
        <v>26.84</v>
      </c>
      <c r="C2254" s="346">
        <v>2135.86</v>
      </c>
      <c r="D2254" s="346"/>
      <c r="E2254" s="351">
        <f t="shared" si="163"/>
        <v>40553</v>
      </c>
      <c r="F2254" s="353">
        <f t="shared" si="164"/>
        <v>4.7852176323381901</v>
      </c>
      <c r="G2254" s="354">
        <f t="shared" si="165"/>
        <v>-0.13792716510582226</v>
      </c>
      <c r="I2254" s="351">
        <f t="shared" si="166"/>
        <v>40553</v>
      </c>
      <c r="J2254" s="353">
        <f t="array" ref="J2254">(PRODUCT(1+$F$2:F2254/100)-1)*100</f>
        <v>2143.3968572383906</v>
      </c>
      <c r="K2254" s="354">
        <f t="array" ref="K2254">(PRODUCT(1+$G$2:G2254/100)-1)*100</f>
        <v>37.281947783162273</v>
      </c>
      <c r="M2254" s="361">
        <f t="shared" si="162"/>
        <v>3.5665060295418103</v>
      </c>
    </row>
    <row r="2255" spans="1:13">
      <c r="A2255" s="350">
        <v>40554</v>
      </c>
      <c r="B2255" s="346">
        <v>26.664300000000001</v>
      </c>
      <c r="C2255" s="346">
        <v>2143.8200000000002</v>
      </c>
      <c r="D2255" s="346"/>
      <c r="E2255" s="351">
        <f t="shared" si="163"/>
        <v>40554</v>
      </c>
      <c r="F2255" s="353">
        <f t="shared" si="164"/>
        <v>-0.65461997019373719</v>
      </c>
      <c r="G2255" s="354">
        <f t="shared" si="165"/>
        <v>0.37268360285787061</v>
      </c>
      <c r="I2255" s="351">
        <f t="shared" si="166"/>
        <v>40554</v>
      </c>
      <c r="J2255" s="353">
        <f t="array" ref="J2255">(PRODUCT(1+$F$2:F2255/100)-1)*100</f>
        <v>2128.7111334002093</v>
      </c>
      <c r="K2255" s="354">
        <f t="array" ref="K2255">(PRODUCT(1+$G$2:G2255/100)-1)*100</f>
        <v>37.793575092234022</v>
      </c>
      <c r="M2255" s="361">
        <f t="shared" si="162"/>
        <v>3.5577169223417089</v>
      </c>
    </row>
    <row r="2256" spans="1:13">
      <c r="A2256" s="350">
        <v>40555</v>
      </c>
      <c r="B2256" s="346">
        <v>26.985700000000001</v>
      </c>
      <c r="C2256" s="346">
        <v>2163.36</v>
      </c>
      <c r="D2256" s="346"/>
      <c r="E2256" s="351">
        <f t="shared" si="163"/>
        <v>40555</v>
      </c>
      <c r="F2256" s="353">
        <f t="shared" si="164"/>
        <v>1.2053569754315818</v>
      </c>
      <c r="G2256" s="354">
        <f t="shared" si="165"/>
        <v>0.91145711860136647</v>
      </c>
      <c r="I2256" s="351">
        <f t="shared" si="166"/>
        <v>40555</v>
      </c>
      <c r="J2256" s="353">
        <f t="array" ref="J2256">(PRODUCT(1+$F$2:F2256/100)-1)*100</f>
        <v>2155.575058508869</v>
      </c>
      <c r="K2256" s="354">
        <f t="array" ref="K2256">(PRODUCT(1+$G$2:G2256/100)-1)*100</f>
        <v>39.049504441387505</v>
      </c>
      <c r="M2256" s="361">
        <f t="shared" si="162"/>
        <v>3.5523188470625846</v>
      </c>
    </row>
    <row r="2257" spans="1:13">
      <c r="A2257" s="350">
        <v>40556</v>
      </c>
      <c r="B2257" s="346">
        <v>27.355699999999999</v>
      </c>
      <c r="C2257" s="346">
        <v>2159.66</v>
      </c>
      <c r="D2257" s="346"/>
      <c r="E2257" s="351">
        <f t="shared" si="163"/>
        <v>40556</v>
      </c>
      <c r="F2257" s="353">
        <f t="shared" si="164"/>
        <v>1.3710965437250033</v>
      </c>
      <c r="G2257" s="354">
        <f t="shared" si="165"/>
        <v>-0.17103024924193244</v>
      </c>
      <c r="I2257" s="351">
        <f t="shared" si="166"/>
        <v>40556</v>
      </c>
      <c r="J2257" s="353">
        <f t="array" ref="J2257">(PRODUCT(1+$F$2:F2257/100)-1)*100</f>
        <v>2186.5011701772078</v>
      </c>
      <c r="K2257" s="354">
        <f t="array" ref="K2257">(PRODUCT(1+$G$2:G2257/100)-1)*100</f>
        <v>38.811687727371734</v>
      </c>
      <c r="M2257" s="361">
        <f t="shared" si="162"/>
        <v>3.5508214823026307</v>
      </c>
    </row>
    <row r="2258" spans="1:13">
      <c r="A2258" s="350">
        <v>40557</v>
      </c>
      <c r="B2258" s="346">
        <v>27.354299999999999</v>
      </c>
      <c r="C2258" s="346">
        <v>2175.6799999999998</v>
      </c>
      <c r="D2258" s="346"/>
      <c r="E2258" s="351">
        <f t="shared" si="163"/>
        <v>40557</v>
      </c>
      <c r="F2258" s="353">
        <f t="shared" si="164"/>
        <v>-5.1177633911825282E-3</v>
      </c>
      <c r="G2258" s="354">
        <f t="shared" si="165"/>
        <v>0.74178342887305515</v>
      </c>
      <c r="I2258" s="351">
        <f t="shared" si="166"/>
        <v>40557</v>
      </c>
      <c r="J2258" s="353">
        <f t="array" ref="J2258">(PRODUCT(1+$F$2:F2258/100)-1)*100</f>
        <v>2186.3841524573813</v>
      </c>
      <c r="K2258" s="354">
        <f t="array" ref="K2258">(PRODUCT(1+$G$2:G2258/100)-1)*100</f>
        <v>39.841369824272398</v>
      </c>
      <c r="M2258" s="361">
        <f t="shared" ref="M2258:M2321" si="167">_xlfn.STDEV.S(F1476:F2258)</f>
        <v>3.548635671340556</v>
      </c>
    </row>
    <row r="2259" spans="1:13">
      <c r="A2259" s="350">
        <v>40560</v>
      </c>
      <c r="B2259" s="346">
        <v>27.354299999999999</v>
      </c>
      <c r="C2259" s="346">
        <v>2175.6799999999998</v>
      </c>
      <c r="D2259" s="346"/>
      <c r="E2259" s="351">
        <f t="shared" si="163"/>
        <v>40560</v>
      </c>
      <c r="F2259" s="353">
        <f t="shared" si="164"/>
        <v>0</v>
      </c>
      <c r="G2259" s="354">
        <f t="shared" si="165"/>
        <v>0</v>
      </c>
      <c r="I2259" s="351">
        <f t="shared" si="166"/>
        <v>40560</v>
      </c>
      <c r="J2259" s="353">
        <f t="array" ref="J2259">(PRODUCT(1+$F$2:F2259/100)-1)*100</f>
        <v>2186.3841524573813</v>
      </c>
      <c r="K2259" s="354">
        <f t="array" ref="K2259">(PRODUCT(1+$G$2:G2259/100)-1)*100</f>
        <v>39.841369824272398</v>
      </c>
      <c r="M2259" s="361">
        <f t="shared" si="167"/>
        <v>3.5486453885945677</v>
      </c>
    </row>
    <row r="2260" spans="1:13">
      <c r="A2260" s="350">
        <v>40561</v>
      </c>
      <c r="B2260" s="346">
        <v>27.668500000000002</v>
      </c>
      <c r="C2260" s="346">
        <v>2178.7199999999998</v>
      </c>
      <c r="D2260" s="346"/>
      <c r="E2260" s="351">
        <f t="shared" si="163"/>
        <v>40561</v>
      </c>
      <c r="F2260" s="353">
        <f t="shared" si="164"/>
        <v>1.1486311110136427</v>
      </c>
      <c r="G2260" s="354">
        <f t="shared" si="165"/>
        <v>0.13972643035740084</v>
      </c>
      <c r="I2260" s="351">
        <f t="shared" si="166"/>
        <v>40561</v>
      </c>
      <c r="J2260" s="353">
        <f t="array" ref="J2260">(PRODUCT(1+$F$2:F2260/100)-1)*100</f>
        <v>2212.6462721497928</v>
      </c>
      <c r="K2260" s="354">
        <f t="array" ref="K2260">(PRODUCT(1+$G$2:G2260/100)-1)*100</f>
        <v>40.036765178490754</v>
      </c>
      <c r="M2260" s="361">
        <f t="shared" si="167"/>
        <v>3.5482416351002644</v>
      </c>
    </row>
    <row r="2261" spans="1:13">
      <c r="A2261" s="350">
        <v>40562</v>
      </c>
      <c r="B2261" s="346">
        <v>27.267099999999999</v>
      </c>
      <c r="C2261" s="346">
        <v>2156.9699999999998</v>
      </c>
      <c r="D2261" s="346"/>
      <c r="E2261" s="351">
        <f t="shared" si="163"/>
        <v>40562</v>
      </c>
      <c r="F2261" s="353">
        <f t="shared" si="164"/>
        <v>-1.4507472396407595</v>
      </c>
      <c r="G2261" s="354">
        <f t="shared" si="165"/>
        <v>-0.99829257545714922</v>
      </c>
      <c r="I2261" s="351">
        <f t="shared" si="166"/>
        <v>40562</v>
      </c>
      <c r="J2261" s="353">
        <f t="array" ref="J2261">(PRODUCT(1+$F$2:F2261/100)-1)*100</f>
        <v>2179.0956201939243</v>
      </c>
      <c r="K2261" s="354">
        <f t="array" ref="K2261">(PRODUCT(1+$G$2:G2261/100)-1)*100</f>
        <v>38.638788548803518</v>
      </c>
      <c r="M2261" s="361">
        <f t="shared" si="167"/>
        <v>3.5488199186964411</v>
      </c>
    </row>
    <row r="2262" spans="1:13">
      <c r="A2262" s="350">
        <v>40563</v>
      </c>
      <c r="B2262" s="346">
        <v>26.428599999999999</v>
      </c>
      <c r="C2262" s="346">
        <v>2154.1799999999998</v>
      </c>
      <c r="D2262" s="346"/>
      <c r="E2262" s="351">
        <f t="shared" si="163"/>
        <v>40563</v>
      </c>
      <c r="F2262" s="353">
        <f t="shared" si="164"/>
        <v>-3.0751345027523969</v>
      </c>
      <c r="G2262" s="354">
        <f t="shared" si="165"/>
        <v>-0.12934811332563356</v>
      </c>
      <c r="I2262" s="351">
        <f t="shared" si="166"/>
        <v>40563</v>
      </c>
      <c r="J2262" s="353">
        <f t="array" ref="J2262">(PRODUCT(1+$F$2:F2262/100)-1)*100</f>
        <v>2109.0103644266223</v>
      </c>
      <c r="K2262" s="354">
        <f t="array" ref="K2262">(PRODUCT(1+$G$2:G2262/100)-1)*100</f>
        <v>38.459461891478128</v>
      </c>
      <c r="M2262" s="361">
        <f t="shared" si="167"/>
        <v>3.55089737488426</v>
      </c>
    </row>
    <row r="2263" spans="1:13">
      <c r="A2263" s="350">
        <v>40564</v>
      </c>
      <c r="B2263" s="346">
        <v>26.012799999999999</v>
      </c>
      <c r="C2263" s="346">
        <v>2159.4299999999998</v>
      </c>
      <c r="D2263" s="346"/>
      <c r="E2263" s="351">
        <f t="shared" si="163"/>
        <v>40564</v>
      </c>
      <c r="F2263" s="353">
        <f t="shared" si="164"/>
        <v>-1.5732955964371964</v>
      </c>
      <c r="G2263" s="354">
        <f t="shared" si="165"/>
        <v>0.24371222460519704</v>
      </c>
      <c r="I2263" s="351">
        <f t="shared" si="166"/>
        <v>40564</v>
      </c>
      <c r="J2263" s="353">
        <f t="array" ref="J2263">(PRODUCT(1+$F$2:F2263/100)-1)*100</f>
        <v>2074.2561016382574</v>
      </c>
      <c r="K2263" s="354">
        <f t="array" ref="K2263">(PRODUCT(1+$G$2:G2263/100)-1)*100</f>
        <v>38.796904526230236</v>
      </c>
      <c r="M2263" s="361">
        <f t="shared" si="167"/>
        <v>3.5509870745384937</v>
      </c>
    </row>
    <row r="2264" spans="1:13">
      <c r="A2264" s="350">
        <v>40567</v>
      </c>
      <c r="B2264" s="346">
        <v>26.28</v>
      </c>
      <c r="C2264" s="346">
        <v>2172.0300000000002</v>
      </c>
      <c r="D2264" s="346"/>
      <c r="E2264" s="351">
        <f t="shared" si="163"/>
        <v>40567</v>
      </c>
      <c r="F2264" s="353">
        <f t="shared" si="164"/>
        <v>1.0271866158199083</v>
      </c>
      <c r="G2264" s="354">
        <f t="shared" si="165"/>
        <v>0.58348730915105396</v>
      </c>
      <c r="I2264" s="351">
        <f t="shared" si="166"/>
        <v>40567</v>
      </c>
      <c r="J2264" s="353">
        <f t="array" ref="J2264">(PRODUCT(1+$F$2:F2264/100)-1)*100</f>
        <v>2096.5897693079332</v>
      </c>
      <c r="K2264" s="354">
        <f t="array" ref="K2264">(PRODUCT(1+$G$2:G2264/100)-1)*100</f>
        <v>39.606766849635292</v>
      </c>
      <c r="M2264" s="361">
        <f t="shared" si="167"/>
        <v>3.5442061471852351</v>
      </c>
    </row>
    <row r="2265" spans="1:13">
      <c r="A2265" s="350">
        <v>40568</v>
      </c>
      <c r="B2265" s="346">
        <v>26.677099999999999</v>
      </c>
      <c r="C2265" s="346">
        <v>2172.67</v>
      </c>
      <c r="D2265" s="346"/>
      <c r="E2265" s="351">
        <f t="shared" si="163"/>
        <v>40568</v>
      </c>
      <c r="F2265" s="353">
        <f t="shared" si="164"/>
        <v>1.5110350076103396</v>
      </c>
      <c r="G2265" s="354">
        <f t="shared" si="165"/>
        <v>2.9465523036042995E-2</v>
      </c>
      <c r="I2265" s="351">
        <f t="shared" si="166"/>
        <v>40568</v>
      </c>
      <c r="J2265" s="353">
        <f t="array" ref="J2265">(PRODUCT(1+$F$2:F2265/100)-1)*100</f>
        <v>2129.7810096957633</v>
      </c>
      <c r="K2265" s="354">
        <f t="array" ref="K2265">(PRODUCT(1+$G$2:G2265/100)-1)*100</f>
        <v>39.647902713681241</v>
      </c>
      <c r="M2265" s="361">
        <f t="shared" si="167"/>
        <v>3.5329231468766467</v>
      </c>
    </row>
    <row r="2266" spans="1:13">
      <c r="A2266" s="350">
        <v>40569</v>
      </c>
      <c r="B2266" s="346">
        <v>26.147099999999998</v>
      </c>
      <c r="C2266" s="346">
        <v>2181.92</v>
      </c>
      <c r="D2266" s="346"/>
      <c r="E2266" s="351">
        <f t="shared" si="163"/>
        <v>40569</v>
      </c>
      <c r="F2266" s="353">
        <f t="shared" si="164"/>
        <v>-1.9867226947456795</v>
      </c>
      <c r="G2266" s="354">
        <f t="shared" si="165"/>
        <v>0.42574344009904674</v>
      </c>
      <c r="I2266" s="351">
        <f t="shared" si="166"/>
        <v>40569</v>
      </c>
      <c r="J2266" s="353">
        <f t="array" ref="J2266">(PRODUCT(1+$F$2:F2266/100)-1)*100</f>
        <v>2085.4814443330083</v>
      </c>
      <c r="K2266" s="354">
        <f t="array" ref="K2266">(PRODUCT(1+$G$2:G2266/100)-1)*100</f>
        <v>40.24244449872063</v>
      </c>
      <c r="M2266" s="361">
        <f t="shared" si="167"/>
        <v>3.5336755515484013</v>
      </c>
    </row>
    <row r="2267" spans="1:13">
      <c r="A2267" s="350">
        <v>40570</v>
      </c>
      <c r="B2267" s="346">
        <v>30.124300000000002</v>
      </c>
      <c r="C2267" s="346">
        <v>2186.9299999999998</v>
      </c>
      <c r="D2267" s="346"/>
      <c r="E2267" s="351">
        <f t="shared" si="163"/>
        <v>40570</v>
      </c>
      <c r="F2267" s="353">
        <f t="shared" si="164"/>
        <v>15.210864684802527</v>
      </c>
      <c r="G2267" s="354">
        <f t="shared" si="165"/>
        <v>0.22961428466670153</v>
      </c>
      <c r="I2267" s="351">
        <f t="shared" si="166"/>
        <v>40570</v>
      </c>
      <c r="J2267" s="353">
        <f t="array" ref="J2267">(PRODUCT(1+$F$2:F2267/100)-1)*100</f>
        <v>2417.9120695419697</v>
      </c>
      <c r="K2267" s="354">
        <f t="array" ref="K2267">(PRODUCT(1+$G$2:G2267/100)-1)*100</f>
        <v>40.564461184455467</v>
      </c>
      <c r="M2267" s="361">
        <f t="shared" si="167"/>
        <v>3.5685013538291845</v>
      </c>
    </row>
    <row r="2268" spans="1:13">
      <c r="A2268" s="350">
        <v>40571</v>
      </c>
      <c r="B2268" s="346">
        <v>31.14</v>
      </c>
      <c r="C2268" s="346">
        <v>2147.9499999999998</v>
      </c>
      <c r="D2268" s="346"/>
      <c r="E2268" s="351">
        <f t="shared" si="163"/>
        <v>40571</v>
      </c>
      <c r="F2268" s="353">
        <f t="shared" si="164"/>
        <v>3.3716966037385054</v>
      </c>
      <c r="G2268" s="354">
        <f t="shared" si="165"/>
        <v>-1.7824073015597186</v>
      </c>
      <c r="I2268" s="351">
        <f t="shared" si="166"/>
        <v>40571</v>
      </c>
      <c r="J2268" s="353">
        <f t="array" ref="J2268">(PRODUCT(1+$F$2:F2268/100)-1)*100</f>
        <v>2502.8084252758381</v>
      </c>
      <c r="K2268" s="354">
        <f t="array" ref="K2268">(PRODUCT(1+$G$2:G2268/100)-1)*100</f>
        <v>38.059029964905669</v>
      </c>
      <c r="M2268" s="361">
        <f t="shared" si="167"/>
        <v>3.5701113803610429</v>
      </c>
    </row>
    <row r="2269" spans="1:13">
      <c r="A2269" s="350">
        <v>40574</v>
      </c>
      <c r="B2269" s="346">
        <v>30.582799999999999</v>
      </c>
      <c r="C2269" s="346">
        <v>2164.4</v>
      </c>
      <c r="D2269" s="346"/>
      <c r="E2269" s="351">
        <f t="shared" si="163"/>
        <v>40574</v>
      </c>
      <c r="F2269" s="353">
        <f t="shared" si="164"/>
        <v>-1.7893384714193994</v>
      </c>
      <c r="G2269" s="354">
        <f t="shared" si="165"/>
        <v>0.76584650480691074</v>
      </c>
      <c r="I2269" s="351">
        <f t="shared" si="166"/>
        <v>40574</v>
      </c>
      <c r="J2269" s="353">
        <f t="array" ref="J2269">(PRODUCT(1+$F$2:F2269/100)-1)*100</f>
        <v>2456.2353727850323</v>
      </c>
      <c r="K2269" s="354">
        <f t="array" ref="K2269">(PRODUCT(1+$G$2:G2269/100)-1)*100</f>
        <v>39.116350220462223</v>
      </c>
      <c r="M2269" s="361">
        <f t="shared" si="167"/>
        <v>3.5706272062354683</v>
      </c>
    </row>
    <row r="2270" spans="1:13">
      <c r="A2270" s="350">
        <v>40575</v>
      </c>
      <c r="B2270" s="346">
        <v>30.414300000000001</v>
      </c>
      <c r="C2270" s="346">
        <v>2200.54</v>
      </c>
      <c r="D2270" s="346"/>
      <c r="E2270" s="351">
        <f t="shared" si="163"/>
        <v>40575</v>
      </c>
      <c r="F2270" s="353">
        <f t="shared" si="164"/>
        <v>-0.5509632865532188</v>
      </c>
      <c r="G2270" s="354">
        <f t="shared" si="165"/>
        <v>1.6697468120495218</v>
      </c>
      <c r="I2270" s="351">
        <f t="shared" si="166"/>
        <v>40575</v>
      </c>
      <c r="J2270" s="353">
        <f t="array" ref="J2270">(PRODUCT(1+$F$2:F2270/100)-1)*100</f>
        <v>2442.1514543630997</v>
      </c>
      <c r="K2270" s="354">
        <f t="array" ref="K2270">(PRODUCT(1+$G$2:G2270/100)-1)*100</f>
        <v>41.439241043308051</v>
      </c>
      <c r="M2270" s="361">
        <f t="shared" si="167"/>
        <v>3.5552687585619611</v>
      </c>
    </row>
    <row r="2271" spans="1:13">
      <c r="A2271" s="350">
        <v>40576</v>
      </c>
      <c r="B2271" s="346">
        <v>30.18</v>
      </c>
      <c r="C2271" s="346">
        <v>2194.94</v>
      </c>
      <c r="D2271" s="346"/>
      <c r="E2271" s="351">
        <f t="shared" si="163"/>
        <v>40576</v>
      </c>
      <c r="F2271" s="353">
        <f t="shared" si="164"/>
        <v>-0.77036131030469024</v>
      </c>
      <c r="G2271" s="354">
        <f t="shared" si="165"/>
        <v>-0.25448299053868473</v>
      </c>
      <c r="I2271" s="351">
        <f t="shared" si="166"/>
        <v>40576</v>
      </c>
      <c r="J2271" s="353">
        <f t="array" ref="J2271">(PRODUCT(1+$F$2:F2271/100)-1)*100</f>
        <v>2422.5677031093387</v>
      </c>
      <c r="K2271" s="354">
        <f t="array" ref="K2271">(PRODUCT(1+$G$2:G2271/100)-1)*100</f>
        <v>41.07930223290581</v>
      </c>
      <c r="M2271" s="361">
        <f t="shared" si="167"/>
        <v>3.555419904975615</v>
      </c>
    </row>
    <row r="2272" spans="1:13">
      <c r="A2272" s="350">
        <v>40577</v>
      </c>
      <c r="B2272" s="346">
        <v>30.212800000000001</v>
      </c>
      <c r="C2272" s="346">
        <v>2200.42</v>
      </c>
      <c r="D2272" s="346"/>
      <c r="E2272" s="351">
        <f t="shared" si="163"/>
        <v>40577</v>
      </c>
      <c r="F2272" s="353">
        <f t="shared" si="164"/>
        <v>0.10868124585818872</v>
      </c>
      <c r="G2272" s="354">
        <f t="shared" si="165"/>
        <v>0.24966513891040432</v>
      </c>
      <c r="I2272" s="351">
        <f t="shared" si="166"/>
        <v>40577</v>
      </c>
      <c r="J2272" s="353">
        <f t="array" ref="J2272">(PRODUCT(1+$F$2:F2272/100)-1)*100</f>
        <v>2425.309261116694</v>
      </c>
      <c r="K2272" s="354">
        <f t="array" ref="K2272">(PRODUCT(1+$G$2:G2272/100)-1)*100</f>
        <v>41.431528068799416</v>
      </c>
      <c r="M2272" s="361">
        <f t="shared" si="167"/>
        <v>3.5549459044880742</v>
      </c>
    </row>
    <row r="2273" spans="1:13">
      <c r="A2273" s="350">
        <v>40578</v>
      </c>
      <c r="B2273" s="346">
        <v>31.438600000000001</v>
      </c>
      <c r="C2273" s="346">
        <v>2206.8000000000002</v>
      </c>
      <c r="D2273" s="346"/>
      <c r="E2273" s="351">
        <f t="shared" si="163"/>
        <v>40578</v>
      </c>
      <c r="F2273" s="353">
        <f t="shared" si="164"/>
        <v>4.0572207805962934</v>
      </c>
      <c r="G2273" s="354">
        <f t="shared" si="165"/>
        <v>0.28994464693103961</v>
      </c>
      <c r="I2273" s="351">
        <f t="shared" si="166"/>
        <v>40578</v>
      </c>
      <c r="J2273" s="353">
        <f t="array" ref="J2273">(PRODUCT(1+$F$2:F2273/100)-1)*100</f>
        <v>2527.7666332330432</v>
      </c>
      <c r="K2273" s="354">
        <f t="array" ref="K2273">(PRODUCT(1+$G$2:G2273/100)-1)*100</f>
        <v>41.841601213507658</v>
      </c>
      <c r="M2273" s="361">
        <f t="shared" si="167"/>
        <v>3.5560582649510128</v>
      </c>
    </row>
    <row r="2274" spans="1:13">
      <c r="A2274" s="350">
        <v>40581</v>
      </c>
      <c r="B2274" s="346">
        <v>31.145700000000001</v>
      </c>
      <c r="C2274" s="346">
        <v>2220.6</v>
      </c>
      <c r="D2274" s="346"/>
      <c r="E2274" s="351">
        <f t="shared" si="163"/>
        <v>40581</v>
      </c>
      <c r="F2274" s="353">
        <f t="shared" si="164"/>
        <v>-0.93165726209182287</v>
      </c>
      <c r="G2274" s="354">
        <f t="shared" si="165"/>
        <v>0.62533985861881192</v>
      </c>
      <c r="I2274" s="351">
        <f t="shared" si="166"/>
        <v>40581</v>
      </c>
      <c r="J2274" s="353">
        <f t="array" ref="J2274">(PRODUCT(1+$F$2:F2274/100)-1)*100</f>
        <v>2503.2848545637021</v>
      </c>
      <c r="K2274" s="354">
        <f t="array" ref="K2274">(PRODUCT(1+$G$2:G2274/100)-1)*100</f>
        <v>42.728593281998869</v>
      </c>
      <c r="M2274" s="361">
        <f t="shared" si="167"/>
        <v>3.5550660869909256</v>
      </c>
    </row>
    <row r="2275" spans="1:13">
      <c r="A2275" s="350">
        <v>40582</v>
      </c>
      <c r="B2275" s="346">
        <v>31.089300000000001</v>
      </c>
      <c r="C2275" s="346">
        <v>2230.59</v>
      </c>
      <c r="D2275" s="346"/>
      <c r="E2275" s="351">
        <f t="shared" si="163"/>
        <v>40582</v>
      </c>
      <c r="F2275" s="353">
        <f t="shared" si="164"/>
        <v>-0.18108438725088494</v>
      </c>
      <c r="G2275" s="354">
        <f t="shared" si="165"/>
        <v>0.44987841124022321</v>
      </c>
      <c r="I2275" s="351">
        <f t="shared" si="166"/>
        <v>40582</v>
      </c>
      <c r="J2275" s="353">
        <f t="array" ref="J2275">(PRODUCT(1+$F$2:F2275/100)-1)*100</f>
        <v>2498.5707121364198</v>
      </c>
      <c r="K2275" s="354">
        <f t="array" ref="K2275">(PRODUCT(1+$G$2:G2275/100)-1)*100</f>
        <v>43.370698409841445</v>
      </c>
      <c r="M2275" s="361">
        <f t="shared" si="167"/>
        <v>3.5536438801219576</v>
      </c>
    </row>
    <row r="2276" spans="1:13">
      <c r="A2276" s="350">
        <v>40583</v>
      </c>
      <c r="B2276" s="346">
        <v>31.755700000000001</v>
      </c>
      <c r="C2276" s="346">
        <v>2224.64</v>
      </c>
      <c r="D2276" s="346"/>
      <c r="E2276" s="351">
        <f t="shared" si="163"/>
        <v>40583</v>
      </c>
      <c r="F2276" s="353">
        <f t="shared" si="164"/>
        <v>2.1435027485340541</v>
      </c>
      <c r="G2276" s="354">
        <f t="shared" si="165"/>
        <v>-0.2667455695578469</v>
      </c>
      <c r="I2276" s="351">
        <f t="shared" si="166"/>
        <v>40583</v>
      </c>
      <c r="J2276" s="353">
        <f t="array" ref="J2276">(PRODUCT(1+$F$2:F2276/100)-1)*100</f>
        <v>2554.2711467736654</v>
      </c>
      <c r="K2276" s="354">
        <f t="array" ref="K2276">(PRODUCT(1+$G$2:G2276/100)-1)*100</f>
        <v>42.98826342378905</v>
      </c>
      <c r="M2276" s="361">
        <f t="shared" si="167"/>
        <v>3.5542259032646344</v>
      </c>
    </row>
    <row r="2277" spans="1:13">
      <c r="A2277" s="350">
        <v>40584</v>
      </c>
      <c r="B2277" s="346">
        <v>31.8857</v>
      </c>
      <c r="C2277" s="346">
        <v>2226.5100000000002</v>
      </c>
      <c r="D2277" s="346"/>
      <c r="E2277" s="351">
        <f t="shared" si="163"/>
        <v>40584</v>
      </c>
      <c r="F2277" s="353">
        <f t="shared" si="164"/>
        <v>0.40937532474485394</v>
      </c>
      <c r="G2277" s="354">
        <f t="shared" si="165"/>
        <v>8.4058544303822202E-2</v>
      </c>
      <c r="I2277" s="351">
        <f t="shared" si="166"/>
        <v>40584</v>
      </c>
      <c r="J2277" s="353">
        <f t="array" ref="J2277">(PRODUCT(1+$F$2:F2277/100)-1)*100</f>
        <v>2565.1370779003787</v>
      </c>
      <c r="K2277" s="354">
        <f t="array" ref="K2277">(PRODUCT(1+$G$2:G2277/100)-1)*100</f>
        <v>43.108457276548393</v>
      </c>
      <c r="M2277" s="361">
        <f t="shared" si="167"/>
        <v>3.5542111242096421</v>
      </c>
    </row>
    <row r="2278" spans="1:13">
      <c r="A2278" s="350">
        <v>40585</v>
      </c>
      <c r="B2278" s="346">
        <v>33.01</v>
      </c>
      <c r="C2278" s="346">
        <v>2239.08</v>
      </c>
      <c r="D2278" s="346"/>
      <c r="E2278" s="351">
        <f t="shared" si="163"/>
        <v>40585</v>
      </c>
      <c r="F2278" s="353">
        <f t="shared" si="164"/>
        <v>3.5260320457132677</v>
      </c>
      <c r="G2278" s="354">
        <f t="shared" si="165"/>
        <v>0.56456068016761396</v>
      </c>
      <c r="I2278" s="351">
        <f t="shared" si="166"/>
        <v>40585</v>
      </c>
      <c r="J2278" s="353">
        <f t="array" ref="J2278">(PRODUCT(1+$F$2:F2278/100)-1)*100</f>
        <v>2659.1106653293323</v>
      </c>
      <c r="K2278" s="354">
        <f t="array" ref="K2278">(PRODUCT(1+$G$2:G2278/100)-1)*100</f>
        <v>43.916391356326258</v>
      </c>
      <c r="M2278" s="361">
        <f t="shared" si="167"/>
        <v>3.5560260551370173</v>
      </c>
    </row>
    <row r="2279" spans="1:13">
      <c r="A2279" s="350">
        <v>40588</v>
      </c>
      <c r="B2279" s="346">
        <v>35.3643</v>
      </c>
      <c r="C2279" s="346">
        <v>2244.89</v>
      </c>
      <c r="D2279" s="346"/>
      <c r="E2279" s="351">
        <f t="shared" si="163"/>
        <v>40588</v>
      </c>
      <c r="F2279" s="353">
        <f t="shared" si="164"/>
        <v>7.1320811875189349</v>
      </c>
      <c r="G2279" s="354">
        <f t="shared" si="165"/>
        <v>0.25948157278881112</v>
      </c>
      <c r="I2279" s="351">
        <f t="shared" si="166"/>
        <v>40588</v>
      </c>
      <c r="J2279" s="353">
        <f t="array" ref="J2279">(PRODUCT(1+$F$2:F2279/100)-1)*100</f>
        <v>2855.8926780341144</v>
      </c>
      <c r="K2279" s="354">
        <f t="array" ref="K2279">(PRODUCT(1+$G$2:G2279/100)-1)*100</f>
        <v>44.289827872118551</v>
      </c>
      <c r="M2279" s="361">
        <f t="shared" si="167"/>
        <v>3.5640577142788614</v>
      </c>
    </row>
    <row r="2280" spans="1:13">
      <c r="A2280" s="350">
        <v>40589</v>
      </c>
      <c r="B2280" s="346">
        <v>34.398499999999999</v>
      </c>
      <c r="C2280" s="346">
        <v>2237.9</v>
      </c>
      <c r="D2280" s="346"/>
      <c r="E2280" s="351">
        <f t="shared" si="163"/>
        <v>40589</v>
      </c>
      <c r="F2280" s="353">
        <f t="shared" si="164"/>
        <v>-2.7310027343959931</v>
      </c>
      <c r="G2280" s="354">
        <f t="shared" si="165"/>
        <v>-0.31137383123448492</v>
      </c>
      <c r="I2280" s="351">
        <f t="shared" si="166"/>
        <v>40589</v>
      </c>
      <c r="J2280" s="353">
        <f t="array" ref="J2280">(PRODUCT(1+$F$2:F2280/100)-1)*100</f>
        <v>2775.1671681711914</v>
      </c>
      <c r="K2280" s="354">
        <f t="array" ref="K2280">(PRODUCT(1+$G$2:G2280/100)-1)*100</f>
        <v>43.84054710699148</v>
      </c>
      <c r="M2280" s="361">
        <f t="shared" si="167"/>
        <v>3.564725454366096</v>
      </c>
    </row>
    <row r="2281" spans="1:13">
      <c r="A2281" s="350">
        <v>40590</v>
      </c>
      <c r="B2281" s="346">
        <v>33.960299999999997</v>
      </c>
      <c r="C2281" s="346">
        <v>2252.3000000000002</v>
      </c>
      <c r="D2281" s="346"/>
      <c r="E2281" s="351">
        <f t="shared" si="163"/>
        <v>40590</v>
      </c>
      <c r="F2281" s="353">
        <f t="shared" si="164"/>
        <v>-1.2738927569516223</v>
      </c>
      <c r="G2281" s="354">
        <f t="shared" si="165"/>
        <v>0.64346038696994068</v>
      </c>
      <c r="I2281" s="351">
        <f t="shared" si="166"/>
        <v>40590</v>
      </c>
      <c r="J2281" s="353">
        <f t="array" ref="J2281">(PRODUCT(1+$F$2:F2281/100)-1)*100</f>
        <v>2738.5406218656076</v>
      </c>
      <c r="K2281" s="354">
        <f t="array" ref="K2281">(PRODUCT(1+$G$2:G2281/100)-1)*100</f>
        <v>44.766104048025809</v>
      </c>
      <c r="M2281" s="361">
        <f t="shared" si="167"/>
        <v>3.5650482568221413</v>
      </c>
    </row>
    <row r="2282" spans="1:13">
      <c r="A2282" s="350">
        <v>40591</v>
      </c>
      <c r="B2282" s="346">
        <v>33.6614</v>
      </c>
      <c r="C2282" s="346">
        <v>2259.42</v>
      </c>
      <c r="D2282" s="346"/>
      <c r="E2282" s="351">
        <f t="shared" si="163"/>
        <v>40591</v>
      </c>
      <c r="F2282" s="353">
        <f t="shared" si="164"/>
        <v>-0.88014534618362505</v>
      </c>
      <c r="G2282" s="354">
        <f t="shared" si="165"/>
        <v>0.31612129822846669</v>
      </c>
      <c r="I2282" s="351">
        <f t="shared" si="166"/>
        <v>40591</v>
      </c>
      <c r="J2282" s="353">
        <f t="array" ref="J2282">(PRODUCT(1+$F$2:F2282/100)-1)*100</f>
        <v>2713.5573386827259</v>
      </c>
      <c r="K2282" s="354">
        <f t="array" ref="K2282">(PRODUCT(1+$G$2:G2282/100)-1)*100</f>
        <v>45.223740535537196</v>
      </c>
      <c r="M2282" s="361">
        <f t="shared" si="167"/>
        <v>3.5652953361324013</v>
      </c>
    </row>
    <row r="2283" spans="1:13">
      <c r="A2283" s="350">
        <v>40592</v>
      </c>
      <c r="B2283" s="346">
        <v>33.644300000000001</v>
      </c>
      <c r="C2283" s="346">
        <v>2263.79</v>
      </c>
      <c r="D2283" s="346"/>
      <c r="E2283" s="351">
        <f t="shared" si="163"/>
        <v>40592</v>
      </c>
      <c r="F2283" s="353">
        <f t="shared" si="164"/>
        <v>-5.0800026142705512E-2</v>
      </c>
      <c r="G2283" s="354">
        <f t="shared" si="165"/>
        <v>0.19341246868664896</v>
      </c>
      <c r="I2283" s="351">
        <f t="shared" si="166"/>
        <v>40592</v>
      </c>
      <c r="J2283" s="353">
        <f t="array" ref="J2283">(PRODUCT(1+$F$2:F2283/100)-1)*100</f>
        <v>2712.1280508191348</v>
      </c>
      <c r="K2283" s="354">
        <f t="array" ref="K2283">(PRODUCT(1+$G$2:G2283/100)-1)*100</f>
        <v>45.504621357226057</v>
      </c>
      <c r="M2283" s="361">
        <f t="shared" si="167"/>
        <v>3.5652981725282769</v>
      </c>
    </row>
    <row r="2284" spans="1:13">
      <c r="A2284" s="350">
        <v>40595</v>
      </c>
      <c r="B2284" s="346">
        <v>33.644300000000001</v>
      </c>
      <c r="C2284" s="346">
        <v>2263.79</v>
      </c>
      <c r="D2284" s="346"/>
      <c r="E2284" s="351">
        <f t="shared" si="163"/>
        <v>40595</v>
      </c>
      <c r="F2284" s="353">
        <f t="shared" si="164"/>
        <v>0</v>
      </c>
      <c r="G2284" s="354">
        <f t="shared" si="165"/>
        <v>0</v>
      </c>
      <c r="I2284" s="351">
        <f t="shared" si="166"/>
        <v>40595</v>
      </c>
      <c r="J2284" s="353">
        <f t="array" ref="J2284">(PRODUCT(1+$F$2:F2284/100)-1)*100</f>
        <v>2712.1280508191348</v>
      </c>
      <c r="K2284" s="354">
        <f t="array" ref="K2284">(PRODUCT(1+$G$2:G2284/100)-1)*100</f>
        <v>45.504621357226057</v>
      </c>
      <c r="M2284" s="361">
        <f t="shared" si="167"/>
        <v>3.5644504611351913</v>
      </c>
    </row>
    <row r="2285" spans="1:13">
      <c r="A2285" s="350">
        <v>40596</v>
      </c>
      <c r="B2285" s="346">
        <v>31.6571</v>
      </c>
      <c r="C2285" s="346">
        <v>2217.35</v>
      </c>
      <c r="D2285" s="346"/>
      <c r="E2285" s="351">
        <f t="shared" si="163"/>
        <v>40596</v>
      </c>
      <c r="F2285" s="353">
        <f t="shared" si="164"/>
        <v>-5.9064982775685611</v>
      </c>
      <c r="G2285" s="354">
        <f t="shared" si="165"/>
        <v>-2.0514270316593031</v>
      </c>
      <c r="I2285" s="351">
        <f t="shared" si="166"/>
        <v>40596</v>
      </c>
      <c r="J2285" s="353">
        <f t="array" ref="J2285">(PRODUCT(1+$F$2:F2285/100)-1)*100</f>
        <v>2546.0297559344804</v>
      </c>
      <c r="K2285" s="354">
        <f t="array" ref="K2285">(PRODUCT(1+$G$2:G2285/100)-1)*100</f>
        <v>42.519700222390398</v>
      </c>
      <c r="M2285" s="361">
        <f t="shared" si="167"/>
        <v>3.5712019439815053</v>
      </c>
    </row>
    <row r="2286" spans="1:13">
      <c r="A2286" s="350">
        <v>40597</v>
      </c>
      <c r="B2286" s="346">
        <v>30.171399999999998</v>
      </c>
      <c r="C2286" s="346">
        <v>2203.89</v>
      </c>
      <c r="D2286" s="346"/>
      <c r="E2286" s="351">
        <f t="shared" si="163"/>
        <v>40597</v>
      </c>
      <c r="F2286" s="353">
        <f t="shared" si="164"/>
        <v>-4.6931020213475065</v>
      </c>
      <c r="G2286" s="354">
        <f t="shared" si="165"/>
        <v>-0.60703091528175879</v>
      </c>
      <c r="I2286" s="351">
        <f t="shared" si="166"/>
        <v>40597</v>
      </c>
      <c r="J2286" s="353">
        <f t="array" ref="J2286">(PRODUCT(1+$F$2:F2286/100)-1)*100</f>
        <v>2421.8488799732627</v>
      </c>
      <c r="K2286" s="354">
        <f t="array" ref="K2286">(PRODUCT(1+$G$2:G2286/100)-1)*100</f>
        <v>41.654561581673597</v>
      </c>
      <c r="M2286" s="361">
        <f t="shared" si="167"/>
        <v>3.5756490869308797</v>
      </c>
    </row>
    <row r="2287" spans="1:13">
      <c r="A2287" s="350">
        <v>40598</v>
      </c>
      <c r="B2287" s="346">
        <v>30.74</v>
      </c>
      <c r="C2287" s="346">
        <v>2202.23</v>
      </c>
      <c r="D2287" s="346"/>
      <c r="E2287" s="351">
        <f t="shared" si="163"/>
        <v>40598</v>
      </c>
      <c r="F2287" s="353">
        <f t="shared" si="164"/>
        <v>1.8845661785664491</v>
      </c>
      <c r="G2287" s="354">
        <f t="shared" si="165"/>
        <v>-7.5321363588920498E-2</v>
      </c>
      <c r="I2287" s="351">
        <f t="shared" si="166"/>
        <v>40598</v>
      </c>
      <c r="J2287" s="353">
        <f t="array" ref="J2287">(PRODUCT(1+$F$2:F2287/100)-1)*100</f>
        <v>2469.3747910397956</v>
      </c>
      <c r="K2287" s="354">
        <f t="array" ref="K2287">(PRODUCT(1+$G$2:G2287/100)-1)*100</f>
        <v>41.547865434304377</v>
      </c>
      <c r="M2287" s="361">
        <f t="shared" si="167"/>
        <v>3.5760567074325764</v>
      </c>
    </row>
    <row r="2288" spans="1:13">
      <c r="A2288" s="350">
        <v>40599</v>
      </c>
      <c r="B2288" s="346">
        <v>30.348600000000001</v>
      </c>
      <c r="C2288" s="346">
        <v>2226.0500000000002</v>
      </c>
      <c r="D2288" s="346"/>
      <c r="E2288" s="351">
        <f t="shared" si="163"/>
        <v>40599</v>
      </c>
      <c r="F2288" s="353">
        <f t="shared" si="164"/>
        <v>-1.2732595966167826</v>
      </c>
      <c r="G2288" s="354">
        <f t="shared" si="165"/>
        <v>1.0816308923227824</v>
      </c>
      <c r="I2288" s="351">
        <f t="shared" si="166"/>
        <v>40599</v>
      </c>
      <c r="J2288" s="353">
        <f t="array" ref="J2288">(PRODUCT(1+$F$2:F2288/100)-1)*100</f>
        <v>2436.6599799398291</v>
      </c>
      <c r="K2288" s="354">
        <f t="array" ref="K2288">(PRODUCT(1+$G$2:G2288/100)-1)*100</f>
        <v>43.078890874265284</v>
      </c>
      <c r="M2288" s="361">
        <f t="shared" si="167"/>
        <v>3.5746207811897954</v>
      </c>
    </row>
    <row r="2289" spans="1:13">
      <c r="A2289" s="350">
        <v>40602</v>
      </c>
      <c r="B2289" s="346">
        <v>29.5243</v>
      </c>
      <c r="C2289" s="346">
        <v>2238.5500000000002</v>
      </c>
      <c r="D2289" s="346"/>
      <c r="E2289" s="351">
        <f t="shared" si="163"/>
        <v>40602</v>
      </c>
      <c r="F2289" s="353">
        <f t="shared" si="164"/>
        <v>-2.7161055205182527</v>
      </c>
      <c r="G2289" s="354">
        <f t="shared" si="165"/>
        <v>0.56153275982120388</v>
      </c>
      <c r="I2289" s="351">
        <f t="shared" si="166"/>
        <v>40602</v>
      </c>
      <c r="J2289" s="353">
        <f t="array" ref="J2289">(PRODUCT(1+$F$2:F2289/100)-1)*100</f>
        <v>2367.7616181879062</v>
      </c>
      <c r="K2289" s="354">
        <f t="array" ref="K2289">(PRODUCT(1+$G$2:G2289/100)-1)*100</f>
        <v>43.882325718913108</v>
      </c>
      <c r="M2289" s="361">
        <f t="shared" si="167"/>
        <v>3.5524562118255552</v>
      </c>
    </row>
    <row r="2290" spans="1:13">
      <c r="A2290" s="350">
        <v>40603</v>
      </c>
      <c r="B2290" s="346">
        <v>29.232800000000001</v>
      </c>
      <c r="C2290" s="346">
        <v>2203.3200000000002</v>
      </c>
      <c r="D2290" s="346"/>
      <c r="E2290" s="351">
        <f t="shared" si="163"/>
        <v>40603</v>
      </c>
      <c r="F2290" s="353">
        <f t="shared" si="164"/>
        <v>-0.98732230738747262</v>
      </c>
      <c r="G2290" s="354">
        <f t="shared" si="165"/>
        <v>-1.5737866029349346</v>
      </c>
      <c r="I2290" s="351">
        <f t="shared" si="166"/>
        <v>40603</v>
      </c>
      <c r="J2290" s="353">
        <f t="array" ref="J2290">(PRODUCT(1+$F$2:F2290/100)-1)*100</f>
        <v>2343.3968572383906</v>
      </c>
      <c r="K2290" s="354">
        <f t="array" ref="K2290">(PRODUCT(1+$G$2:G2290/100)-1)*100</f>
        <v>41.617924952757647</v>
      </c>
      <c r="M2290" s="361">
        <f t="shared" si="167"/>
        <v>3.5510844002144828</v>
      </c>
    </row>
    <row r="2291" spans="1:13">
      <c r="A2291" s="350">
        <v>40604</v>
      </c>
      <c r="B2291" s="346">
        <v>29.175699999999999</v>
      </c>
      <c r="C2291" s="346">
        <v>2207.2399999999998</v>
      </c>
      <c r="D2291" s="346"/>
      <c r="E2291" s="351">
        <f t="shared" si="163"/>
        <v>40604</v>
      </c>
      <c r="F2291" s="353">
        <f t="shared" si="164"/>
        <v>-0.19532853507020498</v>
      </c>
      <c r="G2291" s="354">
        <f t="shared" si="165"/>
        <v>0.17791333079169025</v>
      </c>
      <c r="I2291" s="351">
        <f t="shared" si="166"/>
        <v>40604</v>
      </c>
      <c r="J2291" s="353">
        <f t="array" ref="J2291">(PRODUCT(1+$F$2:F2291/100)-1)*100</f>
        <v>2338.6242059511956</v>
      </c>
      <c r="K2291" s="354">
        <f t="array" ref="K2291">(PRODUCT(1+$G$2:G2291/100)-1)*100</f>
        <v>41.869882120039172</v>
      </c>
      <c r="M2291" s="361">
        <f t="shared" si="167"/>
        <v>3.5511233291446165</v>
      </c>
    </row>
    <row r="2292" spans="1:13">
      <c r="A2292" s="350">
        <v>40605</v>
      </c>
      <c r="B2292" s="346">
        <v>29.052800000000001</v>
      </c>
      <c r="C2292" s="346">
        <v>2245.33</v>
      </c>
      <c r="D2292" s="346"/>
      <c r="E2292" s="351">
        <f t="shared" si="163"/>
        <v>40605</v>
      </c>
      <c r="F2292" s="353">
        <f t="shared" si="164"/>
        <v>-0.42124096422707646</v>
      </c>
      <c r="G2292" s="354">
        <f t="shared" si="165"/>
        <v>1.7256845653395247</v>
      </c>
      <c r="I2292" s="351">
        <f t="shared" si="166"/>
        <v>40605</v>
      </c>
      <c r="J2292" s="353">
        <f t="array" ref="J2292">(PRODUCT(1+$F$2:F2292/100)-1)*100</f>
        <v>2328.3517218321722</v>
      </c>
      <c r="K2292" s="354">
        <f t="array" ref="K2292">(PRODUCT(1+$G$2:G2292/100)-1)*100</f>
        <v>44.318108778650057</v>
      </c>
      <c r="M2292" s="361">
        <f t="shared" si="167"/>
        <v>3.5502414348823863</v>
      </c>
    </row>
    <row r="2293" spans="1:13">
      <c r="A2293" s="350">
        <v>40606</v>
      </c>
      <c r="B2293" s="346">
        <v>30.102799999999998</v>
      </c>
      <c r="C2293" s="346">
        <v>2228.7800000000002</v>
      </c>
      <c r="D2293" s="346"/>
      <c r="E2293" s="351">
        <f t="shared" si="163"/>
        <v>40606</v>
      </c>
      <c r="F2293" s="353">
        <f t="shared" si="164"/>
        <v>3.6141094834232668</v>
      </c>
      <c r="G2293" s="354">
        <f t="shared" si="165"/>
        <v>-0.737085417288319</v>
      </c>
      <c r="I2293" s="351">
        <f t="shared" si="166"/>
        <v>40606</v>
      </c>
      <c r="J2293" s="353">
        <f t="array" ref="J2293">(PRODUCT(1+$F$2:F2293/100)-1)*100</f>
        <v>2416.115011701781</v>
      </c>
      <c r="K2293" s="354">
        <f t="array" ref="K2293">(PRODUCT(1+$G$2:G2293/100)-1)*100</f>
        <v>43.254361044336335</v>
      </c>
      <c r="M2293" s="361">
        <f t="shared" si="167"/>
        <v>3.5517693094053486</v>
      </c>
    </row>
    <row r="2294" spans="1:13">
      <c r="A2294" s="350">
        <v>40609</v>
      </c>
      <c r="B2294" s="346">
        <v>29.628599999999999</v>
      </c>
      <c r="C2294" s="346">
        <v>2210.2600000000002</v>
      </c>
      <c r="D2294" s="346"/>
      <c r="E2294" s="351">
        <f t="shared" si="163"/>
        <v>40609</v>
      </c>
      <c r="F2294" s="353">
        <f t="shared" si="164"/>
        <v>-1.5752687457645131</v>
      </c>
      <c r="G2294" s="354">
        <f t="shared" si="165"/>
        <v>-0.83094787282728122</v>
      </c>
      <c r="I2294" s="351">
        <f t="shared" si="166"/>
        <v>40609</v>
      </c>
      <c r="J2294" s="353">
        <f t="array" ref="J2294">(PRODUCT(1+$F$2:F2294/100)-1)*100</f>
        <v>2376.4794383149538</v>
      </c>
      <c r="K2294" s="354">
        <f t="array" ref="K2294">(PRODUCT(1+$G$2:G2294/100)-1)*100</f>
        <v>42.063991978506095</v>
      </c>
      <c r="M2294" s="361">
        <f t="shared" si="167"/>
        <v>3.5519802333427082</v>
      </c>
    </row>
    <row r="2295" spans="1:13">
      <c r="A2295" s="350">
        <v>40610</v>
      </c>
      <c r="B2295" s="346">
        <v>27.921399999999998</v>
      </c>
      <c r="C2295" s="346">
        <v>2230.4</v>
      </c>
      <c r="D2295" s="346"/>
      <c r="E2295" s="351">
        <f t="shared" si="163"/>
        <v>40610</v>
      </c>
      <c r="F2295" s="353">
        <f t="shared" si="164"/>
        <v>-5.7620002295079793</v>
      </c>
      <c r="G2295" s="354">
        <f t="shared" si="165"/>
        <v>0.91120501660437725</v>
      </c>
      <c r="I2295" s="351">
        <f t="shared" si="166"/>
        <v>40610</v>
      </c>
      <c r="J2295" s="353">
        <f t="array" ref="J2295">(PRODUCT(1+$F$2:F2295/100)-1)*100</f>
        <v>2233.7846873955277</v>
      </c>
      <c r="K2295" s="354">
        <f t="array" ref="K2295">(PRODUCT(1+$G$2:G2295/100)-1)*100</f>
        <v>43.358486200202684</v>
      </c>
      <c r="M2295" s="361">
        <f t="shared" si="167"/>
        <v>3.5542549843942606</v>
      </c>
    </row>
    <row r="2296" spans="1:13">
      <c r="A2296" s="350">
        <v>40611</v>
      </c>
      <c r="B2296" s="346">
        <v>27.57</v>
      </c>
      <c r="C2296" s="346">
        <v>2227.6999999999998</v>
      </c>
      <c r="D2296" s="346"/>
      <c r="E2296" s="351">
        <f t="shared" si="163"/>
        <v>40611</v>
      </c>
      <c r="F2296" s="353">
        <f t="shared" si="164"/>
        <v>-1.2585328815890251</v>
      </c>
      <c r="G2296" s="354">
        <f t="shared" si="165"/>
        <v>-0.12105451936873513</v>
      </c>
      <c r="I2296" s="351">
        <f t="shared" si="166"/>
        <v>40611</v>
      </c>
      <c r="J2296" s="353">
        <f t="array" ref="J2296">(PRODUCT(1+$F$2:F2296/100)-1)*100</f>
        <v>2204.4132397191656</v>
      </c>
      <c r="K2296" s="354">
        <f t="array" ref="K2296">(PRODUCT(1+$G$2:G2296/100)-1)*100</f>
        <v>43.184944273758738</v>
      </c>
      <c r="M2296" s="361">
        <f t="shared" si="167"/>
        <v>3.5541129763925934</v>
      </c>
    </row>
    <row r="2297" spans="1:13">
      <c r="A2297" s="350">
        <v>40612</v>
      </c>
      <c r="B2297" s="346">
        <v>28.574300000000001</v>
      </c>
      <c r="C2297" s="346">
        <v>2185.65</v>
      </c>
      <c r="D2297" s="346"/>
      <c r="E2297" s="351">
        <f t="shared" si="163"/>
        <v>40612</v>
      </c>
      <c r="F2297" s="353">
        <f t="shared" si="164"/>
        <v>3.6427276024664446</v>
      </c>
      <c r="G2297" s="354">
        <f t="shared" si="165"/>
        <v>-1.8875970732145086</v>
      </c>
      <c r="I2297" s="351">
        <f t="shared" si="166"/>
        <v>40612</v>
      </c>
      <c r="J2297" s="353">
        <f t="array" ref="J2297">(PRODUCT(1+$F$2:F2297/100)-1)*100</f>
        <v>2288.356736877307</v>
      </c>
      <c r="K2297" s="354">
        <f t="array" ref="K2297">(PRODUCT(1+$G$2:G2297/100)-1)*100</f>
        <v>40.482189456363436</v>
      </c>
      <c r="M2297" s="361">
        <f t="shared" si="167"/>
        <v>3.5497700197952859</v>
      </c>
    </row>
    <row r="2298" spans="1:13">
      <c r="A2298" s="350">
        <v>40613</v>
      </c>
      <c r="B2298" s="346">
        <v>29.220099999999999</v>
      </c>
      <c r="C2298" s="346">
        <v>2201.81</v>
      </c>
      <c r="D2298" s="346"/>
      <c r="E2298" s="351">
        <f t="shared" si="163"/>
        <v>40613</v>
      </c>
      <c r="F2298" s="353">
        <f t="shared" si="164"/>
        <v>2.260072862677287</v>
      </c>
      <c r="G2298" s="354">
        <f t="shared" si="165"/>
        <v>0.73936815135084988</v>
      </c>
      <c r="I2298" s="351">
        <f t="shared" si="166"/>
        <v>40613</v>
      </c>
      <c r="J2298" s="353">
        <f t="array" ref="J2298">(PRODUCT(1+$F$2:F2298/100)-1)*100</f>
        <v>2342.3353393513958</v>
      </c>
      <c r="K2298" s="354">
        <f t="array" ref="K2298">(PRODUCT(1+$G$2:G2298/100)-1)*100</f>
        <v>41.520870023524161</v>
      </c>
      <c r="M2298" s="361">
        <f t="shared" si="167"/>
        <v>3.5503816047719874</v>
      </c>
    </row>
    <row r="2299" spans="1:13">
      <c r="A2299" s="350">
        <v>40616</v>
      </c>
      <c r="B2299" s="346">
        <v>28.742799999999999</v>
      </c>
      <c r="C2299" s="346">
        <v>2188.56</v>
      </c>
      <c r="D2299" s="346"/>
      <c r="E2299" s="351">
        <f t="shared" si="163"/>
        <v>40616</v>
      </c>
      <c r="F2299" s="353">
        <f t="shared" si="164"/>
        <v>-1.6334646356446436</v>
      </c>
      <c r="G2299" s="354">
        <f t="shared" si="165"/>
        <v>-0.60177762840571969</v>
      </c>
      <c r="I2299" s="351">
        <f t="shared" si="166"/>
        <v>40616</v>
      </c>
      <c r="J2299" s="353">
        <f t="array" ref="J2299">(PRODUCT(1+$F$2:F2299/100)-1)*100</f>
        <v>2302.4406552992386</v>
      </c>
      <c r="K2299" s="354">
        <f t="array" ref="K2299">(PRODUCT(1+$G$2:G2299/100)-1)*100</f>
        <v>40.669229088197454</v>
      </c>
      <c r="M2299" s="361">
        <f t="shared" si="167"/>
        <v>3.5498222553073941</v>
      </c>
    </row>
    <row r="2300" spans="1:13">
      <c r="A2300" s="350">
        <v>40617</v>
      </c>
      <c r="B2300" s="346">
        <v>31.015699999999999</v>
      </c>
      <c r="C2300" s="346">
        <v>2164.06</v>
      </c>
      <c r="D2300" s="346"/>
      <c r="E2300" s="351">
        <f t="shared" si="163"/>
        <v>40617</v>
      </c>
      <c r="F2300" s="353">
        <f t="shared" si="164"/>
        <v>7.9077194984483068</v>
      </c>
      <c r="G2300" s="354">
        <f t="shared" si="165"/>
        <v>-1.1194575428592368</v>
      </c>
      <c r="I2300" s="351">
        <f t="shared" si="166"/>
        <v>40617</v>
      </c>
      <c r="J2300" s="353">
        <f t="array" ref="J2300">(PRODUCT(1+$F$2:F2300/100)-1)*100</f>
        <v>2492.418923436986</v>
      </c>
      <c r="K2300" s="354">
        <f t="array" ref="K2300">(PRODUCT(1+$G$2:G2300/100)-1)*100</f>
        <v>39.094496792687686</v>
      </c>
      <c r="M2300" s="361">
        <f t="shared" si="167"/>
        <v>3.5602394854944106</v>
      </c>
    </row>
    <row r="2301" spans="1:13">
      <c r="A2301" s="350">
        <v>40618</v>
      </c>
      <c r="B2301" s="346">
        <v>30.548500000000001</v>
      </c>
      <c r="C2301" s="346">
        <v>2121.94</v>
      </c>
      <c r="D2301" s="346"/>
      <c r="E2301" s="351">
        <f t="shared" si="163"/>
        <v>40618</v>
      </c>
      <c r="F2301" s="353">
        <f t="shared" si="164"/>
        <v>-1.506333888965905</v>
      </c>
      <c r="G2301" s="354">
        <f t="shared" si="165"/>
        <v>-1.9463415986617716</v>
      </c>
      <c r="I2301" s="351">
        <f t="shared" si="166"/>
        <v>40618</v>
      </c>
      <c r="J2301" s="353">
        <f t="array" ref="J2301">(PRODUCT(1+$F$2:F2301/100)-1)*100</f>
        <v>2453.3684386492896</v>
      </c>
      <c r="K2301" s="354">
        <f t="array" ref="K2301">(PRODUCT(1+$G$2:G2301/100)-1)*100</f>
        <v>36.387242740162343</v>
      </c>
      <c r="M2301" s="361">
        <f t="shared" si="167"/>
        <v>3.5591252695970197</v>
      </c>
    </row>
    <row r="2302" spans="1:13">
      <c r="A2302" s="350">
        <v>40619</v>
      </c>
      <c r="B2302" s="346">
        <v>30.557099999999998</v>
      </c>
      <c r="C2302" s="346">
        <v>2150.4299999999998</v>
      </c>
      <c r="D2302" s="346"/>
      <c r="E2302" s="351">
        <f t="shared" si="163"/>
        <v>40619</v>
      </c>
      <c r="F2302" s="353">
        <f t="shared" si="164"/>
        <v>2.8151955087807323E-2</v>
      </c>
      <c r="G2302" s="354">
        <f t="shared" si="165"/>
        <v>1.3426392829203326</v>
      </c>
      <c r="I2302" s="351">
        <f t="shared" si="166"/>
        <v>40619</v>
      </c>
      <c r="J2302" s="353">
        <f t="array" ref="J2302">(PRODUCT(1+$F$2:F2302/100)-1)*100</f>
        <v>2454.0872617853643</v>
      </c>
      <c r="K2302" s="354">
        <f t="array" ref="K2302">(PRODUCT(1+$G$2:G2302/100)-1)*100</f>
        <v>38.218431438083677</v>
      </c>
      <c r="M2302" s="361">
        <f t="shared" si="167"/>
        <v>3.5589166768406528</v>
      </c>
    </row>
    <row r="2303" spans="1:13">
      <c r="A2303" s="350">
        <v>40620</v>
      </c>
      <c r="B2303" s="346">
        <v>29.914300000000001</v>
      </c>
      <c r="C2303" s="346">
        <v>2159.69</v>
      </c>
      <c r="D2303" s="346"/>
      <c r="E2303" s="351">
        <f t="shared" si="163"/>
        <v>40620</v>
      </c>
      <c r="F2303" s="353">
        <f t="shared" si="164"/>
        <v>-2.1036027633512311</v>
      </c>
      <c r="G2303" s="354">
        <f t="shared" si="165"/>
        <v>0.43061155210819546</v>
      </c>
      <c r="I2303" s="351">
        <f t="shared" si="166"/>
        <v>40620</v>
      </c>
      <c r="J2303" s="353">
        <f t="array" ref="J2303">(PRODUCT(1+$F$2:F2303/100)-1)*100</f>
        <v>2400.3594115680457</v>
      </c>
      <c r="K2303" s="354">
        <f t="array" ref="K2303">(PRODUCT(1+$G$2:G2303/100)-1)*100</f>
        <v>38.813615970998818</v>
      </c>
      <c r="M2303" s="361">
        <f t="shared" si="167"/>
        <v>3.5539146407005302</v>
      </c>
    </row>
    <row r="2304" spans="1:13">
      <c r="A2304" s="350">
        <v>40623</v>
      </c>
      <c r="B2304" s="346">
        <v>30.4057</v>
      </c>
      <c r="C2304" s="346">
        <v>2192.09</v>
      </c>
      <c r="D2304" s="346"/>
      <c r="E2304" s="351">
        <f t="shared" si="163"/>
        <v>40623</v>
      </c>
      <c r="F2304" s="353">
        <f t="shared" si="164"/>
        <v>1.6426926252661733</v>
      </c>
      <c r="G2304" s="354">
        <f t="shared" si="165"/>
        <v>1.5002153086785652</v>
      </c>
      <c r="I2304" s="351">
        <f t="shared" si="166"/>
        <v>40623</v>
      </c>
      <c r="J2304" s="353">
        <f t="array" ref="J2304">(PRODUCT(1+$F$2:F2304/100)-1)*100</f>
        <v>2441.4326312270227</v>
      </c>
      <c r="K2304" s="354">
        <f t="array" ref="K2304">(PRODUCT(1+$G$2:G2304/100)-1)*100</f>
        <v>40.896119088326024</v>
      </c>
      <c r="M2304" s="361">
        <f t="shared" si="167"/>
        <v>3.5541630261236721</v>
      </c>
    </row>
    <row r="2305" spans="1:13">
      <c r="A2305" s="350">
        <v>40624</v>
      </c>
      <c r="B2305" s="346">
        <v>31.627099999999999</v>
      </c>
      <c r="C2305" s="346">
        <v>2184.5700000000002</v>
      </c>
      <c r="D2305" s="346"/>
      <c r="E2305" s="351">
        <f t="shared" si="163"/>
        <v>40624</v>
      </c>
      <c r="F2305" s="353">
        <f t="shared" si="164"/>
        <v>4.0170099685256311</v>
      </c>
      <c r="G2305" s="354">
        <f t="shared" si="165"/>
        <v>-0.34305160828250747</v>
      </c>
      <c r="I2305" s="351">
        <f t="shared" si="166"/>
        <v>40624</v>
      </c>
      <c r="J2305" s="353">
        <f t="array" ref="J2305">(PRODUCT(1+$F$2:F2305/100)-1)*100</f>
        <v>2543.5222333667753</v>
      </c>
      <c r="K2305" s="354">
        <f t="array" ref="K2305">(PRODUCT(1+$G$2:G2305/100)-1)*100</f>
        <v>40.412772685785889</v>
      </c>
      <c r="M2305" s="361">
        <f t="shared" si="167"/>
        <v>3.5542800249714563</v>
      </c>
    </row>
    <row r="2306" spans="1:13">
      <c r="A2306" s="350">
        <v>40625</v>
      </c>
      <c r="B2306" s="346">
        <v>32.722799999999999</v>
      </c>
      <c r="C2306" s="346">
        <v>2190.96</v>
      </c>
      <c r="D2306" s="346"/>
      <c r="E2306" s="351">
        <f t="shared" si="163"/>
        <v>40625</v>
      </c>
      <c r="F2306" s="353">
        <f t="shared" si="164"/>
        <v>3.4644339822494041</v>
      </c>
      <c r="G2306" s="354">
        <f t="shared" si="165"/>
        <v>0.29250607671074125</v>
      </c>
      <c r="I2306" s="351">
        <f t="shared" si="166"/>
        <v>40625</v>
      </c>
      <c r="J2306" s="353">
        <f t="array" ref="J2306">(PRODUCT(1+$F$2:F2306/100)-1)*100</f>
        <v>2635.105315947852</v>
      </c>
      <c r="K2306" s="354">
        <f t="array" ref="K2306">(PRODUCT(1+$G$2:G2306/100)-1)*100</f>
        <v>40.823488578369862</v>
      </c>
      <c r="M2306" s="361">
        <f t="shared" si="167"/>
        <v>3.5560693549085189</v>
      </c>
    </row>
    <row r="2307" spans="1:13">
      <c r="A2307" s="350">
        <v>40626</v>
      </c>
      <c r="B2307" s="346">
        <v>32.732799999999997</v>
      </c>
      <c r="C2307" s="346">
        <v>2211.42</v>
      </c>
      <c r="D2307" s="346"/>
      <c r="E2307" s="351">
        <f t="shared" ref="E2307:E2370" si="168">A2307</f>
        <v>40626</v>
      </c>
      <c r="F2307" s="353">
        <f t="shared" ref="F2307:F2370" si="169">((B2307/B2306)-1)*100</f>
        <v>3.0559732052259925E-2</v>
      </c>
      <c r="G2307" s="354">
        <f t="shared" ref="G2307:G2370" si="170">((C2307/C2306)-1)*100</f>
        <v>0.93383722203965736</v>
      </c>
      <c r="I2307" s="351">
        <f t="shared" ref="I2307:I2370" si="171">E2307</f>
        <v>40626</v>
      </c>
      <c r="J2307" s="353">
        <f t="array" ref="J2307">(PRODUCT(1+$F$2:F2307/100)-1)*100</f>
        <v>2635.9411568037531</v>
      </c>
      <c r="K2307" s="354">
        <f t="array" ref="K2307">(PRODUCT(1+$G$2:G2307/100)-1)*100</f>
        <v>42.138550732089456</v>
      </c>
      <c r="M2307" s="361">
        <f t="shared" si="167"/>
        <v>3.5515259850061174</v>
      </c>
    </row>
    <row r="2308" spans="1:13">
      <c r="A2308" s="350">
        <v>40627</v>
      </c>
      <c r="B2308" s="346">
        <v>32.858600000000003</v>
      </c>
      <c r="C2308" s="346">
        <v>2218.42</v>
      </c>
      <c r="D2308" s="346"/>
      <c r="E2308" s="351">
        <f t="shared" si="168"/>
        <v>40627</v>
      </c>
      <c r="F2308" s="353">
        <f t="shared" si="169"/>
        <v>0.3843239808388077</v>
      </c>
      <c r="G2308" s="354">
        <f t="shared" si="170"/>
        <v>0.31653869459442596</v>
      </c>
      <c r="I2308" s="351">
        <f t="shared" si="171"/>
        <v>40627</v>
      </c>
      <c r="J2308" s="353">
        <f t="array" ref="J2308">(PRODUCT(1+$F$2:F2308/100)-1)*100</f>
        <v>2646.4560347709885</v>
      </c>
      <c r="K2308" s="354">
        <f t="array" ref="K2308">(PRODUCT(1+$G$2:G2308/100)-1)*100</f>
        <v>42.588474245092243</v>
      </c>
      <c r="M2308" s="361">
        <f t="shared" si="167"/>
        <v>3.549858262747243</v>
      </c>
    </row>
    <row r="2309" spans="1:13">
      <c r="A2309" s="350">
        <v>40630</v>
      </c>
      <c r="B2309" s="346">
        <v>33.902799999999999</v>
      </c>
      <c r="C2309" s="346">
        <v>2212.3200000000002</v>
      </c>
      <c r="D2309" s="346"/>
      <c r="E2309" s="351">
        <f t="shared" si="168"/>
        <v>40630</v>
      </c>
      <c r="F2309" s="353">
        <f t="shared" si="169"/>
        <v>3.1778590688586794</v>
      </c>
      <c r="G2309" s="354">
        <f t="shared" si="170"/>
        <v>-0.27497047448183931</v>
      </c>
      <c r="I2309" s="351">
        <f t="shared" si="171"/>
        <v>40630</v>
      </c>
      <c r="J2309" s="353">
        <f t="array" ref="J2309">(PRODUCT(1+$F$2:F2309/100)-1)*100</f>
        <v>2733.734536944175</v>
      </c>
      <c r="K2309" s="354">
        <f t="array" ref="K2309">(PRODUCT(1+$G$2:G2309/100)-1)*100</f>
        <v>42.196398040904093</v>
      </c>
      <c r="M2309" s="361">
        <f t="shared" si="167"/>
        <v>3.5508349381199404</v>
      </c>
    </row>
    <row r="2310" spans="1:13">
      <c r="A2310" s="350">
        <v>40631</v>
      </c>
      <c r="B2310" s="346">
        <v>33.9114</v>
      </c>
      <c r="C2310" s="346">
        <v>2228.41</v>
      </c>
      <c r="D2310" s="346"/>
      <c r="E2310" s="351">
        <f t="shared" si="168"/>
        <v>40631</v>
      </c>
      <c r="F2310" s="353">
        <f t="shared" si="169"/>
        <v>2.5366636384016594E-2</v>
      </c>
      <c r="G2310" s="354">
        <f t="shared" si="170"/>
        <v>0.7272908078397089</v>
      </c>
      <c r="I2310" s="351">
        <f t="shared" si="171"/>
        <v>40631</v>
      </c>
      <c r="J2310" s="353">
        <f t="array" ref="J2310">(PRODUCT(1+$F$2:F2310/100)-1)*100</f>
        <v>2734.4533600802501</v>
      </c>
      <c r="K2310" s="354">
        <f t="array" ref="K2310">(PRODUCT(1+$G$2:G2310/100)-1)*100</f>
        <v>43.230579372934756</v>
      </c>
      <c r="M2310" s="361">
        <f t="shared" si="167"/>
        <v>3.5475761164518613</v>
      </c>
    </row>
    <row r="2311" spans="1:13">
      <c r="A2311" s="350">
        <v>40632</v>
      </c>
      <c r="B2311" s="346">
        <v>33.992800000000003</v>
      </c>
      <c r="C2311" s="346">
        <v>2243.5500000000002</v>
      </c>
      <c r="D2311" s="346"/>
      <c r="E2311" s="351">
        <f t="shared" si="168"/>
        <v>40632</v>
      </c>
      <c r="F2311" s="353">
        <f t="shared" si="169"/>
        <v>0.24003727360122351</v>
      </c>
      <c r="G2311" s="354">
        <f t="shared" si="170"/>
        <v>0.67940818790079849</v>
      </c>
      <c r="I2311" s="351">
        <f t="shared" si="171"/>
        <v>40632</v>
      </c>
      <c r="J2311" s="353">
        <f t="array" ref="J2311">(PRODUCT(1+$F$2:F2311/100)-1)*100</f>
        <v>2741.2571046472849</v>
      </c>
      <c r="K2311" s="354">
        <f t="array" ref="K2311">(PRODUCT(1+$G$2:G2311/100)-1)*100</f>
        <v>44.203699656772223</v>
      </c>
      <c r="M2311" s="361">
        <f t="shared" si="167"/>
        <v>3.5465198048889723</v>
      </c>
    </row>
    <row r="2312" spans="1:13">
      <c r="A2312" s="350">
        <v>40633</v>
      </c>
      <c r="B2312" s="346">
        <v>33.968600000000002</v>
      </c>
      <c r="C2312" s="346">
        <v>2239.44</v>
      </c>
      <c r="D2312" s="346"/>
      <c r="E2312" s="351">
        <f t="shared" si="168"/>
        <v>40633</v>
      </c>
      <c r="F2312" s="353">
        <f t="shared" si="169"/>
        <v>-7.1191546445126264E-2</v>
      </c>
      <c r="G2312" s="354">
        <f t="shared" si="170"/>
        <v>-0.1831918165407509</v>
      </c>
      <c r="I2312" s="351">
        <f t="shared" si="171"/>
        <v>40633</v>
      </c>
      <c r="J2312" s="353">
        <f t="array" ref="J2312">(PRODUCT(1+$F$2:F2312/100)-1)*100</f>
        <v>2739.2343697760043</v>
      </c>
      <c r="K2312" s="354">
        <f t="array" ref="K2312">(PRODUCT(1+$G$2:G2312/100)-1)*100</f>
        <v>43.939530279852001</v>
      </c>
      <c r="M2312" s="361">
        <f t="shared" si="167"/>
        <v>3.5449779336944407</v>
      </c>
    </row>
    <row r="2313" spans="1:13">
      <c r="A2313" s="350">
        <v>40634</v>
      </c>
      <c r="B2313" s="346">
        <v>34.584299999999999</v>
      </c>
      <c r="C2313" s="346">
        <v>2250.58</v>
      </c>
      <c r="D2313" s="346"/>
      <c r="E2313" s="351">
        <f t="shared" si="168"/>
        <v>40634</v>
      </c>
      <c r="F2313" s="353">
        <f t="shared" si="169"/>
        <v>1.8125563019965485</v>
      </c>
      <c r="G2313" s="354">
        <f t="shared" si="170"/>
        <v>0.49744579001893552</v>
      </c>
      <c r="I2313" s="351">
        <f t="shared" si="171"/>
        <v>40634</v>
      </c>
      <c r="J2313" s="353">
        <f t="array" ref="J2313">(PRODUCT(1+$F$2:F2313/100)-1)*100</f>
        <v>2790.6970912738311</v>
      </c>
      <c r="K2313" s="354">
        <f t="array" ref="K2313">(PRODUCT(1+$G$2:G2313/100)-1)*100</f>
        <v>44.655551413402165</v>
      </c>
      <c r="M2313" s="361">
        <f t="shared" si="167"/>
        <v>3.540764279552771</v>
      </c>
    </row>
    <row r="2314" spans="1:13">
      <c r="A2314" s="350">
        <v>40637</v>
      </c>
      <c r="B2314" s="346">
        <v>34.96</v>
      </c>
      <c r="C2314" s="346">
        <v>2251.64</v>
      </c>
      <c r="D2314" s="346"/>
      <c r="E2314" s="351">
        <f t="shared" si="168"/>
        <v>40637</v>
      </c>
      <c r="F2314" s="353">
        <f t="shared" si="169"/>
        <v>1.0863310808661764</v>
      </c>
      <c r="G2314" s="354">
        <f t="shared" si="170"/>
        <v>4.7098970043268906E-2</v>
      </c>
      <c r="I2314" s="351">
        <f t="shared" si="171"/>
        <v>40637</v>
      </c>
      <c r="J2314" s="353">
        <f t="array" ref="J2314">(PRODUCT(1+$F$2:F2314/100)-1)*100</f>
        <v>2822.0996322300334</v>
      </c>
      <c r="K2314" s="354">
        <f t="array" ref="K2314">(PRODUCT(1+$G$2:G2314/100)-1)*100</f>
        <v>44.72368268822828</v>
      </c>
      <c r="M2314" s="361">
        <f t="shared" si="167"/>
        <v>3.5407750085118268</v>
      </c>
    </row>
    <row r="2315" spans="1:13">
      <c r="A2315" s="350">
        <v>40638</v>
      </c>
      <c r="B2315" s="346">
        <v>34.89</v>
      </c>
      <c r="C2315" s="346">
        <v>2251.2600000000002</v>
      </c>
      <c r="D2315" s="346"/>
      <c r="E2315" s="351">
        <f t="shared" si="168"/>
        <v>40638</v>
      </c>
      <c r="F2315" s="353">
        <f t="shared" si="169"/>
        <v>-0.20022883295194305</v>
      </c>
      <c r="G2315" s="354">
        <f t="shared" si="170"/>
        <v>-1.6876587731595727E-2</v>
      </c>
      <c r="I2315" s="351">
        <f t="shared" si="171"/>
        <v>40638</v>
      </c>
      <c r="J2315" s="353">
        <f t="array" ref="J2315">(PRODUCT(1+$F$2:F2315/100)-1)*100</f>
        <v>2816.2487462387262</v>
      </c>
      <c r="K2315" s="354">
        <f t="array" ref="K2315">(PRODUCT(1+$G$2:G2315/100)-1)*100</f>
        <v>44.699258268951006</v>
      </c>
      <c r="M2315" s="361">
        <f t="shared" si="167"/>
        <v>3.5397878136112992</v>
      </c>
    </row>
    <row r="2316" spans="1:13">
      <c r="A2316" s="350">
        <v>40639</v>
      </c>
      <c r="B2316" s="346">
        <v>34.281399999999998</v>
      </c>
      <c r="C2316" s="346">
        <v>2257.11</v>
      </c>
      <c r="D2316" s="346"/>
      <c r="E2316" s="351">
        <f t="shared" si="168"/>
        <v>40639</v>
      </c>
      <c r="F2316" s="353">
        <f t="shared" si="169"/>
        <v>-1.7443393522499351</v>
      </c>
      <c r="G2316" s="354">
        <f t="shared" si="170"/>
        <v>0.2598544814903514</v>
      </c>
      <c r="I2316" s="351">
        <f t="shared" si="171"/>
        <v>40639</v>
      </c>
      <c r="J2316" s="353">
        <f t="array" ref="J2316">(PRODUCT(1+$F$2:F2316/100)-1)*100</f>
        <v>2765.3794717485889</v>
      </c>
      <c r="K2316" s="354">
        <f t="array" ref="K2316">(PRODUCT(1+$G$2:G2316/100)-1)*100</f>
        <v>45.075265776246162</v>
      </c>
      <c r="M2316" s="361">
        <f t="shared" si="167"/>
        <v>3.5385737373666308</v>
      </c>
    </row>
    <row r="2317" spans="1:13">
      <c r="A2317" s="350">
        <v>40640</v>
      </c>
      <c r="B2317" s="346">
        <v>33.422800000000002</v>
      </c>
      <c r="C2317" s="346">
        <v>2253.7600000000002</v>
      </c>
      <c r="D2317" s="346"/>
      <c r="E2317" s="351">
        <f t="shared" si="168"/>
        <v>40640</v>
      </c>
      <c r="F2317" s="353">
        <f t="shared" si="169"/>
        <v>-2.5045651577823458</v>
      </c>
      <c r="G2317" s="354">
        <f t="shared" si="170"/>
        <v>-0.14841988206156786</v>
      </c>
      <c r="I2317" s="351">
        <f t="shared" si="171"/>
        <v>40640</v>
      </c>
      <c r="J2317" s="353">
        <f t="array" ref="J2317">(PRODUCT(1+$F$2:F2317/100)-1)*100</f>
        <v>2693.6141758609256</v>
      </c>
      <c r="K2317" s="354">
        <f t="array" ref="K2317">(PRODUCT(1+$G$2:G2317/100)-1)*100</f>
        <v>44.859945237880552</v>
      </c>
      <c r="M2317" s="361">
        <f t="shared" si="167"/>
        <v>3.5397548909105767</v>
      </c>
    </row>
    <row r="2318" spans="1:13">
      <c r="A2318" s="350">
        <v>40641</v>
      </c>
      <c r="B2318" s="346">
        <v>33.551400000000001</v>
      </c>
      <c r="C2318" s="346">
        <v>2244.7399999999998</v>
      </c>
      <c r="D2318" s="346"/>
      <c r="E2318" s="351">
        <f t="shared" si="168"/>
        <v>40641</v>
      </c>
      <c r="F2318" s="353">
        <f t="shared" si="169"/>
        <v>0.38476728460810072</v>
      </c>
      <c r="G2318" s="354">
        <f t="shared" si="170"/>
        <v>-0.40022007667188664</v>
      </c>
      <c r="I2318" s="351">
        <f t="shared" si="171"/>
        <v>40641</v>
      </c>
      <c r="J2318" s="353">
        <f t="array" ref="J2318">(PRODUCT(1+$F$2:F2318/100)-1)*100</f>
        <v>2704.3630892678129</v>
      </c>
      <c r="K2318" s="354">
        <f t="array" ref="K2318">(PRODUCT(1+$G$2:G2318/100)-1)*100</f>
        <v>44.280186653982653</v>
      </c>
      <c r="M2318" s="361">
        <f t="shared" si="167"/>
        <v>3.5386414248354154</v>
      </c>
    </row>
    <row r="2319" spans="1:13">
      <c r="A2319" s="350">
        <v>40644</v>
      </c>
      <c r="B2319" s="346">
        <v>32.594299999999997</v>
      </c>
      <c r="C2319" s="346">
        <v>2238.5100000000002</v>
      </c>
      <c r="D2319" s="346"/>
      <c r="E2319" s="351">
        <f t="shared" si="168"/>
        <v>40644</v>
      </c>
      <c r="F2319" s="353">
        <f t="shared" si="169"/>
        <v>-2.8526380419297115</v>
      </c>
      <c r="G2319" s="354">
        <f t="shared" si="170"/>
        <v>-0.27753771038069308</v>
      </c>
      <c r="I2319" s="351">
        <f t="shared" si="171"/>
        <v>40644</v>
      </c>
      <c r="J2319" s="353">
        <f t="array" ref="J2319">(PRODUCT(1+$F$2:F2319/100)-1)*100</f>
        <v>2624.3647609495238</v>
      </c>
      <c r="K2319" s="354">
        <f t="array" ref="K2319">(PRODUCT(1+$G$2:G2319/100)-1)*100</f>
        <v>43.879754727410194</v>
      </c>
      <c r="M2319" s="361">
        <f t="shared" si="167"/>
        <v>3.5399735666192478</v>
      </c>
    </row>
    <row r="2320" spans="1:13">
      <c r="A2320" s="350">
        <v>40645</v>
      </c>
      <c r="B2320" s="346">
        <v>33.417099999999998</v>
      </c>
      <c r="C2320" s="346">
        <v>2221.12</v>
      </c>
      <c r="D2320" s="346"/>
      <c r="E2320" s="351">
        <f t="shared" si="168"/>
        <v>40645</v>
      </c>
      <c r="F2320" s="353">
        <f t="shared" si="169"/>
        <v>2.5243677575527146</v>
      </c>
      <c r="G2320" s="354">
        <f t="shared" si="170"/>
        <v>-0.77685603370100109</v>
      </c>
      <c r="I2320" s="351">
        <f t="shared" si="171"/>
        <v>40645</v>
      </c>
      <c r="J2320" s="353">
        <f t="array" ref="J2320">(PRODUCT(1+$F$2:F2320/100)-1)*100</f>
        <v>2693.1377465730616</v>
      </c>
      <c r="K2320" s="354">
        <f t="array" ref="K2320">(PRODUCT(1+$G$2:G2320/100)-1)*100</f>
        <v>42.762016171536096</v>
      </c>
      <c r="M2320" s="361">
        <f t="shared" si="167"/>
        <v>3.5408662822495081</v>
      </c>
    </row>
    <row r="2321" spans="1:13">
      <c r="A2321" s="350">
        <v>40646</v>
      </c>
      <c r="B2321" s="346">
        <v>34.107100000000003</v>
      </c>
      <c r="C2321" s="346">
        <v>2221.77</v>
      </c>
      <c r="D2321" s="346"/>
      <c r="E2321" s="351">
        <f t="shared" si="168"/>
        <v>40646</v>
      </c>
      <c r="F2321" s="353">
        <f t="shared" si="169"/>
        <v>2.064811129631261</v>
      </c>
      <c r="G2321" s="354">
        <f t="shared" si="170"/>
        <v>2.9264515199534102E-2</v>
      </c>
      <c r="I2321" s="351">
        <f t="shared" si="171"/>
        <v>40646</v>
      </c>
      <c r="J2321" s="353">
        <f t="array" ref="J2321">(PRODUCT(1+$F$2:F2321/100)-1)*100</f>
        <v>2750.8107656302341</v>
      </c>
      <c r="K2321" s="354">
        <f t="array" ref="K2321">(PRODUCT(1+$G$2:G2321/100)-1)*100</f>
        <v>42.803794783457775</v>
      </c>
      <c r="M2321" s="361">
        <f t="shared" si="167"/>
        <v>3.5395768809411967</v>
      </c>
    </row>
    <row r="2322" spans="1:13">
      <c r="A2322" s="350">
        <v>40647</v>
      </c>
      <c r="B2322" s="346">
        <v>33.818600000000004</v>
      </c>
      <c r="C2322" s="346">
        <v>2221.9899999999998</v>
      </c>
      <c r="D2322" s="346"/>
      <c r="E2322" s="351">
        <f t="shared" si="168"/>
        <v>40647</v>
      </c>
      <c r="F2322" s="353">
        <f t="shared" si="169"/>
        <v>-0.84586493721248157</v>
      </c>
      <c r="G2322" s="354">
        <f t="shared" si="170"/>
        <v>9.9020150600592771E-3</v>
      </c>
      <c r="I2322" s="351">
        <f t="shared" si="171"/>
        <v>40647</v>
      </c>
      <c r="J2322" s="353">
        <f t="array" ref="J2322">(PRODUCT(1+$F$2:F2322/100)-1)*100</f>
        <v>2726.6967569374892</v>
      </c>
      <c r="K2322" s="354">
        <f t="array" ref="K2322">(PRODUCT(1+$G$2:G2322/100)-1)*100</f>
        <v>42.817935236723571</v>
      </c>
      <c r="M2322" s="361">
        <f t="shared" ref="M2322:M2385" si="172">_xlfn.STDEV.S(F1540:F2322)</f>
        <v>3.5397788105357324</v>
      </c>
    </row>
    <row r="2323" spans="1:13">
      <c r="A2323" s="350">
        <v>40648</v>
      </c>
      <c r="B2323" s="346">
        <v>33.641399999999997</v>
      </c>
      <c r="C2323" s="346">
        <v>2230.6999999999998</v>
      </c>
      <c r="D2323" s="346"/>
      <c r="E2323" s="351">
        <f t="shared" si="168"/>
        <v>40648</v>
      </c>
      <c r="F2323" s="353">
        <f t="shared" si="169"/>
        <v>-0.52397201539983174</v>
      </c>
      <c r="G2323" s="354">
        <f t="shared" si="170"/>
        <v>0.39199096305564396</v>
      </c>
      <c r="I2323" s="351">
        <f t="shared" si="171"/>
        <v>40648</v>
      </c>
      <c r="J2323" s="353">
        <f t="array" ref="J2323">(PRODUCT(1+$F$2:F2323/100)-1)*100</f>
        <v>2711.8856569709219</v>
      </c>
      <c r="K2323" s="354">
        <f t="array" ref="K2323">(PRODUCT(1+$G$2:G2323/100)-1)*100</f>
        <v>43.37776863647418</v>
      </c>
      <c r="M2323" s="361">
        <f t="shared" si="172"/>
        <v>3.5394078264771389</v>
      </c>
    </row>
    <row r="2324" spans="1:13">
      <c r="A2324" s="350">
        <v>40651</v>
      </c>
      <c r="B2324" s="346">
        <v>33.332799999999999</v>
      </c>
      <c r="C2324" s="346">
        <v>2206.15</v>
      </c>
      <c r="D2324" s="346"/>
      <c r="E2324" s="351">
        <f t="shared" si="168"/>
        <v>40651</v>
      </c>
      <c r="F2324" s="353">
        <f t="shared" si="169"/>
        <v>-0.91732210906798617</v>
      </c>
      <c r="G2324" s="354">
        <f t="shared" si="170"/>
        <v>-1.1005513964226332</v>
      </c>
      <c r="I2324" s="351">
        <f t="shared" si="171"/>
        <v>40651</v>
      </c>
      <c r="J2324" s="353">
        <f t="array" ref="J2324">(PRODUCT(1+$F$2:F2324/100)-1)*100</f>
        <v>2686.0916081578162</v>
      </c>
      <c r="K2324" s="354">
        <f t="array" ref="K2324">(PRODUCT(1+$G$2:G2324/100)-1)*100</f>
        <v>41.799822601585859</v>
      </c>
      <c r="M2324" s="361">
        <f t="shared" si="172"/>
        <v>3.5319634664331918</v>
      </c>
    </row>
    <row r="2325" spans="1:13">
      <c r="A2325" s="350">
        <v>40652</v>
      </c>
      <c r="B2325" s="346">
        <v>34.507100000000001</v>
      </c>
      <c r="C2325" s="346">
        <v>2218.86</v>
      </c>
      <c r="D2325" s="346"/>
      <c r="E2325" s="351">
        <f t="shared" si="168"/>
        <v>40652</v>
      </c>
      <c r="F2325" s="353">
        <f t="shared" si="169"/>
        <v>3.5229563673018882</v>
      </c>
      <c r="G2325" s="354">
        <f t="shared" si="170"/>
        <v>0.57611676449924598</v>
      </c>
      <c r="I2325" s="351">
        <f t="shared" si="171"/>
        <v>40652</v>
      </c>
      <c r="J2325" s="353">
        <f t="array" ref="J2325">(PRODUCT(1+$F$2:F2325/100)-1)*100</f>
        <v>2784.2443998662757</v>
      </c>
      <c r="K2325" s="354">
        <f t="array" ref="K2325">(PRODUCT(1+$G$2:G2325/100)-1)*100</f>
        <v>42.616755151623778</v>
      </c>
      <c r="M2325" s="361">
        <f t="shared" si="172"/>
        <v>3.5307370954659869</v>
      </c>
    </row>
    <row r="2326" spans="1:13">
      <c r="A2326" s="350">
        <v>40653</v>
      </c>
      <c r="B2326" s="346">
        <v>34.918599999999998</v>
      </c>
      <c r="C2326" s="346">
        <v>2248.9</v>
      </c>
      <c r="D2326" s="346"/>
      <c r="E2326" s="351">
        <f t="shared" si="168"/>
        <v>40653</v>
      </c>
      <c r="F2326" s="353">
        <f t="shared" si="169"/>
        <v>1.1925082084556449</v>
      </c>
      <c r="G2326" s="354">
        <f t="shared" si="170"/>
        <v>1.3538483725877182</v>
      </c>
      <c r="I2326" s="351">
        <f t="shared" si="171"/>
        <v>40653</v>
      </c>
      <c r="J2326" s="353">
        <f t="array" ref="J2326">(PRODUCT(1+$F$2:F2326/100)-1)*100</f>
        <v>2818.6392510866031</v>
      </c>
      <c r="K2326" s="354">
        <f t="array" ref="K2326">(PRODUCT(1+$G$2:G2326/100)-1)*100</f>
        <v>44.547569770281449</v>
      </c>
      <c r="M2326" s="361">
        <f t="shared" si="172"/>
        <v>3.5252982705531699</v>
      </c>
    </row>
    <row r="2327" spans="1:13">
      <c r="A2327" s="350">
        <v>40654</v>
      </c>
      <c r="B2327" s="346">
        <v>36.031399999999998</v>
      </c>
      <c r="C2327" s="346">
        <v>2260.84</v>
      </c>
      <c r="D2327" s="346"/>
      <c r="E2327" s="351">
        <f t="shared" si="168"/>
        <v>40654</v>
      </c>
      <c r="F2327" s="353">
        <f t="shared" si="169"/>
        <v>3.186840251327383</v>
      </c>
      <c r="G2327" s="354">
        <f t="shared" si="170"/>
        <v>0.53092623060162492</v>
      </c>
      <c r="I2327" s="351">
        <f t="shared" si="171"/>
        <v>40654</v>
      </c>
      <c r="J2327" s="353">
        <f t="array" ref="J2327">(PRODUCT(1+$F$2:F2327/100)-1)*100</f>
        <v>2911.6516215312708</v>
      </c>
      <c r="K2327" s="354">
        <f t="array" ref="K2327">(PRODUCT(1+$G$2:G2327/100)-1)*100</f>
        <v>45.315010733889061</v>
      </c>
      <c r="M2327" s="361">
        <f t="shared" si="172"/>
        <v>3.5263046526138959</v>
      </c>
    </row>
    <row r="2328" spans="1:13">
      <c r="A2328" s="350">
        <v>40655</v>
      </c>
      <c r="B2328" s="346">
        <v>36.031399999999998</v>
      </c>
      <c r="C2328" s="346">
        <v>2260.84</v>
      </c>
      <c r="D2328" s="346"/>
      <c r="E2328" s="351">
        <f t="shared" si="168"/>
        <v>40655</v>
      </c>
      <c r="F2328" s="353">
        <f t="shared" si="169"/>
        <v>0</v>
      </c>
      <c r="G2328" s="354">
        <f t="shared" si="170"/>
        <v>0</v>
      </c>
      <c r="I2328" s="351">
        <f t="shared" si="171"/>
        <v>40655</v>
      </c>
      <c r="J2328" s="353">
        <f t="array" ref="J2328">(PRODUCT(1+$F$2:F2328/100)-1)*100</f>
        <v>2911.6516215312708</v>
      </c>
      <c r="K2328" s="354">
        <f t="array" ref="K2328">(PRODUCT(1+$G$2:G2328/100)-1)*100</f>
        <v>45.315010733889061</v>
      </c>
      <c r="M2328" s="361">
        <f t="shared" si="172"/>
        <v>3.4201354211740833</v>
      </c>
    </row>
    <row r="2329" spans="1:13">
      <c r="A2329" s="350">
        <v>40658</v>
      </c>
      <c r="B2329" s="346">
        <v>35.952800000000003</v>
      </c>
      <c r="C2329" s="346">
        <v>2257.2399999999998</v>
      </c>
      <c r="D2329" s="346"/>
      <c r="E2329" s="351">
        <f t="shared" si="168"/>
        <v>40658</v>
      </c>
      <c r="F2329" s="353">
        <f t="shared" si="169"/>
        <v>-0.2181430641051807</v>
      </c>
      <c r="G2329" s="354">
        <f t="shared" si="170"/>
        <v>-0.1592328515065411</v>
      </c>
      <c r="I2329" s="351">
        <f t="shared" si="171"/>
        <v>40658</v>
      </c>
      <c r="J2329" s="353">
        <f t="array" ref="J2329">(PRODUCT(1+$F$2:F2329/100)-1)*100</f>
        <v>2905.0819124038894</v>
      </c>
      <c r="K2329" s="354">
        <f t="array" ref="K2329">(PRODUCT(1+$G$2:G2329/100)-1)*100</f>
        <v>45.083621498630457</v>
      </c>
      <c r="M2329" s="361">
        <f t="shared" si="172"/>
        <v>3.4173853194002684</v>
      </c>
    </row>
    <row r="2330" spans="1:13">
      <c r="A2330" s="350">
        <v>40659</v>
      </c>
      <c r="B2330" s="346">
        <v>32.7014</v>
      </c>
      <c r="C2330" s="346">
        <v>2277.5100000000002</v>
      </c>
      <c r="D2330" s="346"/>
      <c r="E2330" s="351">
        <f t="shared" si="168"/>
        <v>40659</v>
      </c>
      <c r="F2330" s="353">
        <f t="shared" si="169"/>
        <v>-9.0435237311141332</v>
      </c>
      <c r="G2330" s="354">
        <f t="shared" si="170"/>
        <v>0.89799932661127624</v>
      </c>
      <c r="I2330" s="351">
        <f t="shared" si="171"/>
        <v>40659</v>
      </c>
      <c r="J2330" s="353">
        <f t="array" ref="J2330">(PRODUCT(1+$F$2:F2330/100)-1)*100</f>
        <v>2633.3166165162256</v>
      </c>
      <c r="K2330" s="354">
        <f t="array" ref="K2330">(PRODUCT(1+$G$2:G2330/100)-1)*100</f>
        <v>46.386471442711418</v>
      </c>
      <c r="M2330" s="361">
        <f t="shared" si="172"/>
        <v>3.4284672061073405</v>
      </c>
    </row>
    <row r="2331" spans="1:13">
      <c r="A2331" s="350">
        <v>40660</v>
      </c>
      <c r="B2331" s="346">
        <v>33.708599999999997</v>
      </c>
      <c r="C2331" s="346">
        <v>2292.13</v>
      </c>
      <c r="D2331" s="346"/>
      <c r="E2331" s="351">
        <f t="shared" si="168"/>
        <v>40660</v>
      </c>
      <c r="F2331" s="353">
        <f t="shared" si="169"/>
        <v>3.0799904591240601</v>
      </c>
      <c r="G2331" s="354">
        <f t="shared" si="170"/>
        <v>0.64192912435070415</v>
      </c>
      <c r="I2331" s="351">
        <f t="shared" si="171"/>
        <v>40660</v>
      </c>
      <c r="J2331" s="353">
        <f t="array" ref="J2331">(PRODUCT(1+$F$2:F2331/100)-1)*100</f>
        <v>2717.5025075225776</v>
      </c>
      <c r="K2331" s="354">
        <f t="array" ref="K2331">(PRODUCT(1+$G$2:G2331/100)-1)*100</f>
        <v>47.326168837011508</v>
      </c>
      <c r="M2331" s="361">
        <f t="shared" si="172"/>
        <v>3.4286981084944093</v>
      </c>
    </row>
    <row r="2332" spans="1:13">
      <c r="A2332" s="350">
        <v>40661</v>
      </c>
      <c r="B2332" s="346">
        <v>33.481400000000001</v>
      </c>
      <c r="C2332" s="346">
        <v>2300.46</v>
      </c>
      <c r="D2332" s="346"/>
      <c r="E2332" s="351">
        <f t="shared" si="168"/>
        <v>40661</v>
      </c>
      <c r="F2332" s="353">
        <f t="shared" si="169"/>
        <v>-0.67401197320563488</v>
      </c>
      <c r="G2332" s="354">
        <f t="shared" si="170"/>
        <v>0.36341743269361348</v>
      </c>
      <c r="I2332" s="351">
        <f t="shared" si="171"/>
        <v>40661</v>
      </c>
      <c r="J2332" s="353">
        <f t="array" ref="J2332">(PRODUCT(1+$F$2:F2332/100)-1)*100</f>
        <v>2698.5122032765062</v>
      </c>
      <c r="K2332" s="354">
        <f t="array" ref="K2332">(PRODUCT(1+$G$2:G2332/100)-1)*100</f>
        <v>47.861577817484836</v>
      </c>
      <c r="M2332" s="361">
        <f t="shared" si="172"/>
        <v>3.4272482531823014</v>
      </c>
    </row>
    <row r="2333" spans="1:13">
      <c r="A2333" s="350">
        <v>40662</v>
      </c>
      <c r="B2333" s="346">
        <v>33.238599999999998</v>
      </c>
      <c r="C2333" s="346">
        <v>2305.7600000000002</v>
      </c>
      <c r="D2333" s="346"/>
      <c r="E2333" s="351">
        <f t="shared" si="168"/>
        <v>40662</v>
      </c>
      <c r="F2333" s="353">
        <f t="shared" si="169"/>
        <v>-0.72517875596600501</v>
      </c>
      <c r="G2333" s="354">
        <f t="shared" si="170"/>
        <v>0.23038870486773444</v>
      </c>
      <c r="I2333" s="351">
        <f t="shared" si="171"/>
        <v>40662</v>
      </c>
      <c r="J2333" s="353">
        <f t="array" ref="J2333">(PRODUCT(1+$F$2:F2333/100)-1)*100</f>
        <v>2678.2179872952288</v>
      </c>
      <c r="K2333" s="354">
        <f t="array" ref="K2333">(PRODUCT(1+$G$2:G2333/100)-1)*100</f>
        <v>48.202234191615531</v>
      </c>
      <c r="M2333" s="361">
        <f t="shared" si="172"/>
        <v>3.4257987209612959</v>
      </c>
    </row>
    <row r="2334" spans="1:13">
      <c r="A2334" s="350">
        <v>40665</v>
      </c>
      <c r="B2334" s="346">
        <v>33.884599999999999</v>
      </c>
      <c r="C2334" s="346">
        <v>2301.7199999999998</v>
      </c>
      <c r="D2334" s="346"/>
      <c r="E2334" s="351">
        <f t="shared" si="168"/>
        <v>40665</v>
      </c>
      <c r="F2334" s="353">
        <f t="shared" si="169"/>
        <v>1.9435234937692947</v>
      </c>
      <c r="G2334" s="354">
        <f t="shared" si="170"/>
        <v>-0.17521337866909237</v>
      </c>
      <c r="I2334" s="351">
        <f t="shared" si="171"/>
        <v>40665</v>
      </c>
      <c r="J2334" s="353">
        <f t="array" ref="J2334">(PRODUCT(1+$F$2:F2334/100)-1)*100</f>
        <v>2732.2133065864359</v>
      </c>
      <c r="K2334" s="354">
        <f t="array" ref="K2334">(PRODUCT(1+$G$2:G2334/100)-1)*100</f>
        <v>47.942564049825329</v>
      </c>
      <c r="M2334" s="361">
        <f t="shared" si="172"/>
        <v>3.4261332241125642</v>
      </c>
    </row>
    <row r="2335" spans="1:13">
      <c r="A2335" s="350">
        <v>40666</v>
      </c>
      <c r="B2335" s="346">
        <v>33.034300000000002</v>
      </c>
      <c r="C2335" s="346">
        <v>2293.9499999999998</v>
      </c>
      <c r="D2335" s="346"/>
      <c r="E2335" s="351">
        <f t="shared" si="168"/>
        <v>40666</v>
      </c>
      <c r="F2335" s="353">
        <f t="shared" si="169"/>
        <v>-2.5093995502381561</v>
      </c>
      <c r="G2335" s="354">
        <f t="shared" si="170"/>
        <v>-0.33757364058182304</v>
      </c>
      <c r="I2335" s="351">
        <f t="shared" si="171"/>
        <v>40666</v>
      </c>
      <c r="J2335" s="353">
        <f t="array" ref="J2335">(PRODUCT(1+$F$2:F2335/100)-1)*100</f>
        <v>2661.1417586091707</v>
      </c>
      <c r="K2335" s="354">
        <f t="array" ref="K2335">(PRODUCT(1+$G$2:G2335/100)-1)*100</f>
        <v>47.443148950392235</v>
      </c>
      <c r="M2335" s="361">
        <f t="shared" si="172"/>
        <v>3.4254907831170236</v>
      </c>
    </row>
    <row r="2336" spans="1:13">
      <c r="A2336" s="350">
        <v>40667</v>
      </c>
      <c r="B2336" s="346">
        <v>32.741399999999999</v>
      </c>
      <c r="C2336" s="346">
        <v>2278.63</v>
      </c>
      <c r="D2336" s="346"/>
      <c r="E2336" s="351">
        <f t="shared" si="168"/>
        <v>40667</v>
      </c>
      <c r="F2336" s="353">
        <f t="shared" si="169"/>
        <v>-0.88665417460035423</v>
      </c>
      <c r="G2336" s="354">
        <f t="shared" si="170"/>
        <v>-0.66784367575577486</v>
      </c>
      <c r="I2336" s="351">
        <f t="shared" si="171"/>
        <v>40667</v>
      </c>
      <c r="J2336" s="353">
        <f t="array" ref="J2336">(PRODUCT(1+$F$2:F2336/100)-1)*100</f>
        <v>2636.6599799398291</v>
      </c>
      <c r="K2336" s="354">
        <f t="array" ref="K2336">(PRODUCT(1+$G$2:G2336/100)-1)*100</f>
        <v>46.458459204791879</v>
      </c>
      <c r="M2336" s="361">
        <f t="shared" si="172"/>
        <v>3.4257597290274835</v>
      </c>
    </row>
    <row r="2337" spans="1:13">
      <c r="A2337" s="350">
        <v>40668</v>
      </c>
      <c r="B2337" s="346">
        <v>32.901400000000002</v>
      </c>
      <c r="C2337" s="346">
        <v>2258.08</v>
      </c>
      <c r="D2337" s="346"/>
      <c r="E2337" s="351">
        <f t="shared" si="168"/>
        <v>40668</v>
      </c>
      <c r="F2337" s="353">
        <f t="shared" si="169"/>
        <v>0.4886779429102095</v>
      </c>
      <c r="G2337" s="354">
        <f t="shared" si="170"/>
        <v>-0.90185769519405268</v>
      </c>
      <c r="I2337" s="351">
        <f t="shared" si="171"/>
        <v>40668</v>
      </c>
      <c r="J2337" s="353">
        <f t="array" ref="J2337">(PRODUCT(1+$F$2:F2337/100)-1)*100</f>
        <v>2650.0334336342457</v>
      </c>
      <c r="K2337" s="354">
        <f t="array" ref="K2337">(PRODUCT(1+$G$2:G2337/100)-1)*100</f>
        <v>45.137612320190826</v>
      </c>
      <c r="M2337" s="361">
        <f t="shared" si="172"/>
        <v>3.4256901083902971</v>
      </c>
    </row>
    <row r="2338" spans="1:13">
      <c r="A2338" s="350">
        <v>40669</v>
      </c>
      <c r="B2338" s="346">
        <v>32.781399999999998</v>
      </c>
      <c r="C2338" s="346">
        <v>2266.9699999999998</v>
      </c>
      <c r="D2338" s="346"/>
      <c r="E2338" s="351">
        <f t="shared" si="168"/>
        <v>40669</v>
      </c>
      <c r="F2338" s="353">
        <f t="shared" si="169"/>
        <v>-0.36472612107693037</v>
      </c>
      <c r="G2338" s="354">
        <f t="shared" si="170"/>
        <v>0.39369730036136197</v>
      </c>
      <c r="I2338" s="351">
        <f t="shared" si="171"/>
        <v>40669</v>
      </c>
      <c r="J2338" s="353">
        <f t="array" ref="J2338">(PRODUCT(1+$F$2:F2338/100)-1)*100</f>
        <v>2640.003343363433</v>
      </c>
      <c r="K2338" s="354">
        <f t="array" ref="K2338">(PRODUCT(1+$G$2:G2338/100)-1)*100</f>
        <v>45.709015181704359</v>
      </c>
      <c r="M2338" s="361">
        <f t="shared" si="172"/>
        <v>3.4257278817559822</v>
      </c>
    </row>
    <row r="2339" spans="1:13">
      <c r="A2339" s="350">
        <v>40672</v>
      </c>
      <c r="B2339" s="346">
        <v>33.772799999999997</v>
      </c>
      <c r="C2339" s="346">
        <v>2277.3000000000002</v>
      </c>
      <c r="D2339" s="346"/>
      <c r="E2339" s="351">
        <f t="shared" si="168"/>
        <v>40672</v>
      </c>
      <c r="F2339" s="353">
        <f t="shared" si="169"/>
        <v>3.024275961368339</v>
      </c>
      <c r="G2339" s="354">
        <f t="shared" si="170"/>
        <v>0.45567431417268267</v>
      </c>
      <c r="I2339" s="351">
        <f t="shared" si="171"/>
        <v>40672</v>
      </c>
      <c r="J2339" s="353">
        <f t="array" ref="J2339">(PRODUCT(1+$F$2:F2339/100)-1)*100</f>
        <v>2722.8686058174621</v>
      </c>
      <c r="K2339" s="354">
        <f t="array" ref="K2339">(PRODUCT(1+$G$2:G2339/100)-1)*100</f>
        <v>46.372973737321367</v>
      </c>
      <c r="M2339" s="361">
        <f t="shared" si="172"/>
        <v>3.4255925295069161</v>
      </c>
    </row>
    <row r="2340" spans="1:13">
      <c r="A2340" s="350">
        <v>40673</v>
      </c>
      <c r="B2340" s="346">
        <v>33.947099999999999</v>
      </c>
      <c r="C2340" s="346">
        <v>2295.7199999999998</v>
      </c>
      <c r="D2340" s="346"/>
      <c r="E2340" s="351">
        <f t="shared" si="168"/>
        <v>40673</v>
      </c>
      <c r="F2340" s="353">
        <f t="shared" si="169"/>
        <v>0.5160957930642418</v>
      </c>
      <c r="G2340" s="354">
        <f t="shared" si="170"/>
        <v>0.80885258859173526</v>
      </c>
      <c r="I2340" s="351">
        <f t="shared" si="171"/>
        <v>40673</v>
      </c>
      <c r="J2340" s="353">
        <f t="array" ref="J2340">(PRODUCT(1+$F$2:F2340/100)-1)*100</f>
        <v>2737.437311935817</v>
      </c>
      <c r="K2340" s="354">
        <f t="array" ref="K2340">(PRODUCT(1+$G$2:G2340/100)-1)*100</f>
        <v>47.556915324394389</v>
      </c>
      <c r="M2340" s="361">
        <f t="shared" si="172"/>
        <v>3.4255759530226459</v>
      </c>
    </row>
    <row r="2341" spans="1:13">
      <c r="A2341" s="350">
        <v>40674</v>
      </c>
      <c r="B2341" s="346">
        <v>34.381399999999999</v>
      </c>
      <c r="C2341" s="346">
        <v>2271.4699999999998</v>
      </c>
      <c r="D2341" s="346"/>
      <c r="E2341" s="351">
        <f t="shared" si="168"/>
        <v>40674</v>
      </c>
      <c r="F2341" s="353">
        <f t="shared" si="169"/>
        <v>1.2793434490722344</v>
      </c>
      <c r="G2341" s="354">
        <f t="shared" si="170"/>
        <v>-1.0563134877075608</v>
      </c>
      <c r="I2341" s="351">
        <f t="shared" si="171"/>
        <v>40674</v>
      </c>
      <c r="J2341" s="353">
        <f t="array" ref="J2341">(PRODUCT(1+$F$2:F2341/100)-1)*100</f>
        <v>2773.7378803075994</v>
      </c>
      <c r="K2341" s="354">
        <f t="array" ref="K2341">(PRODUCT(1+$G$2:G2341/100)-1)*100</f>
        <v>45.998251725777585</v>
      </c>
      <c r="M2341" s="361">
        <f t="shared" si="172"/>
        <v>3.4252866185202158</v>
      </c>
    </row>
    <row r="2342" spans="1:13">
      <c r="A2342" s="350">
        <v>40675</v>
      </c>
      <c r="B2342" s="346">
        <v>35.11</v>
      </c>
      <c r="C2342" s="346">
        <v>2282.84</v>
      </c>
      <c r="D2342" s="346"/>
      <c r="E2342" s="351">
        <f t="shared" si="168"/>
        <v>40675</v>
      </c>
      <c r="F2342" s="353">
        <f t="shared" si="169"/>
        <v>2.1191690856102507</v>
      </c>
      <c r="G2342" s="354">
        <f t="shared" si="170"/>
        <v>0.50055690808157305</v>
      </c>
      <c r="I2342" s="351">
        <f t="shared" si="171"/>
        <v>40675</v>
      </c>
      <c r="J2342" s="353">
        <f t="array" ref="J2342">(PRODUCT(1+$F$2:F2342/100)-1)*100</f>
        <v>2834.6372450685494</v>
      </c>
      <c r="K2342" s="354">
        <f t="array" ref="K2342">(PRODUCT(1+$G$2:G2342/100)-1)*100</f>
        <v>46.72905606046929</v>
      </c>
      <c r="M2342" s="361">
        <f t="shared" si="172"/>
        <v>3.4258656354507595</v>
      </c>
    </row>
    <row r="2343" spans="1:13">
      <c r="A2343" s="350">
        <v>40676</v>
      </c>
      <c r="B2343" s="346">
        <v>35.217100000000002</v>
      </c>
      <c r="C2343" s="346">
        <v>2264.52</v>
      </c>
      <c r="D2343" s="346"/>
      <c r="E2343" s="351">
        <f t="shared" si="168"/>
        <v>40676</v>
      </c>
      <c r="F2343" s="353">
        <f t="shared" si="169"/>
        <v>0.30504129877528818</v>
      </c>
      <c r="G2343" s="354">
        <f t="shared" si="170"/>
        <v>-0.8025091552627539</v>
      </c>
      <c r="I2343" s="351">
        <f t="shared" si="171"/>
        <v>40676</v>
      </c>
      <c r="J2343" s="353">
        <f t="array" ref="J2343">(PRODUCT(1+$F$2:F2343/100)-1)*100</f>
        <v>2843.5891006352499</v>
      </c>
      <c r="K2343" s="354">
        <f t="array" ref="K2343">(PRODUCT(1+$G$2:G2343/100)-1)*100</f>
        <v>45.551541952153407</v>
      </c>
      <c r="M2343" s="361">
        <f t="shared" si="172"/>
        <v>3.4258216733173708</v>
      </c>
    </row>
    <row r="2344" spans="1:13">
      <c r="A2344" s="350">
        <v>40679</v>
      </c>
      <c r="B2344" s="346">
        <v>33.869999999999997</v>
      </c>
      <c r="C2344" s="346">
        <v>2250.61</v>
      </c>
      <c r="D2344" s="346"/>
      <c r="E2344" s="351">
        <f t="shared" si="168"/>
        <v>40679</v>
      </c>
      <c r="F2344" s="353">
        <f t="shared" si="169"/>
        <v>-3.8251304053996571</v>
      </c>
      <c r="G2344" s="354">
        <f t="shared" si="170"/>
        <v>-0.61425820924522201</v>
      </c>
      <c r="I2344" s="351">
        <f t="shared" si="171"/>
        <v>40679</v>
      </c>
      <c r="J2344" s="353">
        <f t="array" ref="J2344">(PRODUCT(1+$F$2:F2344/100)-1)*100</f>
        <v>2730.9929789368207</v>
      </c>
      <c r="K2344" s="354">
        <f t="array" ref="K2344">(PRODUCT(1+$G$2:G2344/100)-1)*100</f>
        <v>44.657479657029306</v>
      </c>
      <c r="M2344" s="361">
        <f t="shared" si="172"/>
        <v>3.4287755389719239</v>
      </c>
    </row>
    <row r="2345" spans="1:13">
      <c r="A2345" s="350">
        <v>40680</v>
      </c>
      <c r="B2345" s="346">
        <v>33.848599999999998</v>
      </c>
      <c r="C2345" s="346">
        <v>2250.35</v>
      </c>
      <c r="D2345" s="346"/>
      <c r="E2345" s="351">
        <f t="shared" si="168"/>
        <v>40680</v>
      </c>
      <c r="F2345" s="353">
        <f t="shared" si="169"/>
        <v>-6.3182757602597839E-2</v>
      </c>
      <c r="G2345" s="354">
        <f t="shared" si="170"/>
        <v>-1.1552423565175385E-2</v>
      </c>
      <c r="I2345" s="351">
        <f t="shared" si="171"/>
        <v>40680</v>
      </c>
      <c r="J2345" s="353">
        <f t="array" ref="J2345">(PRODUCT(1+$F$2:F2345/100)-1)*100</f>
        <v>2729.2042795051925</v>
      </c>
      <c r="K2345" s="354">
        <f t="array" ref="K2345">(PRODUCT(1+$G$2:G2345/100)-1)*100</f>
        <v>44.640768212260618</v>
      </c>
      <c r="M2345" s="361">
        <f t="shared" si="172"/>
        <v>3.4281518954953731</v>
      </c>
    </row>
    <row r="2346" spans="1:13">
      <c r="A2346" s="350">
        <v>40681</v>
      </c>
      <c r="B2346" s="346">
        <v>34.648499999999999</v>
      </c>
      <c r="C2346" s="346">
        <v>2270.5700000000002</v>
      </c>
      <c r="D2346" s="346"/>
      <c r="E2346" s="351">
        <f t="shared" si="168"/>
        <v>40681</v>
      </c>
      <c r="F2346" s="353">
        <f t="shared" si="169"/>
        <v>2.3631701163415952</v>
      </c>
      <c r="G2346" s="354">
        <f t="shared" si="170"/>
        <v>0.89852689581622069</v>
      </c>
      <c r="I2346" s="351">
        <f t="shared" si="171"/>
        <v>40681</v>
      </c>
      <c r="J2346" s="353">
        <f t="array" ref="J2346">(PRODUCT(1+$F$2:F2346/100)-1)*100</f>
        <v>2796.0631895687166</v>
      </c>
      <c r="K2346" s="354">
        <f t="array" ref="K2346">(PRODUCT(1+$G$2:G2346/100)-1)*100</f>
        <v>45.940404416962991</v>
      </c>
      <c r="M2346" s="361">
        <f t="shared" si="172"/>
        <v>3.4233639859937406</v>
      </c>
    </row>
    <row r="2347" spans="1:13">
      <c r="A2347" s="350">
        <v>40682</v>
      </c>
      <c r="B2347" s="346">
        <v>34.675699999999999</v>
      </c>
      <c r="C2347" s="346">
        <v>2275.71</v>
      </c>
      <c r="D2347" s="346"/>
      <c r="E2347" s="351">
        <f t="shared" si="168"/>
        <v>40682</v>
      </c>
      <c r="F2347" s="353">
        <f t="shared" si="169"/>
        <v>7.8502676883562827E-2</v>
      </c>
      <c r="G2347" s="354">
        <f t="shared" si="170"/>
        <v>0.22637487503136544</v>
      </c>
      <c r="I2347" s="351">
        <f t="shared" si="171"/>
        <v>40682</v>
      </c>
      <c r="J2347" s="353">
        <f t="array" ref="J2347">(PRODUCT(1+$F$2:F2347/100)-1)*100</f>
        <v>2798.3366766967674</v>
      </c>
      <c r="K2347" s="354">
        <f t="array" ref="K2347">(PRODUCT(1+$G$2:G2347/100)-1)*100</f>
        <v>46.270776825082159</v>
      </c>
      <c r="M2347" s="361">
        <f t="shared" si="172"/>
        <v>3.4222366591020523</v>
      </c>
    </row>
    <row r="2348" spans="1:13">
      <c r="A2348" s="350">
        <v>40683</v>
      </c>
      <c r="B2348" s="346">
        <v>35.128599999999999</v>
      </c>
      <c r="C2348" s="346">
        <v>2258.21</v>
      </c>
      <c r="D2348" s="346"/>
      <c r="E2348" s="351">
        <f t="shared" si="168"/>
        <v>40683</v>
      </c>
      <c r="F2348" s="353">
        <f t="shared" si="169"/>
        <v>1.3061019676603447</v>
      </c>
      <c r="G2348" s="354">
        <f t="shared" si="170"/>
        <v>-0.76899077650491865</v>
      </c>
      <c r="I2348" s="351">
        <f t="shared" si="171"/>
        <v>40683</v>
      </c>
      <c r="J2348" s="353">
        <f t="array" ref="J2348">(PRODUCT(1+$F$2:F2348/100)-1)*100</f>
        <v>2836.1919090605252</v>
      </c>
      <c r="K2348" s="354">
        <f t="array" ref="K2348">(PRODUCT(1+$G$2:G2348/100)-1)*100</f>
        <v>45.145968042575177</v>
      </c>
      <c r="M2348" s="361">
        <f t="shared" si="172"/>
        <v>3.4218270121585452</v>
      </c>
    </row>
    <row r="2349" spans="1:13">
      <c r="A2349" s="350">
        <v>40686</v>
      </c>
      <c r="B2349" s="346">
        <v>35.404299999999999</v>
      </c>
      <c r="C2349" s="346">
        <v>2231.31</v>
      </c>
      <c r="D2349" s="346"/>
      <c r="E2349" s="351">
        <f t="shared" si="168"/>
        <v>40686</v>
      </c>
      <c r="F2349" s="353">
        <f t="shared" si="169"/>
        <v>0.78483059387508547</v>
      </c>
      <c r="G2349" s="354">
        <f t="shared" si="170"/>
        <v>-1.191208966393742</v>
      </c>
      <c r="I2349" s="351">
        <f t="shared" si="171"/>
        <v>40686</v>
      </c>
      <c r="J2349" s="353">
        <f t="array" ref="J2349">(PRODUCT(1+$F$2:F2349/100)-1)*100</f>
        <v>2859.236041457717</v>
      </c>
      <c r="K2349" s="354">
        <f t="array" ref="K2349">(PRODUCT(1+$G$2:G2349/100)-1)*100</f>
        <v>43.416976256893022</v>
      </c>
      <c r="M2349" s="361">
        <f t="shared" si="172"/>
        <v>3.4218641128897627</v>
      </c>
    </row>
    <row r="2350" spans="1:13">
      <c r="A2350" s="350">
        <v>40687</v>
      </c>
      <c r="B2350" s="346">
        <v>35.371400000000001</v>
      </c>
      <c r="C2350" s="346">
        <v>2229.4899999999998</v>
      </c>
      <c r="D2350" s="346"/>
      <c r="E2350" s="351">
        <f t="shared" si="168"/>
        <v>40687</v>
      </c>
      <c r="F2350" s="353">
        <f t="shared" si="169"/>
        <v>-9.2926565417184026E-2</v>
      </c>
      <c r="G2350" s="354">
        <f t="shared" si="170"/>
        <v>-8.1566434067881222E-2</v>
      </c>
      <c r="I2350" s="351">
        <f t="shared" si="171"/>
        <v>40687</v>
      </c>
      <c r="J2350" s="353">
        <f t="array" ref="J2350">(PRODUCT(1+$F$2:F2350/100)-1)*100</f>
        <v>2856.486125041803</v>
      </c>
      <c r="K2350" s="354">
        <f t="array" ref="K2350">(PRODUCT(1+$G$2:G2350/100)-1)*100</f>
        <v>43.299996143512296</v>
      </c>
      <c r="M2350" s="361">
        <f t="shared" si="172"/>
        <v>3.4218837551573396</v>
      </c>
    </row>
    <row r="2351" spans="1:13">
      <c r="A2351" s="350">
        <v>40688</v>
      </c>
      <c r="B2351" s="346">
        <v>37.067100000000003</v>
      </c>
      <c r="C2351" s="346">
        <v>2236.75</v>
      </c>
      <c r="D2351" s="346"/>
      <c r="E2351" s="351">
        <f t="shared" si="168"/>
        <v>40688</v>
      </c>
      <c r="F2351" s="353">
        <f t="shared" si="169"/>
        <v>4.7939861017658458</v>
      </c>
      <c r="G2351" s="354">
        <f t="shared" si="170"/>
        <v>0.32563501069753364</v>
      </c>
      <c r="I2351" s="351">
        <f t="shared" si="171"/>
        <v>40688</v>
      </c>
      <c r="J2351" s="353">
        <f t="array" ref="J2351">(PRODUCT(1+$F$2:F2351/100)-1)*100</f>
        <v>2998.2196589769428</v>
      </c>
      <c r="K2351" s="354">
        <f t="array" ref="K2351">(PRODUCT(1+$G$2:G2351/100)-1)*100</f>
        <v>43.766631101283778</v>
      </c>
      <c r="M2351" s="361">
        <f t="shared" si="172"/>
        <v>3.4249403636906228</v>
      </c>
    </row>
    <row r="2352" spans="1:13">
      <c r="A2352" s="350">
        <v>40689</v>
      </c>
      <c r="B2352" s="346">
        <v>37.6785</v>
      </c>
      <c r="C2352" s="346">
        <v>2246.13</v>
      </c>
      <c r="D2352" s="346"/>
      <c r="E2352" s="351">
        <f t="shared" si="168"/>
        <v>40689</v>
      </c>
      <c r="F2352" s="353">
        <f t="shared" si="169"/>
        <v>1.6494411486196459</v>
      </c>
      <c r="G2352" s="354">
        <f t="shared" si="170"/>
        <v>0.41935844417122503</v>
      </c>
      <c r="I2352" s="351">
        <f t="shared" si="171"/>
        <v>40689</v>
      </c>
      <c r="J2352" s="353">
        <f t="array" ref="J2352">(PRODUCT(1+$F$2:F2352/100)-1)*100</f>
        <v>3049.3229689067316</v>
      </c>
      <c r="K2352" s="354">
        <f t="array" ref="K2352">(PRODUCT(1+$G$2:G2352/100)-1)*100</f>
        <v>44.369528608707512</v>
      </c>
      <c r="M2352" s="361">
        <f t="shared" si="172"/>
        <v>3.425245352507404</v>
      </c>
    </row>
    <row r="2353" spans="1:13">
      <c r="A2353" s="350">
        <v>40690</v>
      </c>
      <c r="B2353" s="346">
        <v>37.787100000000002</v>
      </c>
      <c r="C2353" s="346">
        <v>2255.7399999999998</v>
      </c>
      <c r="D2353" s="346"/>
      <c r="E2353" s="351">
        <f t="shared" si="168"/>
        <v>40690</v>
      </c>
      <c r="F2353" s="353">
        <f t="shared" si="169"/>
        <v>0.28822803455552659</v>
      </c>
      <c r="G2353" s="354">
        <f t="shared" si="170"/>
        <v>0.42784700796478781</v>
      </c>
      <c r="I2353" s="351">
        <f t="shared" si="171"/>
        <v>40690</v>
      </c>
      <c r="J2353" s="353">
        <f t="array" ref="J2353">(PRODUCT(1+$F$2:F2353/100)-1)*100</f>
        <v>3058.4002006018172</v>
      </c>
      <c r="K2353" s="354">
        <f t="array" ref="K2353">(PRODUCT(1+$G$2:G2353/100)-1)*100</f>
        <v>44.987209317272736</v>
      </c>
      <c r="M2353" s="361">
        <f t="shared" si="172"/>
        <v>3.4242603129722355</v>
      </c>
    </row>
    <row r="2354" spans="1:13">
      <c r="A2354" s="350">
        <v>40693</v>
      </c>
      <c r="B2354" s="346">
        <v>37.787100000000002</v>
      </c>
      <c r="C2354" s="346">
        <v>2255.7399999999998</v>
      </c>
      <c r="D2354" s="346"/>
      <c r="E2354" s="351">
        <f t="shared" si="168"/>
        <v>40693</v>
      </c>
      <c r="F2354" s="353">
        <f t="shared" si="169"/>
        <v>0</v>
      </c>
      <c r="G2354" s="354">
        <f t="shared" si="170"/>
        <v>0</v>
      </c>
      <c r="I2354" s="351">
        <f t="shared" si="171"/>
        <v>40693</v>
      </c>
      <c r="J2354" s="353">
        <f t="array" ref="J2354">(PRODUCT(1+$F$2:F2354/100)-1)*100</f>
        <v>3058.4002006018172</v>
      </c>
      <c r="K2354" s="354">
        <f t="array" ref="K2354">(PRODUCT(1+$G$2:G2354/100)-1)*100</f>
        <v>44.987209317272736</v>
      </c>
      <c r="M2354" s="361">
        <f t="shared" si="172"/>
        <v>3.4224031811939688</v>
      </c>
    </row>
    <row r="2355" spans="1:13">
      <c r="A2355" s="350">
        <v>40694</v>
      </c>
      <c r="B2355" s="346">
        <v>38.685699999999997</v>
      </c>
      <c r="C2355" s="346">
        <v>2279.66</v>
      </c>
      <c r="D2355" s="346"/>
      <c r="E2355" s="351">
        <f t="shared" si="168"/>
        <v>40694</v>
      </c>
      <c r="F2355" s="353">
        <f t="shared" si="169"/>
        <v>2.378060237488433</v>
      </c>
      <c r="G2355" s="354">
        <f t="shared" si="170"/>
        <v>1.0604058978428421</v>
      </c>
      <c r="I2355" s="351">
        <f t="shared" si="171"/>
        <v>40694</v>
      </c>
      <c r="J2355" s="353">
        <f t="array" ref="J2355">(PRODUCT(1+$F$2:F2355/100)-1)*100</f>
        <v>3133.5088599130841</v>
      </c>
      <c r="K2355" s="354">
        <f t="array" ref="K2355">(PRODUCT(1+$G$2:G2355/100)-1)*100</f>
        <v>46.524662235990832</v>
      </c>
      <c r="M2355" s="361">
        <f t="shared" si="172"/>
        <v>3.42170982246865</v>
      </c>
    </row>
    <row r="2356" spans="1:13">
      <c r="A2356" s="350">
        <v>40695</v>
      </c>
      <c r="B2356" s="346">
        <v>38.179900000000004</v>
      </c>
      <c r="C2356" s="346">
        <v>2227.96</v>
      </c>
      <c r="D2356" s="346"/>
      <c r="E2356" s="351">
        <f t="shared" si="168"/>
        <v>40695</v>
      </c>
      <c r="F2356" s="353">
        <f t="shared" si="169"/>
        <v>-1.3074598624297717</v>
      </c>
      <c r="G2356" s="354">
        <f t="shared" si="170"/>
        <v>-2.2678820525867782</v>
      </c>
      <c r="I2356" s="351">
        <f t="shared" si="171"/>
        <v>40695</v>
      </c>
      <c r="J2356" s="353">
        <f t="array" ref="J2356">(PRODUCT(1+$F$2:F2356/100)-1)*100</f>
        <v>3091.2320294216102</v>
      </c>
      <c r="K2356" s="354">
        <f t="array" ref="K2356">(PRODUCT(1+$G$2:G2356/100)-1)*100</f>
        <v>43.201655718527412</v>
      </c>
      <c r="M2356" s="361">
        <f t="shared" si="172"/>
        <v>3.4221975107062002</v>
      </c>
    </row>
    <row r="2357" spans="1:13">
      <c r="A2357" s="350">
        <v>40696</v>
      </c>
      <c r="B2357" s="346">
        <v>38.814300000000003</v>
      </c>
      <c r="C2357" s="346">
        <v>2225.36</v>
      </c>
      <c r="D2357" s="346"/>
      <c r="E2357" s="351">
        <f t="shared" si="168"/>
        <v>40696</v>
      </c>
      <c r="F2357" s="353">
        <f t="shared" si="169"/>
        <v>1.6616072855088593</v>
      </c>
      <c r="G2357" s="354">
        <f t="shared" si="170"/>
        <v>-0.11669868399791783</v>
      </c>
      <c r="I2357" s="351">
        <f t="shared" si="171"/>
        <v>40696</v>
      </c>
      <c r="J2357" s="353">
        <f t="array" ref="J2357">(PRODUCT(1+$F$2:F2357/100)-1)*100</f>
        <v>3144.2577733199719</v>
      </c>
      <c r="K2357" s="354">
        <f t="array" ref="K2357">(PRODUCT(1+$G$2:G2357/100)-1)*100</f>
        <v>43.034541270840656</v>
      </c>
      <c r="M2357" s="361">
        <f t="shared" si="172"/>
        <v>3.4221534613372429</v>
      </c>
    </row>
    <row r="2358" spans="1:13">
      <c r="A2358" s="350">
        <v>40697</v>
      </c>
      <c r="B2358" s="346">
        <v>39.100299999999997</v>
      </c>
      <c r="C2358" s="346">
        <v>2203.81</v>
      </c>
      <c r="D2358" s="346"/>
      <c r="E2358" s="351">
        <f t="shared" si="168"/>
        <v>40697</v>
      </c>
      <c r="F2358" s="353">
        <f t="shared" si="169"/>
        <v>0.7368418340663041</v>
      </c>
      <c r="G2358" s="354">
        <f t="shared" si="170"/>
        <v>-0.9683826437070886</v>
      </c>
      <c r="I2358" s="351">
        <f t="shared" si="171"/>
        <v>40697</v>
      </c>
      <c r="J2358" s="353">
        <f t="array" ref="J2358">(PRODUCT(1+$F$2:F2358/100)-1)*100</f>
        <v>3168.1628217987418</v>
      </c>
      <c r="K2358" s="354">
        <f t="array" ref="K2358">(PRODUCT(1+$G$2:G2358/100)-1)*100</f>
        <v>41.64941959866777</v>
      </c>
      <c r="M2358" s="361">
        <f t="shared" si="172"/>
        <v>3.4206780677971214</v>
      </c>
    </row>
    <row r="2359" spans="1:13">
      <c r="A2359" s="350">
        <v>40700</v>
      </c>
      <c r="B2359" s="346">
        <v>37.512799999999999</v>
      </c>
      <c r="C2359" s="346">
        <v>2180.14</v>
      </c>
      <c r="D2359" s="346"/>
      <c r="E2359" s="351">
        <f t="shared" si="168"/>
        <v>40700</v>
      </c>
      <c r="F2359" s="353">
        <f t="shared" si="169"/>
        <v>-4.0600711503492315</v>
      </c>
      <c r="G2359" s="354">
        <f t="shared" si="170"/>
        <v>-1.0740490332651231</v>
      </c>
      <c r="I2359" s="351">
        <f t="shared" si="171"/>
        <v>40700</v>
      </c>
      <c r="J2359" s="353">
        <f t="array" ref="J2359">(PRODUCT(1+$F$2:F2359/100)-1)*100</f>
        <v>3035.4730859244514</v>
      </c>
      <c r="K2359" s="354">
        <f t="array" ref="K2359">(PRODUCT(1+$G$2:G2359/100)-1)*100</f>
        <v>40.128035376842618</v>
      </c>
      <c r="M2359" s="361">
        <f t="shared" si="172"/>
        <v>3.4239898474353043</v>
      </c>
    </row>
    <row r="2360" spans="1:13">
      <c r="A2360" s="350">
        <v>40701</v>
      </c>
      <c r="B2360" s="346">
        <v>37.67</v>
      </c>
      <c r="C2360" s="346">
        <v>2178.15</v>
      </c>
      <c r="D2360" s="346"/>
      <c r="E2360" s="351">
        <f t="shared" si="168"/>
        <v>40701</v>
      </c>
      <c r="F2360" s="353">
        <f t="shared" si="169"/>
        <v>0.41905696189035169</v>
      </c>
      <c r="G2360" s="354">
        <f t="shared" si="170"/>
        <v>-9.1278541745010155E-2</v>
      </c>
      <c r="I2360" s="351">
        <f t="shared" si="171"/>
        <v>40701</v>
      </c>
      <c r="J2360" s="353">
        <f t="array" ref="J2360">(PRODUCT(1+$F$2:F2360/100)-1)*100</f>
        <v>3048.6125041792166</v>
      </c>
      <c r="K2360" s="354">
        <f t="array" ref="K2360">(PRODUCT(1+$G$2:G2360/100)-1)*100</f>
        <v>40.000128549574711</v>
      </c>
      <c r="M2360" s="361">
        <f t="shared" si="172"/>
        <v>3.4231300065590737</v>
      </c>
    </row>
    <row r="2361" spans="1:13">
      <c r="A2361" s="350">
        <v>40702</v>
      </c>
      <c r="B2361" s="346">
        <v>37.465699999999998</v>
      </c>
      <c r="C2361" s="346">
        <v>2169.5</v>
      </c>
      <c r="D2361" s="346"/>
      <c r="E2361" s="351">
        <f t="shared" si="168"/>
        <v>40702</v>
      </c>
      <c r="F2361" s="353">
        <f t="shared" si="169"/>
        <v>-0.54234138571809254</v>
      </c>
      <c r="G2361" s="354">
        <f t="shared" si="170"/>
        <v>-0.3971260014232314</v>
      </c>
      <c r="I2361" s="351">
        <f t="shared" si="171"/>
        <v>40702</v>
      </c>
      <c r="J2361" s="353">
        <f t="array" ref="J2361">(PRODUCT(1+$F$2:F2361/100)-1)*100</f>
        <v>3031.5362754931575</v>
      </c>
      <c r="K2361" s="354">
        <f t="array" ref="K2361">(PRODUCT(1+$G$2:G2361/100)-1)*100</f>
        <v>39.444151637078392</v>
      </c>
      <c r="M2361" s="361">
        <f t="shared" si="172"/>
        <v>3.4196596520808984</v>
      </c>
    </row>
    <row r="2362" spans="1:13">
      <c r="A2362" s="350">
        <v>40703</v>
      </c>
      <c r="B2362" s="346">
        <v>37.509900000000002</v>
      </c>
      <c r="C2362" s="346">
        <v>2185.52</v>
      </c>
      <c r="D2362" s="346"/>
      <c r="E2362" s="351">
        <f t="shared" si="168"/>
        <v>40703</v>
      </c>
      <c r="F2362" s="353">
        <f t="shared" si="169"/>
        <v>0.11797457407709544</v>
      </c>
      <c r="G2362" s="354">
        <f t="shared" si="170"/>
        <v>0.73841899055082649</v>
      </c>
      <c r="I2362" s="351">
        <f t="shared" si="171"/>
        <v>40703</v>
      </c>
      <c r="J2362" s="353">
        <f t="array" ref="J2362">(PRODUCT(1+$F$2:F2362/100)-1)*100</f>
        <v>3035.2306920762408</v>
      </c>
      <c r="K2362" s="354">
        <f t="array" ref="K2362">(PRODUCT(1+$G$2:G2362/100)-1)*100</f>
        <v>40.473833733979077</v>
      </c>
      <c r="M2362" s="361">
        <f t="shared" si="172"/>
        <v>3.4185013419242081</v>
      </c>
    </row>
    <row r="2363" spans="1:13">
      <c r="A2363" s="350">
        <v>40704</v>
      </c>
      <c r="B2363" s="346">
        <v>36.945999999999998</v>
      </c>
      <c r="C2363" s="346">
        <v>2155</v>
      </c>
      <c r="D2363" s="346"/>
      <c r="E2363" s="351">
        <f t="shared" si="168"/>
        <v>40704</v>
      </c>
      <c r="F2363" s="353">
        <f t="shared" si="169"/>
        <v>-1.5033364525098847</v>
      </c>
      <c r="G2363" s="354">
        <f t="shared" si="170"/>
        <v>-1.3964639994143213</v>
      </c>
      <c r="I2363" s="351">
        <f t="shared" si="171"/>
        <v>40704</v>
      </c>
      <c r="J2363" s="353">
        <f t="array" ref="J2363">(PRODUCT(1+$F$2:F2363/100)-1)*100</f>
        <v>2988.0976262119807</v>
      </c>
      <c r="K2363" s="354">
        <f t="array" ref="K2363">(PRODUCT(1+$G$2:G2363/100)-1)*100</f>
        <v>38.512167217286944</v>
      </c>
      <c r="M2363" s="361">
        <f t="shared" si="172"/>
        <v>3.4184292911117651</v>
      </c>
    </row>
    <row r="2364" spans="1:13">
      <c r="A2364" s="350">
        <v>40707</v>
      </c>
      <c r="B2364" s="346">
        <v>36.745699999999999</v>
      </c>
      <c r="C2364" s="346">
        <v>2157.15</v>
      </c>
      <c r="D2364" s="346"/>
      <c r="E2364" s="351">
        <f t="shared" si="168"/>
        <v>40707</v>
      </c>
      <c r="F2364" s="353">
        <f t="shared" si="169"/>
        <v>-0.54214258647755642</v>
      </c>
      <c r="G2364" s="354">
        <f t="shared" si="170"/>
        <v>9.9767981438514397E-2</v>
      </c>
      <c r="I2364" s="351">
        <f t="shared" si="171"/>
        <v>40707</v>
      </c>
      <c r="J2364" s="353">
        <f t="array" ref="J2364">(PRODUCT(1+$F$2:F2364/100)-1)*100</f>
        <v>2971.3557338682831</v>
      </c>
      <c r="K2364" s="354">
        <f t="array" ref="K2364">(PRODUCT(1+$G$2:G2364/100)-1)*100</f>
        <v>38.650358010566379</v>
      </c>
      <c r="M2364" s="361">
        <f t="shared" si="172"/>
        <v>3.4180713899415318</v>
      </c>
    </row>
    <row r="2365" spans="1:13">
      <c r="A2365" s="350">
        <v>40708</v>
      </c>
      <c r="B2365" s="346">
        <v>37.304000000000002</v>
      </c>
      <c r="C2365" s="346">
        <v>2184.48</v>
      </c>
      <c r="D2365" s="346"/>
      <c r="E2365" s="351">
        <f t="shared" si="168"/>
        <v>40708</v>
      </c>
      <c r="F2365" s="353">
        <f t="shared" si="169"/>
        <v>1.5193614490947249</v>
      </c>
      <c r="G2365" s="354">
        <f t="shared" si="170"/>
        <v>1.26694944718726</v>
      </c>
      <c r="I2365" s="351">
        <f t="shared" si="171"/>
        <v>40708</v>
      </c>
      <c r="J2365" s="353">
        <f t="array" ref="J2365">(PRODUCT(1+$F$2:F2365/100)-1)*100</f>
        <v>3018.0207288532379</v>
      </c>
      <c r="K2365" s="354">
        <f t="array" ref="K2365">(PRODUCT(1+$G$2:G2365/100)-1)*100</f>
        <v>40.406987954904409</v>
      </c>
      <c r="M2365" s="361">
        <f t="shared" si="172"/>
        <v>3.4173895161076357</v>
      </c>
    </row>
    <row r="2366" spans="1:13">
      <c r="A2366" s="350">
        <v>40709</v>
      </c>
      <c r="B2366" s="346">
        <v>36.731400000000001</v>
      </c>
      <c r="C2366" s="346">
        <v>2146.4499999999998</v>
      </c>
      <c r="D2366" s="346"/>
      <c r="E2366" s="351">
        <f t="shared" si="168"/>
        <v>40709</v>
      </c>
      <c r="F2366" s="353">
        <f t="shared" si="169"/>
        <v>-1.5349560368861259</v>
      </c>
      <c r="G2366" s="354">
        <f t="shared" si="170"/>
        <v>-1.7409177470153137</v>
      </c>
      <c r="I2366" s="351">
        <f t="shared" si="171"/>
        <v>40709</v>
      </c>
      <c r="J2366" s="353">
        <f t="array" ref="J2366">(PRODUCT(1+$F$2:F2366/100)-1)*100</f>
        <v>2970.1604814443444</v>
      </c>
      <c r="K2366" s="354">
        <f t="array" ref="K2366">(PRODUCT(1+$G$2:G2366/100)-1)*100</f>
        <v>37.962617783547813</v>
      </c>
      <c r="M2366" s="361">
        <f t="shared" si="172"/>
        <v>3.4156438659160977</v>
      </c>
    </row>
    <row r="2367" spans="1:13">
      <c r="A2367" s="350">
        <v>40710</v>
      </c>
      <c r="B2367" s="346">
        <v>35.6143</v>
      </c>
      <c r="C2367" s="346">
        <v>2150.58</v>
      </c>
      <c r="D2367" s="346"/>
      <c r="E2367" s="351">
        <f t="shared" si="168"/>
        <v>40710</v>
      </c>
      <c r="F2367" s="353">
        <f t="shared" si="169"/>
        <v>-3.0412671447317519</v>
      </c>
      <c r="G2367" s="354">
        <f t="shared" si="170"/>
        <v>0.1924107246849438</v>
      </c>
      <c r="I2367" s="351">
        <f t="shared" si="171"/>
        <v>40710</v>
      </c>
      <c r="J2367" s="353">
        <f t="array" ref="J2367">(PRODUCT(1+$F$2:F2367/100)-1)*100</f>
        <v>2876.7886994316395</v>
      </c>
      <c r="K2367" s="354">
        <f t="array" ref="K2367">(PRODUCT(1+$G$2:G2367/100)-1)*100</f>
        <v>38.22807265621946</v>
      </c>
      <c r="M2367" s="361">
        <f t="shared" si="172"/>
        <v>3.4174660663755128</v>
      </c>
    </row>
    <row r="2368" spans="1:13">
      <c r="A2368" s="350">
        <v>40711</v>
      </c>
      <c r="B2368" s="346">
        <v>35.095700000000001</v>
      </c>
      <c r="C2368" s="346">
        <v>2157.14</v>
      </c>
      <c r="D2368" s="346"/>
      <c r="E2368" s="351">
        <f t="shared" si="168"/>
        <v>40711</v>
      </c>
      <c r="F2368" s="353">
        <f t="shared" si="169"/>
        <v>-1.4561566561746231</v>
      </c>
      <c r="G2368" s="354">
        <f t="shared" si="170"/>
        <v>0.3050339908303723</v>
      </c>
      <c r="I2368" s="351">
        <f t="shared" si="171"/>
        <v>40711</v>
      </c>
      <c r="J2368" s="353">
        <f t="array" ref="J2368">(PRODUCT(1+$F$2:F2368/100)-1)*100</f>
        <v>2833.4419926446117</v>
      </c>
      <c r="K2368" s="354">
        <f t="array" ref="K2368">(PRODUCT(1+$G$2:G2368/100)-1)*100</f>
        <v>38.649715262690634</v>
      </c>
      <c r="M2368" s="361">
        <f t="shared" si="172"/>
        <v>3.4170980680011196</v>
      </c>
    </row>
    <row r="2369" spans="1:13">
      <c r="A2369" s="350">
        <v>40714</v>
      </c>
      <c r="B2369" s="346">
        <v>35.090000000000003</v>
      </c>
      <c r="C2369" s="346">
        <v>2168.8000000000002</v>
      </c>
      <c r="D2369" s="346"/>
      <c r="E2369" s="351">
        <f t="shared" si="168"/>
        <v>40714</v>
      </c>
      <c r="F2369" s="353">
        <f t="shared" si="169"/>
        <v>-1.6241305914965753E-2</v>
      </c>
      <c r="G2369" s="354">
        <f t="shared" si="170"/>
        <v>0.54053051725897472</v>
      </c>
      <c r="I2369" s="351">
        <f t="shared" si="171"/>
        <v>40714</v>
      </c>
      <c r="J2369" s="353">
        <f t="array" ref="J2369">(PRODUCT(1+$F$2:F2369/100)-1)*100</f>
        <v>2832.9655633567481</v>
      </c>
      <c r="K2369" s="354">
        <f t="array" ref="K2369">(PRODUCT(1+$G$2:G2369/100)-1)*100</f>
        <v>39.399159285778154</v>
      </c>
      <c r="M2369" s="361">
        <f t="shared" si="172"/>
        <v>3.4142704629105363</v>
      </c>
    </row>
    <row r="2370" spans="1:13">
      <c r="A2370" s="350">
        <v>40715</v>
      </c>
      <c r="B2370" s="346">
        <v>36.235700000000001</v>
      </c>
      <c r="C2370" s="346">
        <v>2198.15</v>
      </c>
      <c r="D2370" s="346"/>
      <c r="E2370" s="351">
        <f t="shared" si="168"/>
        <v>40715</v>
      </c>
      <c r="F2370" s="353">
        <f t="shared" si="169"/>
        <v>3.2650327728697581</v>
      </c>
      <c r="G2370" s="354">
        <f t="shared" si="170"/>
        <v>1.3532829214311981</v>
      </c>
      <c r="I2370" s="351">
        <f t="shared" si="171"/>
        <v>40715</v>
      </c>
      <c r="J2370" s="353">
        <f t="array" ref="J2370">(PRODUCT(1+$F$2:F2370/100)-1)*100</f>
        <v>2928.7278502173303</v>
      </c>
      <c r="K2370" s="354">
        <f t="array" ref="K2370">(PRODUCT(1+$G$2:G2370/100)-1)*100</f>
        <v>41.285624301011261</v>
      </c>
      <c r="M2370" s="361">
        <f t="shared" si="172"/>
        <v>3.4090577478898059</v>
      </c>
    </row>
    <row r="2371" spans="1:13">
      <c r="A2371" s="350">
        <v>40716</v>
      </c>
      <c r="B2371" s="346">
        <v>35.522799999999997</v>
      </c>
      <c r="C2371" s="346">
        <v>2184.0300000000002</v>
      </c>
      <c r="D2371" s="346"/>
      <c r="E2371" s="351">
        <f t="shared" ref="E2371:E2434" si="173">A2371</f>
        <v>40716</v>
      </c>
      <c r="F2371" s="353">
        <f t="shared" ref="F2371:F2434" si="174">((B2371/B2370)-1)*100</f>
        <v>-1.9673967937696935</v>
      </c>
      <c r="G2371" s="354">
        <f t="shared" ref="G2371:G2434" si="175">((C2371/C2370)-1)*100</f>
        <v>-0.64235834679161607</v>
      </c>
      <c r="I2371" s="351">
        <f t="shared" ref="I2371:I2434" si="176">E2371</f>
        <v>40716</v>
      </c>
      <c r="J2371" s="353">
        <f t="array" ref="J2371">(PRODUCT(1+$F$2:F2371/100)-1)*100</f>
        <v>2869.1407556001445</v>
      </c>
      <c r="K2371" s="354">
        <f t="array" ref="K2371">(PRODUCT(1+$G$2:G2371/100)-1)*100</f>
        <v>40.378064300497066</v>
      </c>
      <c r="M2371" s="361">
        <f t="shared" si="172"/>
        <v>3.408866075871813</v>
      </c>
    </row>
    <row r="2372" spans="1:13">
      <c r="A2372" s="350">
        <v>40717</v>
      </c>
      <c r="B2372" s="346">
        <v>36.531399999999998</v>
      </c>
      <c r="C2372" s="346">
        <v>2177.85</v>
      </c>
      <c r="D2372" s="346"/>
      <c r="E2372" s="351">
        <f t="shared" si="173"/>
        <v>40717</v>
      </c>
      <c r="F2372" s="353">
        <f t="shared" si="174"/>
        <v>2.839303208080457</v>
      </c>
      <c r="G2372" s="354">
        <f t="shared" si="175"/>
        <v>-0.28296314611064854</v>
      </c>
      <c r="I2372" s="351">
        <f t="shared" si="176"/>
        <v>40717</v>
      </c>
      <c r="J2372" s="353">
        <f t="array" ref="J2372">(PRODUCT(1+$F$2:F2372/100)-1)*100</f>
        <v>2953.4436643263243</v>
      </c>
      <c r="K2372" s="354">
        <f t="array" ref="K2372">(PRODUCT(1+$G$2:G2372/100)-1)*100</f>
        <v>39.980846113303144</v>
      </c>
      <c r="M2372" s="361">
        <f t="shared" si="172"/>
        <v>3.4032309164134018</v>
      </c>
    </row>
    <row r="2373" spans="1:13">
      <c r="A2373" s="350">
        <v>40718</v>
      </c>
      <c r="B2373" s="346">
        <v>36.708500000000001</v>
      </c>
      <c r="C2373" s="346">
        <v>2152.31</v>
      </c>
      <c r="D2373" s="346"/>
      <c r="E2373" s="351">
        <f t="shared" si="173"/>
        <v>40718</v>
      </c>
      <c r="F2373" s="353">
        <f t="shared" si="174"/>
        <v>0.48478842858472593</v>
      </c>
      <c r="G2373" s="354">
        <f t="shared" si="175"/>
        <v>-1.172716210941982</v>
      </c>
      <c r="I2373" s="351">
        <f t="shared" si="176"/>
        <v>40718</v>
      </c>
      <c r="J2373" s="353">
        <f t="array" ref="J2373">(PRODUCT(1+$F$2:F2373/100)-1)*100</f>
        <v>2968.2464058843316</v>
      </c>
      <c r="K2373" s="354">
        <f t="array" ref="K2373">(PRODUCT(1+$G$2:G2373/100)-1)*100</f>
        <v>38.3392680387187</v>
      </c>
      <c r="M2373" s="361">
        <f t="shared" si="172"/>
        <v>3.4021588942780285</v>
      </c>
    </row>
    <row r="2374" spans="1:13">
      <c r="A2374" s="350">
        <v>40721</v>
      </c>
      <c r="B2374" s="346">
        <v>37.159999999999997</v>
      </c>
      <c r="C2374" s="346">
        <v>2172.08</v>
      </c>
      <c r="D2374" s="346"/>
      <c r="E2374" s="351">
        <f t="shared" si="173"/>
        <v>40721</v>
      </c>
      <c r="F2374" s="353">
        <f t="shared" si="174"/>
        <v>1.2299603634035705</v>
      </c>
      <c r="G2374" s="354">
        <f t="shared" si="175"/>
        <v>0.91854797868335947</v>
      </c>
      <c r="I2374" s="351">
        <f t="shared" si="176"/>
        <v>40721</v>
      </c>
      <c r="J2374" s="353">
        <f t="array" ref="J2374">(PRODUCT(1+$F$2:F2374/100)-1)*100</f>
        <v>3005.9846205282633</v>
      </c>
      <c r="K2374" s="354">
        <f t="array" ref="K2374">(PRODUCT(1+$G$2:G2374/100)-1)*100</f>
        <v>39.609980589013702</v>
      </c>
      <c r="M2374" s="361">
        <f t="shared" si="172"/>
        <v>3.4017446659585935</v>
      </c>
    </row>
    <row r="2375" spans="1:13">
      <c r="A2375" s="350">
        <v>40722</v>
      </c>
      <c r="B2375" s="346">
        <v>37.869999999999997</v>
      </c>
      <c r="C2375" s="346">
        <v>2200.6799999999998</v>
      </c>
      <c r="D2375" s="346"/>
      <c r="E2375" s="351">
        <f t="shared" si="173"/>
        <v>40722</v>
      </c>
      <c r="F2375" s="353">
        <f t="shared" si="174"/>
        <v>1.9106566200215225</v>
      </c>
      <c r="G2375" s="354">
        <f t="shared" si="175"/>
        <v>1.3167102500828642</v>
      </c>
      <c r="I2375" s="351">
        <f t="shared" si="176"/>
        <v>40722</v>
      </c>
      <c r="J2375" s="353">
        <f t="array" ref="J2375">(PRODUCT(1+$F$2:F2375/100)-1)*100</f>
        <v>3065.3293212972371</v>
      </c>
      <c r="K2375" s="354">
        <f t="array" ref="K2375">(PRODUCT(1+$G$2:G2375/100)-1)*100</f>
        <v>41.448239513567955</v>
      </c>
      <c r="M2375" s="361">
        <f t="shared" si="172"/>
        <v>3.4003922681583254</v>
      </c>
    </row>
    <row r="2376" spans="1:13">
      <c r="A2376" s="350">
        <v>40723</v>
      </c>
      <c r="B2376" s="346">
        <v>37.848599999999998</v>
      </c>
      <c r="C2376" s="346">
        <v>2219.1999999999998</v>
      </c>
      <c r="D2376" s="346"/>
      <c r="E2376" s="351">
        <f t="shared" si="173"/>
        <v>40723</v>
      </c>
      <c r="F2376" s="353">
        <f t="shared" si="174"/>
        <v>-5.6509110113545091E-2</v>
      </c>
      <c r="G2376" s="354">
        <f t="shared" si="175"/>
        <v>0.84155806387116172</v>
      </c>
      <c r="I2376" s="351">
        <f t="shared" si="176"/>
        <v>40723</v>
      </c>
      <c r="J2376" s="353">
        <f t="array" ref="J2376">(PRODUCT(1+$F$2:F2376/100)-1)*100</f>
        <v>3063.540621865609</v>
      </c>
      <c r="K2376" s="354">
        <f t="array" ref="K2376">(PRODUCT(1+$G$2:G2376/100)-1)*100</f>
        <v>42.638608579398188</v>
      </c>
      <c r="M2376" s="361">
        <f t="shared" si="172"/>
        <v>3.3900185848260675</v>
      </c>
    </row>
    <row r="2377" spans="1:13">
      <c r="A2377" s="350">
        <v>40724</v>
      </c>
      <c r="B2377" s="346">
        <v>37.527099999999997</v>
      </c>
      <c r="C2377" s="346">
        <v>2241.66</v>
      </c>
      <c r="D2377" s="346"/>
      <c r="E2377" s="351">
        <f t="shared" si="173"/>
        <v>40724</v>
      </c>
      <c r="F2377" s="353">
        <f t="shared" si="174"/>
        <v>-0.84943696728544404</v>
      </c>
      <c r="G2377" s="354">
        <f t="shared" si="175"/>
        <v>1.0120764239365476</v>
      </c>
      <c r="I2377" s="351">
        <f t="shared" si="176"/>
        <v>40724</v>
      </c>
      <c r="J2377" s="353">
        <f t="array" ref="J2377">(PRODUCT(1+$F$2:F2377/100)-1)*100</f>
        <v>3036.6683383483905</v>
      </c>
      <c r="K2377" s="354">
        <f t="array" ref="K2377">(PRODUCT(1+$G$2:G2377/100)-1)*100</f>
        <v>44.082220308261412</v>
      </c>
      <c r="M2377" s="361">
        <f t="shared" si="172"/>
        <v>3.3887516161106004</v>
      </c>
    </row>
    <row r="2378" spans="1:13">
      <c r="A2378" s="350">
        <v>40725</v>
      </c>
      <c r="B2378" s="346">
        <v>38.284300000000002</v>
      </c>
      <c r="C2378" s="346">
        <v>2274.2600000000002</v>
      </c>
      <c r="D2378" s="346"/>
      <c r="E2378" s="351">
        <f t="shared" si="173"/>
        <v>40725</v>
      </c>
      <c r="F2378" s="353">
        <f t="shared" si="174"/>
        <v>2.0177418452265394</v>
      </c>
      <c r="G2378" s="354">
        <f t="shared" si="175"/>
        <v>1.4542794179313701</v>
      </c>
      <c r="I2378" s="351">
        <f t="shared" si="176"/>
        <v>40725</v>
      </c>
      <c r="J2378" s="353">
        <f t="array" ref="J2378">(PRODUCT(1+$F$2:F2378/100)-1)*100</f>
        <v>3099.9582079572183</v>
      </c>
      <c r="K2378" s="354">
        <f t="array" ref="K2378">(PRODUCT(1+$G$2:G2378/100)-1)*100</f>
        <v>46.17757838310299</v>
      </c>
      <c r="M2378" s="361">
        <f t="shared" si="172"/>
        <v>3.386831353364081</v>
      </c>
    </row>
    <row r="2379" spans="1:13">
      <c r="A2379" s="350">
        <v>40728</v>
      </c>
      <c r="B2379" s="346">
        <v>38.284300000000002</v>
      </c>
      <c r="C2379" s="346">
        <v>2274.2600000000002</v>
      </c>
      <c r="D2379" s="346"/>
      <c r="E2379" s="351">
        <f t="shared" si="173"/>
        <v>40728</v>
      </c>
      <c r="F2379" s="353">
        <f t="shared" si="174"/>
        <v>0</v>
      </c>
      <c r="G2379" s="354">
        <f t="shared" si="175"/>
        <v>0</v>
      </c>
      <c r="I2379" s="351">
        <f t="shared" si="176"/>
        <v>40728</v>
      </c>
      <c r="J2379" s="353">
        <f t="array" ref="J2379">(PRODUCT(1+$F$2:F2379/100)-1)*100</f>
        <v>3099.9582079572183</v>
      </c>
      <c r="K2379" s="354">
        <f t="array" ref="K2379">(PRODUCT(1+$G$2:G2379/100)-1)*100</f>
        <v>46.17757838310299</v>
      </c>
      <c r="M2379" s="361">
        <f t="shared" si="172"/>
        <v>3.3868463052544411</v>
      </c>
    </row>
    <row r="2380" spans="1:13">
      <c r="A2380" s="350">
        <v>40729</v>
      </c>
      <c r="B2380" s="346">
        <v>41.375700000000002</v>
      </c>
      <c r="C2380" s="346">
        <v>2271.29</v>
      </c>
      <c r="D2380" s="346"/>
      <c r="E2380" s="351">
        <f t="shared" si="173"/>
        <v>40729</v>
      </c>
      <c r="F2380" s="353">
        <f t="shared" si="174"/>
        <v>8.07485052619481</v>
      </c>
      <c r="G2380" s="354">
        <f t="shared" si="175"/>
        <v>-0.13059192880322534</v>
      </c>
      <c r="I2380" s="351">
        <f t="shared" si="176"/>
        <v>40729</v>
      </c>
      <c r="J2380" s="353">
        <f t="array" ref="J2380">(PRODUCT(1+$F$2:F2380/100)-1)*100</f>
        <v>3358.3500501504659</v>
      </c>
      <c r="K2380" s="354">
        <f t="array" ref="K2380">(PRODUCT(1+$G$2:G2380/100)-1)*100</f>
        <v>45.986682264014654</v>
      </c>
      <c r="M2380" s="361">
        <f t="shared" si="172"/>
        <v>3.3980708941201465</v>
      </c>
    </row>
    <row r="2381" spans="1:13">
      <c r="A2381" s="350">
        <v>40730</v>
      </c>
      <c r="B2381" s="346">
        <v>41.5657</v>
      </c>
      <c r="C2381" s="346">
        <v>2274.42</v>
      </c>
      <c r="D2381" s="346"/>
      <c r="E2381" s="351">
        <f t="shared" si="173"/>
        <v>40730</v>
      </c>
      <c r="F2381" s="353">
        <f t="shared" si="174"/>
        <v>0.45920673245407606</v>
      </c>
      <c r="G2381" s="354">
        <f t="shared" si="175"/>
        <v>0.13780714924118698</v>
      </c>
      <c r="I2381" s="351">
        <f t="shared" si="176"/>
        <v>40730</v>
      </c>
      <c r="J2381" s="353">
        <f t="array" ref="J2381">(PRODUCT(1+$F$2:F2381/100)-1)*100</f>
        <v>3374.2310264125854</v>
      </c>
      <c r="K2381" s="354">
        <f t="array" ref="K2381">(PRODUCT(1+$G$2:G2381/100)-1)*100</f>
        <v>46.187862349114496</v>
      </c>
      <c r="M2381" s="361">
        <f t="shared" si="172"/>
        <v>3.398048516242675</v>
      </c>
    </row>
    <row r="2382" spans="1:13">
      <c r="A2382" s="350">
        <v>40731</v>
      </c>
      <c r="B2382" s="346">
        <v>41.774299999999997</v>
      </c>
      <c r="C2382" s="346">
        <v>2298.31</v>
      </c>
      <c r="D2382" s="346"/>
      <c r="E2382" s="351">
        <f t="shared" si="173"/>
        <v>40731</v>
      </c>
      <c r="F2382" s="353">
        <f t="shared" si="174"/>
        <v>0.50185609769592965</v>
      </c>
      <c r="G2382" s="354">
        <f t="shared" si="175"/>
        <v>1.0503776787049057</v>
      </c>
      <c r="I2382" s="351">
        <f t="shared" si="176"/>
        <v>40731</v>
      </c>
      <c r="J2382" s="353">
        <f t="array" ref="J2382">(PRODUCT(1+$F$2:F2382/100)-1)*100</f>
        <v>3391.6666666666806</v>
      </c>
      <c r="K2382" s="354">
        <f t="array" ref="K2382">(PRODUCT(1+$G$2:G2382/100)-1)*100</f>
        <v>47.723387024205444</v>
      </c>
      <c r="M2382" s="361">
        <f t="shared" si="172"/>
        <v>3.3961262527582567</v>
      </c>
    </row>
    <row r="2383" spans="1:13">
      <c r="A2383" s="350">
        <v>40732</v>
      </c>
      <c r="B2383" s="346">
        <v>42.162799999999997</v>
      </c>
      <c r="C2383" s="346">
        <v>2282.3200000000002</v>
      </c>
      <c r="D2383" s="346"/>
      <c r="E2383" s="351">
        <f t="shared" si="173"/>
        <v>40732</v>
      </c>
      <c r="F2383" s="353">
        <f t="shared" si="174"/>
        <v>0.92999763012187042</v>
      </c>
      <c r="G2383" s="354">
        <f t="shared" si="175"/>
        <v>-0.69572860058041419</v>
      </c>
      <c r="I2383" s="351">
        <f t="shared" si="176"/>
        <v>40732</v>
      </c>
      <c r="J2383" s="353">
        <f t="array" ref="J2383">(PRODUCT(1+$F$2:F2383/100)-1)*100</f>
        <v>3424.139083918436</v>
      </c>
      <c r="K2383" s="354">
        <f t="array" ref="K2383">(PRODUCT(1+$G$2:G2383/100)-1)*100</f>
        <v>46.695633170931949</v>
      </c>
      <c r="M2383" s="361">
        <f t="shared" si="172"/>
        <v>3.3961799035923521</v>
      </c>
    </row>
    <row r="2384" spans="1:13">
      <c r="A2384" s="350">
        <v>40735</v>
      </c>
      <c r="B2384" s="346">
        <v>41.534300000000002</v>
      </c>
      <c r="C2384" s="346">
        <v>2241.0700000000002</v>
      </c>
      <c r="D2384" s="346"/>
      <c r="E2384" s="351">
        <f t="shared" si="173"/>
        <v>40735</v>
      </c>
      <c r="F2384" s="353">
        <f t="shared" si="174"/>
        <v>-1.4906505260561365</v>
      </c>
      <c r="G2384" s="354">
        <f t="shared" si="175"/>
        <v>-1.8073714465981938</v>
      </c>
      <c r="I2384" s="351">
        <f t="shared" si="176"/>
        <v>40735</v>
      </c>
      <c r="J2384" s="353">
        <f t="array" ref="J2384">(PRODUCT(1+$F$2:F2384/100)-1)*100</f>
        <v>3371.6064861250557</v>
      </c>
      <c r="K2384" s="354">
        <f t="array" ref="K2384">(PRODUCT(1+$G$2:G2384/100)-1)*100</f>
        <v>44.044298183594101</v>
      </c>
      <c r="M2384" s="361">
        <f t="shared" si="172"/>
        <v>3.3967929815318691</v>
      </c>
    </row>
    <row r="2385" spans="1:13">
      <c r="A2385" s="350">
        <v>40736</v>
      </c>
      <c r="B2385" s="346">
        <v>41.61</v>
      </c>
      <c r="C2385" s="346">
        <v>2231.15</v>
      </c>
      <c r="D2385" s="346"/>
      <c r="E2385" s="351">
        <f t="shared" si="173"/>
        <v>40736</v>
      </c>
      <c r="F2385" s="353">
        <f t="shared" si="174"/>
        <v>0.18225900039243736</v>
      </c>
      <c r="G2385" s="354">
        <f t="shared" si="175"/>
        <v>-0.44264570049128427</v>
      </c>
      <c r="I2385" s="351">
        <f t="shared" si="176"/>
        <v>40736</v>
      </c>
      <c r="J2385" s="353">
        <f t="array" ref="J2385">(PRODUCT(1+$F$2:F2385/100)-1)*100</f>
        <v>3377.9338014042269</v>
      </c>
      <c r="K2385" s="354">
        <f t="array" ref="K2385">(PRODUCT(1+$G$2:G2385/100)-1)*100</f>
        <v>43.406692290881566</v>
      </c>
      <c r="M2385" s="361">
        <f t="shared" si="172"/>
        <v>3.3950524568499469</v>
      </c>
    </row>
    <row r="2386" spans="1:13">
      <c r="A2386" s="350">
        <v>40737</v>
      </c>
      <c r="B2386" s="346">
        <v>42.675699999999999</v>
      </c>
      <c r="C2386" s="346">
        <v>2238.29</v>
      </c>
      <c r="D2386" s="346"/>
      <c r="E2386" s="351">
        <f t="shared" si="173"/>
        <v>40737</v>
      </c>
      <c r="F2386" s="353">
        <f t="shared" si="174"/>
        <v>2.5611631819274283</v>
      </c>
      <c r="G2386" s="354">
        <f t="shared" si="175"/>
        <v>0.32001434237949322</v>
      </c>
      <c r="I2386" s="351">
        <f t="shared" si="176"/>
        <v>40737</v>
      </c>
      <c r="J2386" s="353">
        <f t="array" ref="J2386">(PRODUCT(1+$F$2:F2386/100)-1)*100</f>
        <v>3467.0093614176012</v>
      </c>
      <c r="K2386" s="354">
        <f t="array" ref="K2386">(PRODUCT(1+$G$2:G2386/100)-1)*100</f>
        <v>43.865614274144413</v>
      </c>
      <c r="M2386" s="361">
        <f t="shared" ref="M2386:M2449" si="177">_xlfn.STDEV.S(F1604:F2386)</f>
        <v>3.3946327884945999</v>
      </c>
    </row>
    <row r="2387" spans="1:13">
      <c r="A2387" s="350">
        <v>40738</v>
      </c>
      <c r="B2387" s="346">
        <v>40.945700000000002</v>
      </c>
      <c r="C2387" s="346">
        <v>2223.29</v>
      </c>
      <c r="D2387" s="346"/>
      <c r="E2387" s="351">
        <f t="shared" si="173"/>
        <v>40738</v>
      </c>
      <c r="F2387" s="353">
        <f t="shared" si="174"/>
        <v>-4.0538292283430533</v>
      </c>
      <c r="G2387" s="354">
        <f t="shared" si="175"/>
        <v>-0.67015444826183934</v>
      </c>
      <c r="I2387" s="351">
        <f t="shared" si="176"/>
        <v>40738</v>
      </c>
      <c r="J2387" s="353">
        <f t="array" ref="J2387">(PRODUCT(1+$F$2:F2387/100)-1)*100</f>
        <v>3322.4088933467215</v>
      </c>
      <c r="K2387" s="354">
        <f t="array" ref="K2387">(PRODUCT(1+$G$2:G2387/100)-1)*100</f>
        <v>42.901492460567027</v>
      </c>
      <c r="M2387" s="361">
        <f t="shared" si="177"/>
        <v>3.3976557428669731</v>
      </c>
    </row>
    <row r="2388" spans="1:13">
      <c r="A2388" s="350">
        <v>40739</v>
      </c>
      <c r="B2388" s="346">
        <v>40.99</v>
      </c>
      <c r="C2388" s="346">
        <v>2235.65</v>
      </c>
      <c r="D2388" s="346"/>
      <c r="E2388" s="351">
        <f t="shared" si="173"/>
        <v>40739</v>
      </c>
      <c r="F2388" s="353">
        <f t="shared" si="174"/>
        <v>0.10819206900847256</v>
      </c>
      <c r="G2388" s="354">
        <f t="shared" si="175"/>
        <v>0.55593287425392823</v>
      </c>
      <c r="I2388" s="351">
        <f t="shared" si="176"/>
        <v>40739</v>
      </c>
      <c r="J2388" s="353">
        <f t="array" ref="J2388">(PRODUCT(1+$F$2:F2388/100)-1)*100</f>
        <v>3326.1116683383634</v>
      </c>
      <c r="K2388" s="354">
        <f t="array" ref="K2388">(PRODUCT(1+$G$2:G2388/100)-1)*100</f>
        <v>43.695928834954813</v>
      </c>
      <c r="M2388" s="361">
        <f t="shared" si="177"/>
        <v>3.3975709668041936</v>
      </c>
    </row>
    <row r="2389" spans="1:13">
      <c r="A2389" s="350">
        <v>40742</v>
      </c>
      <c r="B2389" s="346">
        <v>39.857100000000003</v>
      </c>
      <c r="C2389" s="346">
        <v>2217.5500000000002</v>
      </c>
      <c r="D2389" s="346"/>
      <c r="E2389" s="351">
        <f t="shared" si="173"/>
        <v>40742</v>
      </c>
      <c r="F2389" s="353">
        <f t="shared" si="174"/>
        <v>-2.7638448402049209</v>
      </c>
      <c r="G2389" s="354">
        <f t="shared" si="175"/>
        <v>-0.80960794399838054</v>
      </c>
      <c r="I2389" s="351">
        <f t="shared" si="176"/>
        <v>40742</v>
      </c>
      <c r="J2389" s="353">
        <f t="array" ref="J2389">(PRODUCT(1+$F$2:F2389/100)-1)*100</f>
        <v>3231.4192577733352</v>
      </c>
      <c r="K2389" s="354">
        <f t="array" ref="K2389">(PRODUCT(1+$G$2:G2389/100)-1)*100</f>
        <v>42.532555179904755</v>
      </c>
      <c r="M2389" s="361">
        <f t="shared" si="177"/>
        <v>3.3991752768983656</v>
      </c>
    </row>
    <row r="2390" spans="1:13">
      <c r="A2390" s="350">
        <v>40743</v>
      </c>
      <c r="B2390" s="346">
        <v>41.041400000000003</v>
      </c>
      <c r="C2390" s="346">
        <v>2253.71</v>
      </c>
      <c r="D2390" s="346"/>
      <c r="E2390" s="351">
        <f t="shared" si="173"/>
        <v>40743</v>
      </c>
      <c r="F2390" s="353">
        <f t="shared" si="174"/>
        <v>2.9713652021848169</v>
      </c>
      <c r="G2390" s="354">
        <f t="shared" si="175"/>
        <v>1.6306283962030044</v>
      </c>
      <c r="I2390" s="351">
        <f t="shared" si="176"/>
        <v>40743</v>
      </c>
      <c r="J2390" s="353">
        <f t="array" ref="J2390">(PRODUCT(1+$F$2:F2390/100)-1)*100</f>
        <v>3330.4078903376953</v>
      </c>
      <c r="K2390" s="354">
        <f t="array" ref="K2390">(PRODUCT(1+$G$2:G2390/100)-1)*100</f>
        <v>44.856731498502</v>
      </c>
      <c r="M2390" s="361">
        <f t="shared" si="177"/>
        <v>3.400027013003327</v>
      </c>
    </row>
    <row r="2391" spans="1:13">
      <c r="A2391" s="350">
        <v>40744</v>
      </c>
      <c r="B2391" s="346">
        <v>40.200000000000003</v>
      </c>
      <c r="C2391" s="346">
        <v>2252.52</v>
      </c>
      <c r="D2391" s="346"/>
      <c r="E2391" s="351">
        <f t="shared" si="173"/>
        <v>40744</v>
      </c>
      <c r="F2391" s="353">
        <f t="shared" si="174"/>
        <v>-2.0501249957360135</v>
      </c>
      <c r="G2391" s="354">
        <f t="shared" si="175"/>
        <v>-5.2801824547077381E-2</v>
      </c>
      <c r="I2391" s="351">
        <f t="shared" si="176"/>
        <v>40744</v>
      </c>
      <c r="J2391" s="353">
        <f t="array" ref="J2391">(PRODUCT(1+$F$2:F2391/100)-1)*100</f>
        <v>3260.0802407221822</v>
      </c>
      <c r="K2391" s="354">
        <f t="array" ref="K2391">(PRODUCT(1+$G$2:G2391/100)-1)*100</f>
        <v>44.78024450129152</v>
      </c>
      <c r="M2391" s="361">
        <f t="shared" si="177"/>
        <v>3.3996359027154592</v>
      </c>
    </row>
    <row r="2392" spans="1:13">
      <c r="A2392" s="350">
        <v>40745</v>
      </c>
      <c r="B2392" s="346">
        <v>39.401400000000002</v>
      </c>
      <c r="C2392" s="346">
        <v>2283.23</v>
      </c>
      <c r="D2392" s="346"/>
      <c r="E2392" s="351">
        <f t="shared" si="173"/>
        <v>40745</v>
      </c>
      <c r="F2392" s="353">
        <f t="shared" si="174"/>
        <v>-1.9865671641791094</v>
      </c>
      <c r="G2392" s="354">
        <f t="shared" si="175"/>
        <v>1.3633619235345229</v>
      </c>
      <c r="I2392" s="351">
        <f t="shared" si="176"/>
        <v>40745</v>
      </c>
      <c r="J2392" s="353">
        <f t="array" ref="J2392">(PRODUCT(1+$F$2:F2392/100)-1)*100</f>
        <v>3193.329989969925</v>
      </c>
      <c r="K2392" s="354">
        <f t="array" ref="K2392">(PRODUCT(1+$G$2:G2392/100)-1)*100</f>
        <v>46.754123227622316</v>
      </c>
      <c r="M2392" s="361">
        <f t="shared" si="177"/>
        <v>3.4006055482527793</v>
      </c>
    </row>
    <row r="2393" spans="1:13">
      <c r="A2393" s="350">
        <v>40746</v>
      </c>
      <c r="B2393" s="346">
        <v>39.511400000000002</v>
      </c>
      <c r="C2393" s="346">
        <v>2285.34</v>
      </c>
      <c r="D2393" s="346"/>
      <c r="E2393" s="351">
        <f t="shared" si="173"/>
        <v>40746</v>
      </c>
      <c r="F2393" s="353">
        <f t="shared" si="174"/>
        <v>0.27917789723208575</v>
      </c>
      <c r="G2393" s="354">
        <f t="shared" si="175"/>
        <v>9.2412941315589414E-2</v>
      </c>
      <c r="I2393" s="351">
        <f t="shared" si="176"/>
        <v>40746</v>
      </c>
      <c r="J2393" s="353">
        <f t="array" ref="J2393">(PRODUCT(1+$F$2:F2393/100)-1)*100</f>
        <v>3202.5242393848366</v>
      </c>
      <c r="K2393" s="354">
        <f t="array" ref="K2393">(PRODUCT(1+$G$2:G2393/100)-1)*100</f>
        <v>46.889743029398858</v>
      </c>
      <c r="M2393" s="361">
        <f t="shared" si="177"/>
        <v>3.4004781962499413</v>
      </c>
    </row>
    <row r="2394" spans="1:13">
      <c r="A2394" s="350">
        <v>40749</v>
      </c>
      <c r="B2394" s="346">
        <v>40.218499999999999</v>
      </c>
      <c r="C2394" s="346">
        <v>2272.4699999999998</v>
      </c>
      <c r="D2394" s="346"/>
      <c r="E2394" s="351">
        <f t="shared" si="173"/>
        <v>40749</v>
      </c>
      <c r="F2394" s="353">
        <f t="shared" si="174"/>
        <v>1.7896100872153209</v>
      </c>
      <c r="G2394" s="354">
        <f t="shared" si="175"/>
        <v>-0.56315471658485716</v>
      </c>
      <c r="I2394" s="351">
        <f t="shared" si="176"/>
        <v>40749</v>
      </c>
      <c r="J2394" s="353">
        <f t="array" ref="J2394">(PRODUCT(1+$F$2:F2394/100)-1)*100</f>
        <v>3261.6265463055988</v>
      </c>
      <c r="K2394" s="354">
        <f t="array" ref="K2394">(PRODUCT(1+$G$2:G2394/100)-1)*100</f>
        <v>46.062526513349411</v>
      </c>
      <c r="M2394" s="361">
        <f t="shared" si="177"/>
        <v>3.3997491530539077</v>
      </c>
    </row>
    <row r="2395" spans="1:13">
      <c r="A2395" s="350">
        <v>40750</v>
      </c>
      <c r="B2395" s="346">
        <v>38.130000000000003</v>
      </c>
      <c r="C2395" s="346">
        <v>2263.15</v>
      </c>
      <c r="D2395" s="346"/>
      <c r="E2395" s="351">
        <f t="shared" si="173"/>
        <v>40750</v>
      </c>
      <c r="F2395" s="353">
        <f t="shared" si="174"/>
        <v>-5.1928838718500074</v>
      </c>
      <c r="G2395" s="354">
        <f t="shared" si="175"/>
        <v>-0.41012642631144125</v>
      </c>
      <c r="I2395" s="351">
        <f t="shared" si="176"/>
        <v>40750</v>
      </c>
      <c r="J2395" s="353">
        <f t="array" ref="J2395">(PRODUCT(1+$F$2:F2395/100)-1)*100</f>
        <v>3087.061183550667</v>
      </c>
      <c r="K2395" s="354">
        <f t="array" ref="K2395">(PRODUCT(1+$G$2:G2395/100)-1)*100</f>
        <v>45.463485493180002</v>
      </c>
      <c r="M2395" s="361">
        <f t="shared" si="177"/>
        <v>3.4011658495984722</v>
      </c>
    </row>
    <row r="2396" spans="1:13">
      <c r="A2396" s="350">
        <v>40751</v>
      </c>
      <c r="B2396" s="346">
        <v>38.488599999999998</v>
      </c>
      <c r="C2396" s="346">
        <v>2217.29</v>
      </c>
      <c r="D2396" s="346"/>
      <c r="E2396" s="351">
        <f t="shared" si="173"/>
        <v>40751</v>
      </c>
      <c r="F2396" s="353">
        <f t="shared" si="174"/>
        <v>0.94046682402306736</v>
      </c>
      <c r="G2396" s="354">
        <f t="shared" si="175"/>
        <v>-2.0263791617877835</v>
      </c>
      <c r="I2396" s="351">
        <f t="shared" si="176"/>
        <v>40751</v>
      </c>
      <c r="J2396" s="353">
        <f t="array" ref="J2396">(PRODUCT(1+$F$2:F2396/100)-1)*100</f>
        <v>3117.0344366432778</v>
      </c>
      <c r="K2396" s="354">
        <f t="array" ref="K2396">(PRODUCT(1+$G$2:G2396/100)-1)*100</f>
        <v>42.515843735136016</v>
      </c>
      <c r="M2396" s="361">
        <f t="shared" si="177"/>
        <v>3.3984570106006267</v>
      </c>
    </row>
    <row r="2397" spans="1:13">
      <c r="A2397" s="350">
        <v>40752</v>
      </c>
      <c r="B2397" s="346">
        <v>38.088500000000003</v>
      </c>
      <c r="C2397" s="346">
        <v>2210.33</v>
      </c>
      <c r="D2397" s="346"/>
      <c r="E2397" s="351">
        <f t="shared" si="173"/>
        <v>40752</v>
      </c>
      <c r="F2397" s="353">
        <f t="shared" si="174"/>
        <v>-1.0395285876856897</v>
      </c>
      <c r="G2397" s="354">
        <f t="shared" si="175"/>
        <v>-0.31389669371169049</v>
      </c>
      <c r="I2397" s="351">
        <f t="shared" si="176"/>
        <v>40752</v>
      </c>
      <c r="J2397" s="353">
        <f t="array" ref="J2397">(PRODUCT(1+$F$2:F2397/100)-1)*100</f>
        <v>3083.5924439986775</v>
      </c>
      <c r="K2397" s="354">
        <f t="array" ref="K2397">(PRODUCT(1+$G$2:G2397/100)-1)*100</f>
        <v>42.068491213636094</v>
      </c>
      <c r="M2397" s="361">
        <f t="shared" si="177"/>
        <v>3.397682872285622</v>
      </c>
    </row>
    <row r="2398" spans="1:13">
      <c r="A2398" s="350">
        <v>40753</v>
      </c>
      <c r="B2398" s="346">
        <v>37.998600000000003</v>
      </c>
      <c r="C2398" s="346">
        <v>2196.08</v>
      </c>
      <c r="D2398" s="346"/>
      <c r="E2398" s="351">
        <f t="shared" si="173"/>
        <v>40753</v>
      </c>
      <c r="F2398" s="353">
        <f t="shared" si="174"/>
        <v>-0.23602924767318623</v>
      </c>
      <c r="G2398" s="354">
        <f t="shared" si="175"/>
        <v>-0.64470011265286287</v>
      </c>
      <c r="I2398" s="351">
        <f t="shared" si="176"/>
        <v>40753</v>
      </c>
      <c r="J2398" s="353">
        <f t="array" ref="J2398">(PRODUCT(1+$F$2:F2398/100)-1)*100</f>
        <v>3076.0782347041272</v>
      </c>
      <c r="K2398" s="354">
        <f t="array" ref="K2398">(PRODUCT(1+$G$2:G2398/100)-1)*100</f>
        <v>41.152575490737561</v>
      </c>
      <c r="M2398" s="361">
        <f t="shared" si="177"/>
        <v>3.3854317463433223</v>
      </c>
    </row>
    <row r="2399" spans="1:13">
      <c r="A2399" s="350">
        <v>40756</v>
      </c>
      <c r="B2399" s="346">
        <v>37.625700000000002</v>
      </c>
      <c r="C2399" s="346">
        <v>2187</v>
      </c>
      <c r="D2399" s="346"/>
      <c r="E2399" s="351">
        <f t="shared" si="173"/>
        <v>40756</v>
      </c>
      <c r="F2399" s="353">
        <f t="shared" si="174"/>
        <v>-0.98135194454532781</v>
      </c>
      <c r="G2399" s="354">
        <f t="shared" si="175"/>
        <v>-0.41346399038285631</v>
      </c>
      <c r="I2399" s="351">
        <f t="shared" si="176"/>
        <v>40756</v>
      </c>
      <c r="J2399" s="353">
        <f t="array" ref="J2399">(PRODUCT(1+$F$2:F2399/100)-1)*100</f>
        <v>3044.9097291875773</v>
      </c>
      <c r="K2399" s="354">
        <f t="array" ref="K2399">(PRODUCT(1+$G$2:G2399/100)-1)*100</f>
        <v>40.568960419585373</v>
      </c>
      <c r="M2399" s="361">
        <f t="shared" si="177"/>
        <v>3.3850202135997738</v>
      </c>
    </row>
    <row r="2400" spans="1:13">
      <c r="A2400" s="350">
        <v>40757</v>
      </c>
      <c r="B2400" s="346">
        <v>36.742800000000003</v>
      </c>
      <c r="C2400" s="346">
        <v>2131.1</v>
      </c>
      <c r="D2400" s="346"/>
      <c r="E2400" s="351">
        <f t="shared" si="173"/>
        <v>40757</v>
      </c>
      <c r="F2400" s="353">
        <f t="shared" si="174"/>
        <v>-2.3465344166354374</v>
      </c>
      <c r="G2400" s="354">
        <f t="shared" si="175"/>
        <v>-2.5560128029263884</v>
      </c>
      <c r="I2400" s="351">
        <f t="shared" si="176"/>
        <v>40757</v>
      </c>
      <c r="J2400" s="353">
        <f t="array" ref="J2400">(PRODUCT(1+$F$2:F2400/100)-1)*100</f>
        <v>2971.1133400200742</v>
      </c>
      <c r="K2400" s="354">
        <f t="array" ref="K2400">(PRODUCT(1+$G$2:G2400/100)-1)*100</f>
        <v>36.975999794320245</v>
      </c>
      <c r="M2400" s="361">
        <f t="shared" si="177"/>
        <v>3.3862358064823184</v>
      </c>
    </row>
    <row r="2401" spans="1:13">
      <c r="A2401" s="350">
        <v>40758</v>
      </c>
      <c r="B2401" s="346">
        <v>37.142899999999997</v>
      </c>
      <c r="C2401" s="346">
        <v>2142.56</v>
      </c>
      <c r="D2401" s="346"/>
      <c r="E2401" s="351">
        <f t="shared" si="173"/>
        <v>40758</v>
      </c>
      <c r="F2401" s="353">
        <f t="shared" si="174"/>
        <v>1.0889208225829172</v>
      </c>
      <c r="G2401" s="354">
        <f t="shared" si="175"/>
        <v>0.537750457510211</v>
      </c>
      <c r="I2401" s="351">
        <f t="shared" si="176"/>
        <v>40758</v>
      </c>
      <c r="J2401" s="353">
        <f t="array" ref="J2401">(PRODUCT(1+$F$2:F2401/100)-1)*100</f>
        <v>3004.5553326646746</v>
      </c>
      <c r="K2401" s="354">
        <f t="array" ref="K2401">(PRODUCT(1+$G$2:G2401/100)-1)*100</f>
        <v>37.712588859893394</v>
      </c>
      <c r="M2401" s="361">
        <f t="shared" si="177"/>
        <v>3.3801211482197542</v>
      </c>
    </row>
    <row r="2402" spans="1:13">
      <c r="A2402" s="350">
        <v>40759</v>
      </c>
      <c r="B2402" s="346">
        <v>35.11</v>
      </c>
      <c r="C2402" s="346">
        <v>2040.2</v>
      </c>
      <c r="D2402" s="346"/>
      <c r="E2402" s="351">
        <f t="shared" si="173"/>
        <v>40759</v>
      </c>
      <c r="F2402" s="353">
        <f t="shared" si="174"/>
        <v>-5.473185992477692</v>
      </c>
      <c r="G2402" s="354">
        <f t="shared" si="175"/>
        <v>-4.7774624747965007</v>
      </c>
      <c r="I2402" s="351">
        <f t="shared" si="176"/>
        <v>40759</v>
      </c>
      <c r="J2402" s="353">
        <f t="array" ref="J2402">(PRODUCT(1+$F$2:F2402/100)-1)*100</f>
        <v>2834.6372450685526</v>
      </c>
      <c r="K2402" s="354">
        <f t="array" ref="K2402">(PRODUCT(1+$G$2:G2402/100)-1)*100</f>
        <v>31.1334216040412</v>
      </c>
      <c r="M2402" s="361">
        <f t="shared" si="177"/>
        <v>3.3859050565905067</v>
      </c>
    </row>
    <row r="2403" spans="1:13">
      <c r="A2403" s="350">
        <v>40760</v>
      </c>
      <c r="B2403" s="346">
        <v>34.444299999999998</v>
      </c>
      <c r="C2403" s="346">
        <v>2039.04</v>
      </c>
      <c r="D2403" s="346"/>
      <c r="E2403" s="351">
        <f t="shared" si="173"/>
        <v>40760</v>
      </c>
      <c r="F2403" s="353">
        <f t="shared" si="174"/>
        <v>-1.8960410139561401</v>
      </c>
      <c r="G2403" s="354">
        <f t="shared" si="175"/>
        <v>-5.6857170865609596E-2</v>
      </c>
      <c r="I2403" s="351">
        <f t="shared" si="176"/>
        <v>40760</v>
      </c>
      <c r="J2403" s="353">
        <f t="array" ref="J2403">(PRODUCT(1+$F$2:F2403/100)-1)*100</f>
        <v>2778.9953192912199</v>
      </c>
      <c r="K2403" s="354">
        <f t="array" ref="K2403">(PRODUCT(1+$G$2:G2403/100)-1)*100</f>
        <v>31.058862850457871</v>
      </c>
      <c r="M2403" s="361">
        <f t="shared" si="177"/>
        <v>3.3868332789484543</v>
      </c>
    </row>
    <row r="2404" spans="1:13">
      <c r="A2404" s="350">
        <v>40763</v>
      </c>
      <c r="B2404" s="346">
        <v>32.377099999999999</v>
      </c>
      <c r="C2404" s="346">
        <v>1903.47</v>
      </c>
      <c r="D2404" s="346"/>
      <c r="E2404" s="351">
        <f t="shared" si="173"/>
        <v>40763</v>
      </c>
      <c r="F2404" s="353">
        <f t="shared" si="174"/>
        <v>-6.0015735549858729</v>
      </c>
      <c r="G2404" s="354">
        <f t="shared" si="175"/>
        <v>-6.6487170433145</v>
      </c>
      <c r="I2404" s="351">
        <f t="shared" si="176"/>
        <v>40763</v>
      </c>
      <c r="J2404" s="353">
        <f t="array" ref="J2404">(PRODUCT(1+$F$2:F2404/100)-1)*100</f>
        <v>2606.2102975593571</v>
      </c>
      <c r="K2404" s="354">
        <f t="array" ref="K2404">(PRODUCT(1+$G$2:G2404/100)-1)*100</f>
        <v>22.345129899345295</v>
      </c>
      <c r="M2404" s="361">
        <f t="shared" si="177"/>
        <v>3.3943668214425586</v>
      </c>
    </row>
    <row r="2405" spans="1:13">
      <c r="A2405" s="350">
        <v>40764</v>
      </c>
      <c r="B2405" s="346">
        <v>33.971400000000003</v>
      </c>
      <c r="C2405" s="346">
        <v>1993.76</v>
      </c>
      <c r="D2405" s="346"/>
      <c r="E2405" s="351">
        <f t="shared" si="173"/>
        <v>40764</v>
      </c>
      <c r="F2405" s="353">
        <f t="shared" si="174"/>
        <v>4.9241593595473532</v>
      </c>
      <c r="G2405" s="354">
        <f t="shared" si="175"/>
        <v>4.7434422396990694</v>
      </c>
      <c r="I2405" s="351">
        <f t="shared" si="176"/>
        <v>40764</v>
      </c>
      <c r="J2405" s="353">
        <f t="array" ref="J2405">(PRODUCT(1+$F$2:F2405/100)-1)*100</f>
        <v>2739.4684052156608</v>
      </c>
      <c r="K2405" s="354">
        <f t="array" ref="K2405">(PRODUCT(1+$G$2:G2405/100)-1)*100</f>
        <v>28.14850046920554</v>
      </c>
      <c r="M2405" s="361">
        <f t="shared" si="177"/>
        <v>3.398084153709624</v>
      </c>
    </row>
    <row r="2406" spans="1:13">
      <c r="A2406" s="350">
        <v>40765</v>
      </c>
      <c r="B2406" s="346">
        <v>33.2029</v>
      </c>
      <c r="C2406" s="346">
        <v>1906.53</v>
      </c>
      <c r="D2406" s="346"/>
      <c r="E2406" s="351">
        <f t="shared" si="173"/>
        <v>40765</v>
      </c>
      <c r="F2406" s="353">
        <f t="shared" si="174"/>
        <v>-2.2621970245559564</v>
      </c>
      <c r="G2406" s="354">
        <f t="shared" si="175"/>
        <v>-4.3751504694647281</v>
      </c>
      <c r="I2406" s="351">
        <f t="shared" si="176"/>
        <v>40765</v>
      </c>
      <c r="J2406" s="353">
        <f t="array" ref="J2406">(PRODUCT(1+$F$2:F2406/100)-1)*100</f>
        <v>2675.2340354396656</v>
      </c>
      <c r="K2406" s="354">
        <f t="array" ref="K2406">(PRODUCT(1+$G$2:G2406/100)-1)*100</f>
        <v>22.541810749315093</v>
      </c>
      <c r="M2406" s="361">
        <f t="shared" si="177"/>
        <v>3.398841395348513</v>
      </c>
    </row>
    <row r="2407" spans="1:13">
      <c r="A2407" s="350">
        <v>40766</v>
      </c>
      <c r="B2407" s="346">
        <v>34.732799999999997</v>
      </c>
      <c r="C2407" s="346">
        <v>1995.14</v>
      </c>
      <c r="D2407" s="346"/>
      <c r="E2407" s="351">
        <f t="shared" si="173"/>
        <v>40766</v>
      </c>
      <c r="F2407" s="353">
        <f t="shared" si="174"/>
        <v>4.6077300476765615</v>
      </c>
      <c r="G2407" s="354">
        <f t="shared" si="175"/>
        <v>4.6477107624847358</v>
      </c>
      <c r="I2407" s="351">
        <f t="shared" si="176"/>
        <v>40766</v>
      </c>
      <c r="J2407" s="353">
        <f t="array" ref="J2407">(PRODUCT(1+$F$2:F2407/100)-1)*100</f>
        <v>2803.1093279839656</v>
      </c>
      <c r="K2407" s="354">
        <f t="array" ref="K2407">(PRODUCT(1+$G$2:G2407/100)-1)*100</f>
        <v>28.237199676054693</v>
      </c>
      <c r="M2407" s="361">
        <f t="shared" si="177"/>
        <v>3.4001471726244348</v>
      </c>
    </row>
    <row r="2408" spans="1:13">
      <c r="A2408" s="350">
        <v>40767</v>
      </c>
      <c r="B2408" s="346">
        <v>34.857100000000003</v>
      </c>
      <c r="C2408" s="346">
        <v>2005.67</v>
      </c>
      <c r="D2408" s="346"/>
      <c r="E2408" s="351">
        <f t="shared" si="173"/>
        <v>40767</v>
      </c>
      <c r="F2408" s="353">
        <f t="shared" si="174"/>
        <v>0.35787497696702086</v>
      </c>
      <c r="G2408" s="354">
        <f t="shared" si="175"/>
        <v>0.52778251150296107</v>
      </c>
      <c r="I2408" s="351">
        <f t="shared" si="176"/>
        <v>40767</v>
      </c>
      <c r="J2408" s="353">
        <f t="array" ref="J2408">(PRODUCT(1+$F$2:F2408/100)-1)*100</f>
        <v>2813.4988298228154</v>
      </c>
      <c r="K2408" s="354">
        <f t="array" ref="K2408">(PRODUCT(1+$G$2:G2408/100)-1)*100</f>
        <v>28.914013189186051</v>
      </c>
      <c r="M2408" s="361">
        <f t="shared" si="177"/>
        <v>3.3961041457283465</v>
      </c>
    </row>
    <row r="2409" spans="1:13">
      <c r="A2409" s="350">
        <v>40770</v>
      </c>
      <c r="B2409" s="346">
        <v>35.1828</v>
      </c>
      <c r="C2409" s="346">
        <v>2049.5100000000002</v>
      </c>
      <c r="D2409" s="346"/>
      <c r="E2409" s="351">
        <f t="shared" si="173"/>
        <v>40770</v>
      </c>
      <c r="F2409" s="353">
        <f t="shared" si="174"/>
        <v>0.93438639473737428</v>
      </c>
      <c r="G2409" s="354">
        <f t="shared" si="175"/>
        <v>2.1858032477925171</v>
      </c>
      <c r="I2409" s="351">
        <f t="shared" si="176"/>
        <v>40770</v>
      </c>
      <c r="J2409" s="353">
        <f t="array" ref="J2409">(PRODUCT(1+$F$2:F2409/100)-1)*100</f>
        <v>2840.7221664995122</v>
      </c>
      <c r="K2409" s="354">
        <f t="array" ref="K2409">(PRODUCT(1+$G$2:G2409/100)-1)*100</f>
        <v>31.731819876334953</v>
      </c>
      <c r="M2409" s="361">
        <f t="shared" si="177"/>
        <v>3.396049932143927</v>
      </c>
    </row>
    <row r="2410" spans="1:13">
      <c r="A2410" s="350">
        <v>40771</v>
      </c>
      <c r="B2410" s="346">
        <v>34.148499999999999</v>
      </c>
      <c r="C2410" s="346">
        <v>2029.92</v>
      </c>
      <c r="D2410" s="346"/>
      <c r="E2410" s="351">
        <f t="shared" si="173"/>
        <v>40771</v>
      </c>
      <c r="F2410" s="353">
        <f t="shared" si="174"/>
        <v>-2.9397887604170281</v>
      </c>
      <c r="G2410" s="354">
        <f t="shared" si="175"/>
        <v>-0.95583822474640812</v>
      </c>
      <c r="I2410" s="351">
        <f t="shared" si="176"/>
        <v>40771</v>
      </c>
      <c r="J2410" s="353">
        <f t="array" ref="J2410">(PRODUCT(1+$F$2:F2410/100)-1)*100</f>
        <v>2754.2711467736676</v>
      </c>
      <c r="K2410" s="354">
        <f t="array" ref="K2410">(PRODUCT(1+$G$2:G2410/100)-1)*100</f>
        <v>30.472676787802854</v>
      </c>
      <c r="M2410" s="361">
        <f t="shared" si="177"/>
        <v>3.397391963507729</v>
      </c>
    </row>
    <row r="2411" spans="1:13">
      <c r="A2411" s="350">
        <v>40772</v>
      </c>
      <c r="B2411" s="346">
        <v>33.177100000000003</v>
      </c>
      <c r="C2411" s="346">
        <v>2032.41</v>
      </c>
      <c r="D2411" s="346"/>
      <c r="E2411" s="351">
        <f t="shared" si="173"/>
        <v>40772</v>
      </c>
      <c r="F2411" s="353">
        <f t="shared" si="174"/>
        <v>-2.8446344641784971</v>
      </c>
      <c r="G2411" s="354">
        <f t="shared" si="175"/>
        <v>0.12266493260817413</v>
      </c>
      <c r="I2411" s="351">
        <f t="shared" si="176"/>
        <v>40772</v>
      </c>
      <c r="J2411" s="353">
        <f t="array" ref="J2411">(PRODUCT(1+$F$2:F2411/100)-1)*100</f>
        <v>2673.0775660314412</v>
      </c>
      <c r="K2411" s="354">
        <f t="array" ref="K2411">(PRODUCT(1+$G$2:G2411/100)-1)*100</f>
        <v>30.632721008856699</v>
      </c>
      <c r="M2411" s="361">
        <f t="shared" si="177"/>
        <v>3.3984102829955849</v>
      </c>
    </row>
    <row r="2412" spans="1:13">
      <c r="A2412" s="350">
        <v>40773</v>
      </c>
      <c r="B2412" s="346">
        <v>31.0686</v>
      </c>
      <c r="C2412" s="346">
        <v>1941.92</v>
      </c>
      <c r="D2412" s="346"/>
      <c r="E2412" s="351">
        <f t="shared" si="173"/>
        <v>40773</v>
      </c>
      <c r="F2412" s="353">
        <f t="shared" si="174"/>
        <v>-6.355287231252893</v>
      </c>
      <c r="G2412" s="354">
        <f t="shared" si="175"/>
        <v>-4.4523496735402794</v>
      </c>
      <c r="I2412" s="351">
        <f t="shared" si="176"/>
        <v>40773</v>
      </c>
      <c r="J2412" s="353">
        <f t="array" ref="J2412">(PRODUCT(1+$F$2:F2412/100)-1)*100</f>
        <v>2496.8405215647063</v>
      </c>
      <c r="K2412" s="354">
        <f t="array" ref="K2412">(PRODUCT(1+$G$2:G2412/100)-1)*100</f>
        <v>24.816495481482082</v>
      </c>
      <c r="M2412" s="361">
        <f t="shared" si="177"/>
        <v>3.405629612720444</v>
      </c>
    </row>
    <row r="2413" spans="1:13">
      <c r="A2413" s="350">
        <v>40774</v>
      </c>
      <c r="B2413" s="346">
        <v>29.3157</v>
      </c>
      <c r="C2413" s="346">
        <v>1912.77</v>
      </c>
      <c r="D2413" s="346"/>
      <c r="E2413" s="351">
        <f t="shared" si="173"/>
        <v>40774</v>
      </c>
      <c r="F2413" s="353">
        <f t="shared" si="174"/>
        <v>-5.6420308607404319</v>
      </c>
      <c r="G2413" s="354">
        <f t="shared" si="175"/>
        <v>-1.5010917030567783</v>
      </c>
      <c r="I2413" s="351">
        <f t="shared" si="176"/>
        <v>40774</v>
      </c>
      <c r="J2413" s="353">
        <f t="array" ref="J2413">(PRODUCT(1+$F$2:F2413/100)-1)*100</f>
        <v>2350.3259779338127</v>
      </c>
      <c r="K2413" s="354">
        <f t="array" ref="K2413">(PRODUCT(1+$G$2:G2413/100)-1)*100</f>
        <v>22.942885423763325</v>
      </c>
      <c r="M2413" s="361">
        <f t="shared" si="177"/>
        <v>3.4116046377170393</v>
      </c>
    </row>
    <row r="2414" spans="1:13">
      <c r="A2414" s="350">
        <v>40777</v>
      </c>
      <c r="B2414" s="346">
        <v>29.3157</v>
      </c>
      <c r="C2414" s="346">
        <v>1913.27</v>
      </c>
      <c r="D2414" s="346"/>
      <c r="E2414" s="351">
        <f t="shared" si="173"/>
        <v>40777</v>
      </c>
      <c r="F2414" s="353">
        <f t="shared" si="174"/>
        <v>0</v>
      </c>
      <c r="G2414" s="354">
        <f t="shared" si="175"/>
        <v>2.6140100482541229E-2</v>
      </c>
      <c r="I2414" s="351">
        <f t="shared" si="176"/>
        <v>40777</v>
      </c>
      <c r="J2414" s="353">
        <f t="array" ref="J2414">(PRODUCT(1+$F$2:F2414/100)-1)*100</f>
        <v>2350.3259779338127</v>
      </c>
      <c r="K2414" s="354">
        <f t="array" ref="K2414">(PRODUCT(1+$G$2:G2414/100)-1)*100</f>
        <v>22.975022817549238</v>
      </c>
      <c r="M2414" s="361">
        <f t="shared" si="177"/>
        <v>3.4114108299395132</v>
      </c>
    </row>
    <row r="2415" spans="1:13">
      <c r="A2415" s="350">
        <v>40778</v>
      </c>
      <c r="B2415" s="346">
        <v>31.3628</v>
      </c>
      <c r="C2415" s="346">
        <v>1978.89</v>
      </c>
      <c r="D2415" s="346"/>
      <c r="E2415" s="351">
        <f t="shared" si="173"/>
        <v>40778</v>
      </c>
      <c r="F2415" s="353">
        <f t="shared" si="174"/>
        <v>6.98294770379011</v>
      </c>
      <c r="G2415" s="354">
        <f t="shared" si="175"/>
        <v>3.4297302523951245</v>
      </c>
      <c r="I2415" s="351">
        <f t="shared" si="176"/>
        <v>40778</v>
      </c>
      <c r="J2415" s="353">
        <f t="array" ref="J2415">(PRODUCT(1+$F$2:F2415/100)-1)*100</f>
        <v>2521.4309595453146</v>
      </c>
      <c r="K2415" s="354">
        <f t="array" ref="K2415">(PRODUCT(1+$G$2:G2415/100)-1)*100</f>
        <v>27.192734378012528</v>
      </c>
      <c r="M2415" s="361">
        <f t="shared" si="177"/>
        <v>3.4189997460945687</v>
      </c>
    </row>
    <row r="2416" spans="1:13">
      <c r="A2416" s="350">
        <v>40779</v>
      </c>
      <c r="B2416" s="346">
        <v>30.8614</v>
      </c>
      <c r="C2416" s="346">
        <v>2005.13</v>
      </c>
      <c r="D2416" s="346"/>
      <c r="E2416" s="351">
        <f t="shared" si="173"/>
        <v>40779</v>
      </c>
      <c r="F2416" s="353">
        <f t="shared" si="174"/>
        <v>-1.5987092989146356</v>
      </c>
      <c r="G2416" s="354">
        <f t="shared" si="175"/>
        <v>1.3259958865828869</v>
      </c>
      <c r="I2416" s="351">
        <f t="shared" si="176"/>
        <v>40779</v>
      </c>
      <c r="J2416" s="353">
        <f t="array" ref="J2416">(PRODUCT(1+$F$2:F2416/100)-1)*100</f>
        <v>2479.5218990304365</v>
      </c>
      <c r="K2416" s="354">
        <f t="array" ref="K2416">(PRODUCT(1+$G$2:G2416/100)-1)*100</f>
        <v>28.879304803897266</v>
      </c>
      <c r="M2416" s="361">
        <f t="shared" si="177"/>
        <v>3.4190349482155038</v>
      </c>
    </row>
    <row r="2417" spans="1:13">
      <c r="A2417" s="350">
        <v>40780</v>
      </c>
      <c r="B2417" s="346">
        <v>30.832799999999999</v>
      </c>
      <c r="C2417" s="346">
        <v>1973.96</v>
      </c>
      <c r="D2417" s="346"/>
      <c r="E2417" s="351">
        <f t="shared" si="173"/>
        <v>40780</v>
      </c>
      <c r="F2417" s="353">
        <f t="shared" si="174"/>
        <v>-9.267239982632125E-2</v>
      </c>
      <c r="G2417" s="354">
        <f t="shared" si="175"/>
        <v>-1.5545126749886617</v>
      </c>
      <c r="I2417" s="351">
        <f t="shared" si="176"/>
        <v>40780</v>
      </c>
      <c r="J2417" s="353">
        <f t="array" ref="J2417">(PRODUCT(1+$F$2:F2417/100)-1)*100</f>
        <v>2477.1313941825592</v>
      </c>
      <c r="K2417" s="354">
        <f t="array" ref="K2417">(PRODUCT(1+$G$2:G2417/100)-1)*100</f>
        <v>26.875859675283408</v>
      </c>
      <c r="M2417" s="361">
        <f t="shared" si="177"/>
        <v>3.4177746586471534</v>
      </c>
    </row>
    <row r="2418" spans="1:13">
      <c r="A2418" s="350">
        <v>40781</v>
      </c>
      <c r="B2418" s="346">
        <v>31.698499999999999</v>
      </c>
      <c r="C2418" s="346">
        <v>2004.11</v>
      </c>
      <c r="D2418" s="346"/>
      <c r="E2418" s="351">
        <f t="shared" si="173"/>
        <v>40781</v>
      </c>
      <c r="F2418" s="353">
        <f t="shared" si="174"/>
        <v>2.8077242417166248</v>
      </c>
      <c r="G2418" s="354">
        <f t="shared" si="175"/>
        <v>1.5273865731828318</v>
      </c>
      <c r="I2418" s="351">
        <f t="shared" si="176"/>
        <v>40781</v>
      </c>
      <c r="J2418" s="353">
        <f t="array" ref="J2418">(PRODUCT(1+$F$2:F2418/100)-1)*100</f>
        <v>2549.4901370779126</v>
      </c>
      <c r="K2418" s="354">
        <f t="array" ref="K2418">(PRODUCT(1+$G$2:G2418/100)-1)*100</f>
        <v>28.81374452057397</v>
      </c>
      <c r="M2418" s="361">
        <f t="shared" si="177"/>
        <v>3.4189334284601758</v>
      </c>
    </row>
    <row r="2419" spans="1:13">
      <c r="A2419" s="350">
        <v>40784</v>
      </c>
      <c r="B2419" s="346">
        <v>32.147799999999997</v>
      </c>
      <c r="C2419" s="346">
        <v>2061.0500000000002</v>
      </c>
      <c r="D2419" s="346"/>
      <c r="E2419" s="351">
        <f t="shared" si="173"/>
        <v>40784</v>
      </c>
      <c r="F2419" s="353">
        <f t="shared" si="174"/>
        <v>1.4174172279445285</v>
      </c>
      <c r="G2419" s="354">
        <f t="shared" si="175"/>
        <v>2.8411614132956897</v>
      </c>
      <c r="I2419" s="351">
        <f t="shared" si="176"/>
        <v>40784</v>
      </c>
      <c r="J2419" s="353">
        <f t="array" ref="J2419">(PRODUCT(1+$F$2:F2419/100)-1)*100</f>
        <v>2587.044466733546</v>
      </c>
      <c r="K2419" s="354">
        <f t="array" ref="K2419">(PRODUCT(1+$G$2:G2419/100)-1)*100</f>
        <v>32.473550924913816</v>
      </c>
      <c r="M2419" s="361">
        <f t="shared" si="177"/>
        <v>3.4187332625672759</v>
      </c>
    </row>
    <row r="2420" spans="1:13">
      <c r="A2420" s="350">
        <v>40785</v>
      </c>
      <c r="B2420" s="346">
        <v>33.754300000000001</v>
      </c>
      <c r="C2420" s="346">
        <v>2066.37</v>
      </c>
      <c r="D2420" s="346"/>
      <c r="E2420" s="351">
        <f t="shared" si="173"/>
        <v>40785</v>
      </c>
      <c r="F2420" s="353">
        <f t="shared" si="174"/>
        <v>4.9972315368392417</v>
      </c>
      <c r="G2420" s="354">
        <f t="shared" si="175"/>
        <v>0.25812086072631857</v>
      </c>
      <c r="I2420" s="351">
        <f t="shared" si="176"/>
        <v>40785</v>
      </c>
      <c r="J2420" s="353">
        <f t="array" ref="J2420">(PRODUCT(1+$F$2:F2420/100)-1)*100</f>
        <v>2721.3223002340483</v>
      </c>
      <c r="K2420" s="354">
        <f t="array" ref="K2420">(PRODUCT(1+$G$2:G2420/100)-1)*100</f>
        <v>32.815492794795922</v>
      </c>
      <c r="M2420" s="361">
        <f t="shared" si="177"/>
        <v>3.4225386705920022</v>
      </c>
    </row>
    <row r="2421" spans="1:13">
      <c r="A2421" s="350">
        <v>40786</v>
      </c>
      <c r="B2421" s="346">
        <v>33.572800000000001</v>
      </c>
      <c r="C2421" s="346">
        <v>2076.7800000000002</v>
      </c>
      <c r="D2421" s="346"/>
      <c r="E2421" s="351">
        <f t="shared" si="173"/>
        <v>40786</v>
      </c>
      <c r="F2421" s="353">
        <f t="shared" si="174"/>
        <v>-0.5377092696337904</v>
      </c>
      <c r="G2421" s="354">
        <f t="shared" si="175"/>
        <v>0.50378199451213135</v>
      </c>
      <c r="I2421" s="351">
        <f t="shared" si="176"/>
        <v>40786</v>
      </c>
      <c r="J2421" s="353">
        <f t="array" ref="J2421">(PRODUCT(1+$F$2:F2421/100)-1)*100</f>
        <v>2706.1517886994448</v>
      </c>
      <c r="K2421" s="354">
        <f t="array" ref="K2421">(PRODUCT(1+$G$2:G2421/100)-1)*100</f>
        <v>33.484593333418665</v>
      </c>
      <c r="M2421" s="361">
        <f t="shared" si="177"/>
        <v>3.4223985740356442</v>
      </c>
    </row>
    <row r="2422" spans="1:13">
      <c r="A2422" s="350">
        <v>40787</v>
      </c>
      <c r="B2422" s="346">
        <v>33.324300000000001</v>
      </c>
      <c r="C2422" s="346">
        <v>2052.3000000000002</v>
      </c>
      <c r="D2422" s="346"/>
      <c r="E2422" s="351">
        <f t="shared" si="173"/>
        <v>40787</v>
      </c>
      <c r="F2422" s="353">
        <f t="shared" si="174"/>
        <v>-0.74018252871371759</v>
      </c>
      <c r="G2422" s="354">
        <f t="shared" si="175"/>
        <v>-1.1787478692976583</v>
      </c>
      <c r="I2422" s="351">
        <f t="shared" si="176"/>
        <v>40787</v>
      </c>
      <c r="J2422" s="353">
        <f t="array" ref="J2422">(PRODUCT(1+$F$2:F2422/100)-1)*100</f>
        <v>2685.3811434303038</v>
      </c>
      <c r="K2422" s="354">
        <f t="array" ref="K2422">(PRODUCT(1+$G$2:G2422/100)-1)*100</f>
        <v>31.911146533660339</v>
      </c>
      <c r="M2422" s="361">
        <f t="shared" si="177"/>
        <v>3.4225885132464926</v>
      </c>
    </row>
    <row r="2423" spans="1:13">
      <c r="A2423" s="350">
        <v>40788</v>
      </c>
      <c r="B2423" s="346">
        <v>30.444299999999998</v>
      </c>
      <c r="C2423" s="346">
        <v>2000.5</v>
      </c>
      <c r="D2423" s="346"/>
      <c r="E2423" s="351">
        <f t="shared" si="173"/>
        <v>40788</v>
      </c>
      <c r="F2423" s="353">
        <f t="shared" si="174"/>
        <v>-8.6423420747022472</v>
      </c>
      <c r="G2423" s="354">
        <f t="shared" si="175"/>
        <v>-2.5239974662573772</v>
      </c>
      <c r="I2423" s="351">
        <f t="shared" si="176"/>
        <v>40788</v>
      </c>
      <c r="J2423" s="353">
        <f t="array" ref="J2423">(PRODUCT(1+$F$2:F2423/100)-1)*100</f>
        <v>2444.6589769308043</v>
      </c>
      <c r="K2423" s="354">
        <f t="array" ref="K2423">(PRODUCT(1+$G$2:G2423/100)-1)*100</f>
        <v>28.581712537439707</v>
      </c>
      <c r="M2423" s="361">
        <f t="shared" si="177"/>
        <v>3.4375123854267384</v>
      </c>
    </row>
    <row r="2424" spans="1:13">
      <c r="A2424" s="350">
        <v>40791</v>
      </c>
      <c r="B2424" s="346">
        <v>30.444299999999998</v>
      </c>
      <c r="C2424" s="346">
        <v>2000.5</v>
      </c>
      <c r="D2424" s="346"/>
      <c r="E2424" s="351">
        <f t="shared" si="173"/>
        <v>40791</v>
      </c>
      <c r="F2424" s="353">
        <f t="shared" si="174"/>
        <v>0</v>
      </c>
      <c r="G2424" s="354">
        <f t="shared" si="175"/>
        <v>0</v>
      </c>
      <c r="I2424" s="351">
        <f t="shared" si="176"/>
        <v>40791</v>
      </c>
      <c r="J2424" s="353">
        <f t="array" ref="J2424">(PRODUCT(1+$F$2:F2424/100)-1)*100</f>
        <v>2444.6589769308043</v>
      </c>
      <c r="K2424" s="354">
        <f t="array" ref="K2424">(PRODUCT(1+$G$2:G2424/100)-1)*100</f>
        <v>28.581712537439707</v>
      </c>
      <c r="M2424" s="361">
        <f t="shared" si="177"/>
        <v>3.4375285598714473</v>
      </c>
    </row>
    <row r="2425" spans="1:13">
      <c r="A2425" s="350">
        <v>40792</v>
      </c>
      <c r="B2425" s="346">
        <v>31.252800000000001</v>
      </c>
      <c r="C2425" s="346">
        <v>1985.67</v>
      </c>
      <c r="D2425" s="346"/>
      <c r="E2425" s="351">
        <f t="shared" si="173"/>
        <v>40792</v>
      </c>
      <c r="F2425" s="353">
        <f t="shared" si="174"/>
        <v>2.6556695341985348</v>
      </c>
      <c r="G2425" s="354">
        <f t="shared" si="175"/>
        <v>-0.74131467133216056</v>
      </c>
      <c r="I2425" s="351">
        <f t="shared" si="176"/>
        <v>40792</v>
      </c>
      <c r="J2425" s="353">
        <f t="array" ref="J2425">(PRODUCT(1+$F$2:F2425/100)-1)*100</f>
        <v>2512.2367101304039</v>
      </c>
      <c r="K2425" s="354">
        <f t="array" ref="K2425">(PRODUCT(1+$G$2:G2425/100)-1)*100</f>
        <v>27.628517437749522</v>
      </c>
      <c r="M2425" s="361">
        <f t="shared" si="177"/>
        <v>3.4360420291797036</v>
      </c>
    </row>
    <row r="2426" spans="1:13">
      <c r="A2426" s="350">
        <v>40793</v>
      </c>
      <c r="B2426" s="346">
        <v>30.857099999999999</v>
      </c>
      <c r="C2426" s="346">
        <v>2043.05</v>
      </c>
      <c r="D2426" s="346"/>
      <c r="E2426" s="351">
        <f t="shared" si="173"/>
        <v>40793</v>
      </c>
      <c r="F2426" s="353">
        <f t="shared" si="174"/>
        <v>-1.266126555060676</v>
      </c>
      <c r="G2426" s="354">
        <f t="shared" si="175"/>
        <v>2.8897047344221383</v>
      </c>
      <c r="I2426" s="351">
        <f t="shared" si="176"/>
        <v>40793</v>
      </c>
      <c r="J2426" s="353">
        <f t="array" ref="J2426">(PRODUCT(1+$F$2:F2426/100)-1)*100</f>
        <v>2479.1624874623994</v>
      </c>
      <c r="K2426" s="354">
        <f t="array" ref="K2426">(PRODUCT(1+$G$2:G2426/100)-1)*100</f>
        <v>31.316604748620946</v>
      </c>
      <c r="M2426" s="361">
        <f t="shared" si="177"/>
        <v>3.4363137745960421</v>
      </c>
    </row>
    <row r="2427" spans="1:13">
      <c r="A2427" s="350">
        <v>40794</v>
      </c>
      <c r="B2427" s="346">
        <v>30.171399999999998</v>
      </c>
      <c r="C2427" s="346">
        <v>2021.42</v>
      </c>
      <c r="D2427" s="346"/>
      <c r="E2427" s="351">
        <f t="shared" si="173"/>
        <v>40794</v>
      </c>
      <c r="F2427" s="353">
        <f t="shared" si="174"/>
        <v>-2.2221790122856633</v>
      </c>
      <c r="G2427" s="354">
        <f t="shared" si="175"/>
        <v>-1.0587112405472165</v>
      </c>
      <c r="I2427" s="351">
        <f t="shared" si="176"/>
        <v>40794</v>
      </c>
      <c r="J2427" s="353">
        <f t="array" ref="J2427">(PRODUCT(1+$F$2:F2427/100)-1)*100</f>
        <v>2421.848879973265</v>
      </c>
      <c r="K2427" s="354">
        <f t="array" ref="K2427">(PRODUCT(1+$G$2:G2427/100)-1)*100</f>
        <v>29.926341093442343</v>
      </c>
      <c r="M2427" s="361">
        <f t="shared" si="177"/>
        <v>3.43717071277963</v>
      </c>
    </row>
    <row r="2428" spans="1:13">
      <c r="A2428" s="350">
        <v>40795</v>
      </c>
      <c r="B2428" s="346">
        <v>29.138500000000001</v>
      </c>
      <c r="C2428" s="346">
        <v>1967.47</v>
      </c>
      <c r="D2428" s="346"/>
      <c r="E2428" s="351">
        <f t="shared" si="173"/>
        <v>40795</v>
      </c>
      <c r="F2428" s="353">
        <f t="shared" si="174"/>
        <v>-3.4234407418946344</v>
      </c>
      <c r="G2428" s="354">
        <f t="shared" si="175"/>
        <v>-2.6689159105975024</v>
      </c>
      <c r="I2428" s="351">
        <f t="shared" si="176"/>
        <v>40795</v>
      </c>
      <c r="J2428" s="353">
        <f t="array" ref="J2428">(PRODUCT(1+$F$2:F2428/100)-1)*100</f>
        <v>2335.5148779672468</v>
      </c>
      <c r="K2428" s="354">
        <f t="array" ref="K2428">(PRODUCT(1+$G$2:G2428/100)-1)*100</f>
        <v>26.458716303942275</v>
      </c>
      <c r="M2428" s="361">
        <f t="shared" si="177"/>
        <v>3.4351395227521824</v>
      </c>
    </row>
    <row r="2429" spans="1:13">
      <c r="A2429" s="350">
        <v>40798</v>
      </c>
      <c r="B2429" s="346">
        <v>30.007100000000001</v>
      </c>
      <c r="C2429" s="346">
        <v>1981.3</v>
      </c>
      <c r="D2429" s="346"/>
      <c r="E2429" s="351">
        <f t="shared" si="173"/>
        <v>40798</v>
      </c>
      <c r="F2429" s="353">
        <f t="shared" si="174"/>
        <v>2.9809358752166393</v>
      </c>
      <c r="G2429" s="354">
        <f t="shared" si="175"/>
        <v>0.70293320863850095</v>
      </c>
      <c r="I2429" s="351">
        <f t="shared" si="176"/>
        <v>40798</v>
      </c>
      <c r="J2429" s="353">
        <f t="array" ref="J2429">(PRODUCT(1+$F$2:F2429/100)-1)*100</f>
        <v>2408.1160147108112</v>
      </c>
      <c r="K2429" s="354">
        <f t="array" ref="K2429">(PRODUCT(1+$G$2:G2429/100)-1)*100</f>
        <v>27.347636616060633</v>
      </c>
      <c r="M2429" s="361">
        <f t="shared" si="177"/>
        <v>3.4364524995644143</v>
      </c>
    </row>
    <row r="2430" spans="1:13">
      <c r="A2430" s="350">
        <v>40799</v>
      </c>
      <c r="B2430" s="346">
        <v>29.821400000000001</v>
      </c>
      <c r="C2430" s="346">
        <v>2000.08</v>
      </c>
      <c r="D2430" s="346"/>
      <c r="E2430" s="351">
        <f t="shared" si="173"/>
        <v>40799</v>
      </c>
      <c r="F2430" s="353">
        <f t="shared" si="174"/>
        <v>-0.61885353799601139</v>
      </c>
      <c r="G2430" s="354">
        <f t="shared" si="175"/>
        <v>0.94786251451066672</v>
      </c>
      <c r="I2430" s="351">
        <f t="shared" si="176"/>
        <v>40799</v>
      </c>
      <c r="J2430" s="353">
        <f t="array" ref="J2430">(PRODUCT(1+$F$2:F2430/100)-1)*100</f>
        <v>2392.5944500167288</v>
      </c>
      <c r="K2430" s="354">
        <f t="array" ref="K2430">(PRODUCT(1+$G$2:G2430/100)-1)*100</f>
        <v>28.554717126659533</v>
      </c>
      <c r="M2430" s="361">
        <f t="shared" si="177"/>
        <v>3.4366134278760558</v>
      </c>
    </row>
    <row r="2431" spans="1:13">
      <c r="A2431" s="350">
        <v>40800</v>
      </c>
      <c r="B2431" s="346">
        <v>29.8157</v>
      </c>
      <c r="C2431" s="346">
        <v>2027.04</v>
      </c>
      <c r="D2431" s="346"/>
      <c r="E2431" s="351">
        <f t="shared" si="173"/>
        <v>40800</v>
      </c>
      <c r="F2431" s="353">
        <f t="shared" si="174"/>
        <v>-1.9113790767710803E-2</v>
      </c>
      <c r="G2431" s="354">
        <f t="shared" si="175"/>
        <v>1.3479460821567146</v>
      </c>
      <c r="I2431" s="351">
        <f t="shared" si="176"/>
        <v>40800</v>
      </c>
      <c r="J2431" s="353">
        <f t="array" ref="J2431">(PRODUCT(1+$F$2:F2431/100)-1)*100</f>
        <v>2392.1180207288648</v>
      </c>
      <c r="K2431" s="354">
        <f t="array" ref="K2431">(PRODUCT(1+$G$2:G2431/100)-1)*100</f>
        <v>30.287565399595984</v>
      </c>
      <c r="M2431" s="361">
        <f t="shared" si="177"/>
        <v>3.4360042619596687</v>
      </c>
    </row>
    <row r="2432" spans="1:13">
      <c r="A2432" s="350">
        <v>40801</v>
      </c>
      <c r="B2432" s="346">
        <v>24.178599999999999</v>
      </c>
      <c r="C2432" s="346">
        <v>2062.25</v>
      </c>
      <c r="D2432" s="346"/>
      <c r="E2432" s="351">
        <f t="shared" si="173"/>
        <v>40801</v>
      </c>
      <c r="F2432" s="353">
        <f t="shared" si="174"/>
        <v>-18.906482155374515</v>
      </c>
      <c r="G2432" s="354">
        <f t="shared" si="175"/>
        <v>1.7370155497671513</v>
      </c>
      <c r="I2432" s="351">
        <f t="shared" si="176"/>
        <v>40801</v>
      </c>
      <c r="J2432" s="353">
        <f t="array" ref="J2432">(PRODUCT(1+$F$2:F2432/100)-1)*100</f>
        <v>1920.9461718488897</v>
      </c>
      <c r="K2432" s="354">
        <f t="array" ref="K2432">(PRODUCT(1+$G$2:G2432/100)-1)*100</f>
        <v>32.55068067000002</v>
      </c>
      <c r="M2432" s="361">
        <f t="shared" si="177"/>
        <v>3.4996782505662209</v>
      </c>
    </row>
    <row r="2433" spans="1:13">
      <c r="A2433" s="350">
        <v>40802</v>
      </c>
      <c r="B2433" s="346">
        <v>22.17</v>
      </c>
      <c r="C2433" s="346">
        <v>2074.06</v>
      </c>
      <c r="D2433" s="346"/>
      <c r="E2433" s="351">
        <f t="shared" si="173"/>
        <v>40802</v>
      </c>
      <c r="F2433" s="353">
        <f t="shared" si="174"/>
        <v>-8.307346165617524</v>
      </c>
      <c r="G2433" s="354">
        <f t="shared" si="175"/>
        <v>0.57267547581525413</v>
      </c>
      <c r="I2433" s="351">
        <f t="shared" si="176"/>
        <v>40802</v>
      </c>
      <c r="J2433" s="353">
        <f t="array" ref="J2433">(PRODUCT(1+$F$2:F2433/100)-1)*100</f>
        <v>1753.0591775326066</v>
      </c>
      <c r="K2433" s="354">
        <f t="array" ref="K2433">(PRODUCT(1+$G$2:G2433/100)-1)*100</f>
        <v>33.309765911223302</v>
      </c>
      <c r="M2433" s="361">
        <f t="shared" si="177"/>
        <v>3.512969221534473</v>
      </c>
    </row>
    <row r="2434" spans="1:13">
      <c r="A2434" s="350">
        <v>40805</v>
      </c>
      <c r="B2434" s="346">
        <v>20.535699999999999</v>
      </c>
      <c r="C2434" s="346">
        <v>2053.7399999999998</v>
      </c>
      <c r="D2434" s="346"/>
      <c r="E2434" s="351">
        <f t="shared" si="173"/>
        <v>40805</v>
      </c>
      <c r="F2434" s="353">
        <f t="shared" si="174"/>
        <v>-7.3716734325665501</v>
      </c>
      <c r="G2434" s="354">
        <f t="shared" si="175"/>
        <v>-0.97972093382062697</v>
      </c>
      <c r="I2434" s="351">
        <f t="shared" si="176"/>
        <v>40805</v>
      </c>
      <c r="J2434" s="353">
        <f t="array" ref="J2434">(PRODUCT(1+$F$2:F2434/100)-1)*100</f>
        <v>1616.4577064526991</v>
      </c>
      <c r="K2434" s="354">
        <f t="array" ref="K2434">(PRODUCT(1+$G$2:G2434/100)-1)*100</f>
        <v>32.003702227763767</v>
      </c>
      <c r="M2434" s="361">
        <f t="shared" si="177"/>
        <v>3.5233540937277521</v>
      </c>
    </row>
    <row r="2435" spans="1:13">
      <c r="A2435" s="350">
        <v>40806</v>
      </c>
      <c r="B2435" s="346">
        <v>18.575700000000001</v>
      </c>
      <c r="C2435" s="346">
        <v>2050.39</v>
      </c>
      <c r="D2435" s="346"/>
      <c r="E2435" s="351">
        <f t="shared" ref="E2435:E2498" si="178">A2435</f>
        <v>40806</v>
      </c>
      <c r="F2435" s="353">
        <f t="shared" ref="F2435:F2498" si="179">((B2435/B2434)-1)*100</f>
        <v>-9.5443544656378716</v>
      </c>
      <c r="G2435" s="354">
        <f t="shared" ref="G2435:G2498" si="180">((C2435/C2434)-1)*100</f>
        <v>-0.1631170450008268</v>
      </c>
      <c r="I2435" s="351">
        <f t="shared" ref="I2435:I2498" si="181">E2435</f>
        <v>40806</v>
      </c>
      <c r="J2435" s="353">
        <f t="array" ref="J2435">(PRODUCT(1+$F$2:F2435/100)-1)*100</f>
        <v>1452.6328986960955</v>
      </c>
      <c r="K2435" s="354">
        <f t="array" ref="K2435">(PRODUCT(1+$G$2:G2435/100)-1)*100</f>
        <v>31.78838168939815</v>
      </c>
      <c r="M2435" s="361">
        <f t="shared" si="177"/>
        <v>3.5311109798920715</v>
      </c>
    </row>
    <row r="2436" spans="1:13">
      <c r="A2436" s="350">
        <v>40807</v>
      </c>
      <c r="B2436" s="346">
        <v>18.357099999999999</v>
      </c>
      <c r="C2436" s="346">
        <v>1990.2</v>
      </c>
      <c r="D2436" s="346"/>
      <c r="E2436" s="351">
        <f t="shared" si="178"/>
        <v>40807</v>
      </c>
      <c r="F2436" s="353">
        <f t="shared" si="179"/>
        <v>-1.1768062576376748</v>
      </c>
      <c r="G2436" s="354">
        <f t="shared" si="180"/>
        <v>-2.9355390925628666</v>
      </c>
      <c r="I2436" s="351">
        <f t="shared" si="181"/>
        <v>40807</v>
      </c>
      <c r="J2436" s="353">
        <f t="array" ref="J2436">(PRODUCT(1+$F$2:F2436/100)-1)*100</f>
        <v>1434.3614175860987</v>
      </c>
      <c r="K2436" s="354">
        <f t="array" ref="K2436">(PRODUCT(1+$G$2:G2436/100)-1)*100</f>
        <v>27.919682225449893</v>
      </c>
      <c r="M2436" s="361">
        <f t="shared" si="177"/>
        <v>3.5301962488084202</v>
      </c>
    </row>
    <row r="2437" spans="1:13">
      <c r="A2437" s="350">
        <v>40808</v>
      </c>
      <c r="B2437" s="346">
        <v>18.3614</v>
      </c>
      <c r="C2437" s="346">
        <v>1926.76</v>
      </c>
      <c r="D2437" s="346"/>
      <c r="E2437" s="351">
        <f t="shared" si="178"/>
        <v>40808</v>
      </c>
      <c r="F2437" s="353">
        <f t="shared" si="179"/>
        <v>2.3424179200426387E-2</v>
      </c>
      <c r="G2437" s="354">
        <f t="shared" si="180"/>
        <v>-3.1876193347402326</v>
      </c>
      <c r="I2437" s="351">
        <f t="shared" si="181"/>
        <v>40808</v>
      </c>
      <c r="J2437" s="353">
        <f t="array" ref="J2437">(PRODUCT(1+$F$2:F2437/100)-1)*100</f>
        <v>1434.7208291541363</v>
      </c>
      <c r="K2437" s="354">
        <f t="array" ref="K2437">(PRODUCT(1+$G$2:G2437/100)-1)*100</f>
        <v>23.842089701893187</v>
      </c>
      <c r="M2437" s="361">
        <f t="shared" si="177"/>
        <v>3.5300374469661349</v>
      </c>
    </row>
    <row r="2438" spans="1:13">
      <c r="A2438" s="350">
        <v>40809</v>
      </c>
      <c r="B2438" s="346">
        <v>18.48</v>
      </c>
      <c r="C2438" s="346">
        <v>1938.73</v>
      </c>
      <c r="D2438" s="346"/>
      <c r="E2438" s="351">
        <f t="shared" si="178"/>
        <v>40809</v>
      </c>
      <c r="F2438" s="353">
        <f t="shared" si="179"/>
        <v>0.64592024573288942</v>
      </c>
      <c r="G2438" s="354">
        <f t="shared" si="180"/>
        <v>0.62125018165211099</v>
      </c>
      <c r="I2438" s="351">
        <f t="shared" si="181"/>
        <v>40809</v>
      </c>
      <c r="J2438" s="353">
        <f t="array" ref="J2438">(PRODUCT(1+$F$2:F2438/100)-1)*100</f>
        <v>1444.6339017051225</v>
      </c>
      <c r="K2438" s="354">
        <f t="array" ref="K2438">(PRODUCT(1+$G$2:G2438/100)-1)*100</f>
        <v>24.611458909127968</v>
      </c>
      <c r="M2438" s="361">
        <f t="shared" si="177"/>
        <v>3.5299486614545863</v>
      </c>
    </row>
    <row r="2439" spans="1:13">
      <c r="A2439" s="350">
        <v>40812</v>
      </c>
      <c r="B2439" s="346">
        <v>18.8886</v>
      </c>
      <c r="C2439" s="346">
        <v>1983.97</v>
      </c>
      <c r="D2439" s="346"/>
      <c r="E2439" s="351">
        <f t="shared" si="178"/>
        <v>40812</v>
      </c>
      <c r="F2439" s="353">
        <f t="shared" si="179"/>
        <v>2.211038961038958</v>
      </c>
      <c r="G2439" s="354">
        <f t="shared" si="180"/>
        <v>2.333486354469172</v>
      </c>
      <c r="I2439" s="351">
        <f t="shared" si="181"/>
        <v>40812</v>
      </c>
      <c r="J2439" s="353">
        <f t="array" ref="J2439">(PRODUCT(1+$F$2:F2439/100)-1)*100</f>
        <v>1478.786359077239</v>
      </c>
      <c r="K2439" s="354">
        <f t="array" ref="K2439">(PRODUCT(1+$G$2:G2439/100)-1)*100</f>
        <v>27.519250298877431</v>
      </c>
      <c r="M2439" s="361">
        <f t="shared" si="177"/>
        <v>3.5306014589239409</v>
      </c>
    </row>
    <row r="2440" spans="1:13">
      <c r="A2440" s="350">
        <v>40813</v>
      </c>
      <c r="B2440" s="346">
        <v>18.212800000000001</v>
      </c>
      <c r="C2440" s="346">
        <v>2005.19</v>
      </c>
      <c r="D2440" s="346"/>
      <c r="E2440" s="351">
        <f t="shared" si="178"/>
        <v>40813</v>
      </c>
      <c r="F2440" s="353">
        <f t="shared" si="179"/>
        <v>-3.5778194254735607</v>
      </c>
      <c r="G2440" s="354">
        <f t="shared" si="180"/>
        <v>1.0695726245860682</v>
      </c>
      <c r="I2440" s="351">
        <f t="shared" si="181"/>
        <v>40813</v>
      </c>
      <c r="J2440" s="353">
        <f t="array" ref="J2440">(PRODUCT(1+$F$2:F2440/100)-1)*100</f>
        <v>1422.3002340354467</v>
      </c>
      <c r="K2440" s="354">
        <f t="array" ref="K2440">(PRODUCT(1+$G$2:G2440/100)-1)*100</f>
        <v>28.883161291151605</v>
      </c>
      <c r="M2440" s="361">
        <f t="shared" si="177"/>
        <v>3.5309740857123186</v>
      </c>
    </row>
    <row r="2441" spans="1:13">
      <c r="A2441" s="350">
        <v>40814</v>
      </c>
      <c r="B2441" s="346">
        <v>18.162800000000001</v>
      </c>
      <c r="C2441" s="346">
        <v>1964.2</v>
      </c>
      <c r="D2441" s="346"/>
      <c r="E2441" s="351">
        <f t="shared" si="178"/>
        <v>40814</v>
      </c>
      <c r="F2441" s="353">
        <f t="shared" si="179"/>
        <v>-0.27453219713607924</v>
      </c>
      <c r="G2441" s="354">
        <f t="shared" si="180"/>
        <v>-2.0441953131623447</v>
      </c>
      <c r="I2441" s="351">
        <f t="shared" si="181"/>
        <v>40814</v>
      </c>
      <c r="J2441" s="353">
        <f t="array" ref="J2441">(PRODUCT(1+$F$2:F2441/100)-1)*100</f>
        <v>1418.1210297559414</v>
      </c>
      <c r="K2441" s="354">
        <f t="array" ref="K2441">(PRODUCT(1+$G$2:G2441/100)-1)*100</f>
        <v>26.248537748582422</v>
      </c>
      <c r="M2441" s="361">
        <f t="shared" si="177"/>
        <v>3.5309685716197503</v>
      </c>
    </row>
    <row r="2442" spans="1:13">
      <c r="A2442" s="350">
        <v>40815</v>
      </c>
      <c r="B2442" s="346">
        <v>16.170000000000002</v>
      </c>
      <c r="C2442" s="346">
        <v>1980.23</v>
      </c>
      <c r="D2442" s="346"/>
      <c r="E2442" s="351">
        <f t="shared" si="178"/>
        <v>40815</v>
      </c>
      <c r="F2442" s="353">
        <f t="shared" si="179"/>
        <v>-10.971876582905715</v>
      </c>
      <c r="G2442" s="354">
        <f t="shared" si="180"/>
        <v>0.81610833927299176</v>
      </c>
      <c r="I2442" s="351">
        <f t="shared" si="181"/>
        <v>40815</v>
      </c>
      <c r="J2442" s="353">
        <f t="array" ref="J2442">(PRODUCT(1+$F$2:F2442/100)-1)*100</f>
        <v>1251.5546639919824</v>
      </c>
      <c r="K2442" s="354">
        <f t="array" ref="K2442">(PRODUCT(1+$G$2:G2442/100)-1)*100</f>
        <v>27.278862593358809</v>
      </c>
      <c r="M2442" s="361">
        <f t="shared" si="177"/>
        <v>3.5506025861399086</v>
      </c>
    </row>
    <row r="2443" spans="1:13">
      <c r="A2443" s="350">
        <v>40816</v>
      </c>
      <c r="B2443" s="346">
        <v>16.1814</v>
      </c>
      <c r="C2443" s="346">
        <v>1930.79</v>
      </c>
      <c r="D2443" s="346"/>
      <c r="E2443" s="351">
        <f t="shared" si="178"/>
        <v>40816</v>
      </c>
      <c r="F2443" s="353">
        <f t="shared" si="179"/>
        <v>7.0500927643779576E-2</v>
      </c>
      <c r="G2443" s="354">
        <f t="shared" si="180"/>
        <v>-2.4966796786231926</v>
      </c>
      <c r="I2443" s="351">
        <f t="shared" si="181"/>
        <v>40816</v>
      </c>
      <c r="J2443" s="353">
        <f t="array" ref="J2443">(PRODUCT(1+$F$2:F2443/100)-1)*100</f>
        <v>1252.5075225677094</v>
      </c>
      <c r="K2443" s="354">
        <f t="array" ref="K2443">(PRODUCT(1+$G$2:G2443/100)-1)*100</f>
        <v>24.101117095807687</v>
      </c>
      <c r="M2443" s="361">
        <f t="shared" si="177"/>
        <v>3.5494755398025117</v>
      </c>
    </row>
    <row r="2444" spans="1:13">
      <c r="A2444" s="350">
        <v>40819</v>
      </c>
      <c r="B2444" s="346">
        <v>16.178599999999999</v>
      </c>
      <c r="C2444" s="346">
        <v>1875.95</v>
      </c>
      <c r="D2444" s="346"/>
      <c r="E2444" s="351">
        <f t="shared" si="178"/>
        <v>40819</v>
      </c>
      <c r="F2444" s="353">
        <f t="shared" si="179"/>
        <v>-1.7303817963842949E-2</v>
      </c>
      <c r="G2444" s="354">
        <f t="shared" si="180"/>
        <v>-2.8402881721989348</v>
      </c>
      <c r="I2444" s="351">
        <f t="shared" si="181"/>
        <v>40819</v>
      </c>
      <c r="J2444" s="353">
        <f t="array" ref="J2444">(PRODUCT(1+$F$2:F2444/100)-1)*100</f>
        <v>1252.273487128057</v>
      </c>
      <c r="K2444" s="354">
        <f t="array" ref="K2444">(PRODUCT(1+$G$2:G2444/100)-1)*100</f>
        <v>20.576287745368703</v>
      </c>
      <c r="M2444" s="361">
        <f t="shared" si="177"/>
        <v>3.5479181290928872</v>
      </c>
    </row>
    <row r="2445" spans="1:13">
      <c r="A2445" s="350">
        <v>40820</v>
      </c>
      <c r="B2445" s="346">
        <v>16.414300000000001</v>
      </c>
      <c r="C2445" s="346">
        <v>1918.39</v>
      </c>
      <c r="D2445" s="346"/>
      <c r="E2445" s="351">
        <f t="shared" si="178"/>
        <v>40820</v>
      </c>
      <c r="F2445" s="353">
        <f t="shared" si="179"/>
        <v>1.4568627693372749</v>
      </c>
      <c r="G2445" s="354">
        <f t="shared" si="180"/>
        <v>2.2623204243183537</v>
      </c>
      <c r="I2445" s="351">
        <f t="shared" si="181"/>
        <v>40820</v>
      </c>
      <c r="J2445" s="353">
        <f t="array" ref="J2445">(PRODUCT(1+$F$2:F2445/100)-1)*100</f>
        <v>1271.9742561016444</v>
      </c>
      <c r="K2445" s="354">
        <f t="array" ref="K2445">(PRODUCT(1+$G$2:G2445/100)-1)*100</f>
        <v>23.304109729917055</v>
      </c>
      <c r="M2445" s="361">
        <f t="shared" si="177"/>
        <v>3.5468759170485105</v>
      </c>
    </row>
    <row r="2446" spans="1:13">
      <c r="A2446" s="350">
        <v>40821</v>
      </c>
      <c r="B2446" s="346">
        <v>17.108599999999999</v>
      </c>
      <c r="C2446" s="346">
        <v>1953.67</v>
      </c>
      <c r="D2446" s="346"/>
      <c r="E2446" s="351">
        <f t="shared" si="178"/>
        <v>40821</v>
      </c>
      <c r="F2446" s="353">
        <f t="shared" si="179"/>
        <v>4.2298483639265694</v>
      </c>
      <c r="G2446" s="354">
        <f t="shared" si="180"/>
        <v>1.8390421134388824</v>
      </c>
      <c r="I2446" s="351">
        <f t="shared" si="181"/>
        <v>40821</v>
      </c>
      <c r="J2446" s="353">
        <f t="array" ref="J2446">(PRODUCT(1+$F$2:F2446/100)-1)*100</f>
        <v>1330.0066867268536</v>
      </c>
      <c r="K2446" s="354">
        <f t="array" ref="K2446">(PRODUCT(1+$G$2:G2446/100)-1)*100</f>
        <v>25.571724235451111</v>
      </c>
      <c r="M2446" s="361">
        <f t="shared" si="177"/>
        <v>3.5494079371091765</v>
      </c>
    </row>
    <row r="2447" spans="1:13">
      <c r="A2447" s="350">
        <v>40822</v>
      </c>
      <c r="B2447" s="346">
        <v>17.605699999999999</v>
      </c>
      <c r="C2447" s="346">
        <v>1989.61</v>
      </c>
      <c r="D2447" s="346"/>
      <c r="E2447" s="351">
        <f t="shared" si="178"/>
        <v>40822</v>
      </c>
      <c r="F2447" s="353">
        <f t="shared" si="179"/>
        <v>2.9055562699461079</v>
      </c>
      <c r="G2447" s="354">
        <f t="shared" si="180"/>
        <v>1.8396146739213748</v>
      </c>
      <c r="I2447" s="351">
        <f t="shared" si="181"/>
        <v>40822</v>
      </c>
      <c r="J2447" s="353">
        <f t="array" ref="J2447">(PRODUCT(1+$F$2:F2447/100)-1)*100</f>
        <v>1371.5563356736941</v>
      </c>
      <c r="K2447" s="354">
        <f t="array" ref="K2447">(PRODUCT(1+$G$2:G2447/100)-1)*100</f>
        <v>27.881760100782561</v>
      </c>
      <c r="M2447" s="361">
        <f t="shared" si="177"/>
        <v>3.5366663611798068</v>
      </c>
    </row>
    <row r="2448" spans="1:13">
      <c r="A2448" s="350">
        <v>40823</v>
      </c>
      <c r="B2448" s="346">
        <v>16.744299999999999</v>
      </c>
      <c r="C2448" s="346">
        <v>1973.42</v>
      </c>
      <c r="D2448" s="346"/>
      <c r="E2448" s="351">
        <f t="shared" si="178"/>
        <v>40823</v>
      </c>
      <c r="F2448" s="353">
        <f t="shared" si="179"/>
        <v>-4.8927336033216529</v>
      </c>
      <c r="G2448" s="354">
        <f t="shared" si="180"/>
        <v>-0.81372731339306448</v>
      </c>
      <c r="I2448" s="351">
        <f t="shared" si="181"/>
        <v>40823</v>
      </c>
      <c r="J2448" s="353">
        <f t="array" ref="J2448">(PRODUCT(1+$F$2:F2448/100)-1)*100</f>
        <v>1299.5570043463786</v>
      </c>
      <c r="K2448" s="354">
        <f t="array" ref="K2448">(PRODUCT(1+$G$2:G2448/100)-1)*100</f>
        <v>26.841151289994691</v>
      </c>
      <c r="M2448" s="361">
        <f t="shared" si="177"/>
        <v>3.4946767815478537</v>
      </c>
    </row>
    <row r="2449" spans="1:13">
      <c r="A2449" s="350">
        <v>40826</v>
      </c>
      <c r="B2449" s="346">
        <v>15.9457</v>
      </c>
      <c r="C2449" s="346">
        <v>2040.76</v>
      </c>
      <c r="D2449" s="346"/>
      <c r="E2449" s="351">
        <f t="shared" si="178"/>
        <v>40826</v>
      </c>
      <c r="F2449" s="353">
        <f t="shared" si="179"/>
        <v>-4.7693842083574634</v>
      </c>
      <c r="G2449" s="354">
        <f t="shared" si="180"/>
        <v>3.4123501332711692</v>
      </c>
      <c r="I2449" s="351">
        <f t="shared" si="181"/>
        <v>40826</v>
      </c>
      <c r="J2449" s="353">
        <f t="array" ref="J2449">(PRODUCT(1+$F$2:F2449/100)-1)*100</f>
        <v>1232.8067535941216</v>
      </c>
      <c r="K2449" s="354">
        <f t="array" ref="K2449">(PRODUCT(1+$G$2:G2449/100)-1)*100</f>
        <v>31.169415485081519</v>
      </c>
      <c r="M2449" s="361">
        <f t="shared" si="177"/>
        <v>3.4988119873570569</v>
      </c>
    </row>
    <row r="2450" spans="1:13">
      <c r="A2450" s="350">
        <v>40827</v>
      </c>
      <c r="B2450" s="346">
        <v>15.5229</v>
      </c>
      <c r="C2450" s="346">
        <v>2041.9</v>
      </c>
      <c r="D2450" s="346"/>
      <c r="E2450" s="351">
        <f t="shared" si="178"/>
        <v>40827</v>
      </c>
      <c r="F2450" s="353">
        <f t="shared" si="179"/>
        <v>-2.6514985231128163</v>
      </c>
      <c r="G2450" s="354">
        <f t="shared" si="180"/>
        <v>5.5861541778567947E-2</v>
      </c>
      <c r="I2450" s="351">
        <f t="shared" si="181"/>
        <v>40827</v>
      </c>
      <c r="J2450" s="353">
        <f t="array" ref="J2450">(PRODUCT(1+$F$2:F2450/100)-1)*100</f>
        <v>1197.4674022066256</v>
      </c>
      <c r="K2450" s="354">
        <f t="array" ref="K2450">(PRODUCT(1+$G$2:G2450/100)-1)*100</f>
        <v>31.242688742913426</v>
      </c>
      <c r="M2450" s="361">
        <f t="shared" ref="M2450:M2513" si="182">_xlfn.STDEV.S(F1668:F2450)</f>
        <v>3.5002931068293104</v>
      </c>
    </row>
    <row r="2451" spans="1:13">
      <c r="A2451" s="350">
        <v>40828</v>
      </c>
      <c r="B2451" s="346">
        <v>16.231400000000001</v>
      </c>
      <c r="C2451" s="346">
        <v>2062.2199999999998</v>
      </c>
      <c r="D2451" s="346"/>
      <c r="E2451" s="351">
        <f t="shared" si="178"/>
        <v>40828</v>
      </c>
      <c r="F2451" s="353">
        <f t="shared" si="179"/>
        <v>4.5642244683661071</v>
      </c>
      <c r="G2451" s="354">
        <f t="shared" si="180"/>
        <v>0.99515157451390834</v>
      </c>
      <c r="I2451" s="351">
        <f t="shared" si="181"/>
        <v>40828</v>
      </c>
      <c r="J2451" s="353">
        <f t="array" ref="J2451">(PRODUCT(1+$F$2:F2451/100)-1)*100</f>
        <v>1256.6867268472145</v>
      </c>
      <c r="K2451" s="354">
        <f t="array" ref="K2451">(PRODUCT(1+$G$2:G2451/100)-1)*100</f>
        <v>32.548752426372914</v>
      </c>
      <c r="M2451" s="361">
        <f t="shared" si="182"/>
        <v>3.4978933160742738</v>
      </c>
    </row>
    <row r="2452" spans="1:13">
      <c r="A2452" s="350">
        <v>40829</v>
      </c>
      <c r="B2452" s="346">
        <v>16.715699999999998</v>
      </c>
      <c r="C2452" s="346">
        <v>2056.2600000000002</v>
      </c>
      <c r="D2452" s="346"/>
      <c r="E2452" s="351">
        <f t="shared" si="178"/>
        <v>40829</v>
      </c>
      <c r="F2452" s="353">
        <f t="shared" si="179"/>
        <v>2.9837229074509697</v>
      </c>
      <c r="G2452" s="354">
        <f t="shared" si="180"/>
        <v>-0.28900893212167045</v>
      </c>
      <c r="I2452" s="351">
        <f t="shared" si="181"/>
        <v>40829</v>
      </c>
      <c r="J2452" s="353">
        <f t="array" ref="J2452">(PRODUCT(1+$F$2:F2452/100)-1)*100</f>
        <v>1297.1664994985015</v>
      </c>
      <c r="K2452" s="354">
        <f t="array" ref="K2452">(PRODUCT(1+$G$2:G2452/100)-1)*100</f>
        <v>32.165674692444867</v>
      </c>
      <c r="M2452" s="361">
        <f t="shared" si="182"/>
        <v>3.4958502955670707</v>
      </c>
    </row>
    <row r="2453" spans="1:13">
      <c r="A2453" s="350">
        <v>40830</v>
      </c>
      <c r="B2453" s="346">
        <v>16.577100000000002</v>
      </c>
      <c r="C2453" s="346">
        <v>2091.9899999999998</v>
      </c>
      <c r="D2453" s="346"/>
      <c r="E2453" s="351">
        <f t="shared" si="178"/>
        <v>40830</v>
      </c>
      <c r="F2453" s="353">
        <f t="shared" si="179"/>
        <v>-0.82916060948686754</v>
      </c>
      <c r="G2453" s="354">
        <f t="shared" si="180"/>
        <v>1.7376207288961387</v>
      </c>
      <c r="I2453" s="351">
        <f t="shared" si="181"/>
        <v>40830</v>
      </c>
      <c r="J2453" s="353">
        <f t="array" ref="J2453">(PRODUCT(1+$F$2:F2453/100)-1)*100</f>
        <v>1285.5817452357135</v>
      </c>
      <c r="K2453" s="354">
        <f t="array" ref="K2453">(PRODUCT(1+$G$2:G2453/100)-1)*100</f>
        <v>34.462212852386223</v>
      </c>
      <c r="M2453" s="361">
        <f t="shared" si="182"/>
        <v>3.4902995919295274</v>
      </c>
    </row>
    <row r="2454" spans="1:13">
      <c r="A2454" s="350">
        <v>40833</v>
      </c>
      <c r="B2454" s="346">
        <v>16.761399999999998</v>
      </c>
      <c r="C2454" s="346">
        <v>2051.54</v>
      </c>
      <c r="D2454" s="346"/>
      <c r="E2454" s="351">
        <f t="shared" si="178"/>
        <v>40833</v>
      </c>
      <c r="F2454" s="353">
        <f t="shared" si="179"/>
        <v>1.1117746771147852</v>
      </c>
      <c r="G2454" s="354">
        <f t="shared" si="180"/>
        <v>-1.9335656480193419</v>
      </c>
      <c r="I2454" s="351">
        <f t="shared" si="181"/>
        <v>40833</v>
      </c>
      <c r="J2454" s="353">
        <f t="array" ref="J2454">(PRODUCT(1+$F$2:F2454/100)-1)*100</f>
        <v>1300.9862922099692</v>
      </c>
      <c r="K2454" s="354">
        <f t="array" ref="K2454">(PRODUCT(1+$G$2:G2454/100)-1)*100</f>
        <v>31.862297695105823</v>
      </c>
      <c r="M2454" s="361">
        <f t="shared" si="182"/>
        <v>3.4823659276874874</v>
      </c>
    </row>
    <row r="2455" spans="1:13">
      <c r="A2455" s="350">
        <v>40834</v>
      </c>
      <c r="B2455" s="346">
        <v>15.962899999999999</v>
      </c>
      <c r="C2455" s="346">
        <v>2093.4299999999998</v>
      </c>
      <c r="D2455" s="346"/>
      <c r="E2455" s="351">
        <f t="shared" si="178"/>
        <v>40834</v>
      </c>
      <c r="F2455" s="353">
        <f t="shared" si="179"/>
        <v>-4.7639218681017059</v>
      </c>
      <c r="G2455" s="354">
        <f t="shared" si="180"/>
        <v>2.0418807334977584</v>
      </c>
      <c r="I2455" s="351">
        <f t="shared" si="181"/>
        <v>40834</v>
      </c>
      <c r="J2455" s="353">
        <f t="array" ref="J2455">(PRODUCT(1+$F$2:F2455/100)-1)*100</f>
        <v>1234.2443998662714</v>
      </c>
      <c r="K2455" s="354">
        <f t="array" ref="K2455">(PRODUCT(1+$G$2:G2455/100)-1)*100</f>
        <v>34.554768546489647</v>
      </c>
      <c r="M2455" s="361">
        <f t="shared" si="182"/>
        <v>3.4842005020211264</v>
      </c>
    </row>
    <row r="2456" spans="1:13">
      <c r="A2456" s="350">
        <v>40835</v>
      </c>
      <c r="B2456" s="346">
        <v>15.631399999999999</v>
      </c>
      <c r="C2456" s="346">
        <v>2067.2800000000002</v>
      </c>
      <c r="D2456" s="346"/>
      <c r="E2456" s="351">
        <f t="shared" si="178"/>
        <v>40835</v>
      </c>
      <c r="F2456" s="353">
        <f t="shared" si="179"/>
        <v>-2.0766903256926983</v>
      </c>
      <c r="G2456" s="354">
        <f t="shared" si="180"/>
        <v>-1.2491461381560209</v>
      </c>
      <c r="I2456" s="351">
        <f t="shared" si="181"/>
        <v>40835</v>
      </c>
      <c r="J2456" s="353">
        <f t="array" ref="J2456">(PRODUCT(1+$F$2:F2456/100)-1)*100</f>
        <v>1206.5362754931518</v>
      </c>
      <c r="K2456" s="354">
        <f t="array" ref="K2456">(PRODUCT(1+$G$2:G2456/100)-1)*100</f>
        <v>32.873982851486396</v>
      </c>
      <c r="M2456" s="361">
        <f t="shared" si="182"/>
        <v>3.4850533770714827</v>
      </c>
    </row>
    <row r="2457" spans="1:13">
      <c r="A2457" s="350">
        <v>40836</v>
      </c>
      <c r="B2457" s="346">
        <v>15.925700000000001</v>
      </c>
      <c r="C2457" s="346">
        <v>2076.75</v>
      </c>
      <c r="D2457" s="346"/>
      <c r="E2457" s="351">
        <f t="shared" si="178"/>
        <v>40836</v>
      </c>
      <c r="F2457" s="353">
        <f t="shared" si="179"/>
        <v>1.8827488260808378</v>
      </c>
      <c r="G2457" s="354">
        <f t="shared" si="180"/>
        <v>0.45808985720365847</v>
      </c>
      <c r="I2457" s="351">
        <f t="shared" si="181"/>
        <v>40836</v>
      </c>
      <c r="J2457" s="353">
        <f t="array" ref="J2457">(PRODUCT(1+$F$2:F2457/100)-1)*100</f>
        <v>1231.1350718823194</v>
      </c>
      <c r="K2457" s="354">
        <f t="array" ref="K2457">(PRODUCT(1+$G$2:G2457/100)-1)*100</f>
        <v>33.482665089791588</v>
      </c>
      <c r="M2457" s="361">
        <f t="shared" si="182"/>
        <v>3.4848843264663465</v>
      </c>
    </row>
    <row r="2458" spans="1:13">
      <c r="A2458" s="350">
        <v>40837</v>
      </c>
      <c r="B2458" s="346">
        <v>16.72</v>
      </c>
      <c r="C2458" s="346">
        <v>2115.86</v>
      </c>
      <c r="D2458" s="346"/>
      <c r="E2458" s="351">
        <f t="shared" si="178"/>
        <v>40837</v>
      </c>
      <c r="F2458" s="353">
        <f t="shared" si="179"/>
        <v>4.9875358696948924</v>
      </c>
      <c r="G2458" s="354">
        <f t="shared" si="180"/>
        <v>1.8832310099915706</v>
      </c>
      <c r="I2458" s="351">
        <f t="shared" si="181"/>
        <v>40837</v>
      </c>
      <c r="J2458" s="353">
        <f t="array" ref="J2458">(PRODUCT(1+$F$2:F2458/100)-1)*100</f>
        <v>1297.5259110665388</v>
      </c>
      <c r="K2458" s="354">
        <f t="array" ref="K2458">(PRODUCT(1+$G$2:G2458/100)-1)*100</f>
        <v>35.996452031725724</v>
      </c>
      <c r="M2458" s="361">
        <f t="shared" si="182"/>
        <v>3.4594594192772496</v>
      </c>
    </row>
    <row r="2459" spans="1:13">
      <c r="A2459" s="350">
        <v>40840</v>
      </c>
      <c r="B2459" s="346">
        <v>16.9771</v>
      </c>
      <c r="C2459" s="346">
        <v>2143.13</v>
      </c>
      <c r="D2459" s="346"/>
      <c r="E2459" s="351">
        <f t="shared" si="178"/>
        <v>40840</v>
      </c>
      <c r="F2459" s="353">
        <f t="shared" si="179"/>
        <v>1.537679425837335</v>
      </c>
      <c r="G2459" s="354">
        <f t="shared" si="180"/>
        <v>1.2888376357603981</v>
      </c>
      <c r="I2459" s="351">
        <f t="shared" si="181"/>
        <v>40840</v>
      </c>
      <c r="J2459" s="353">
        <f t="array" ref="J2459">(PRODUCT(1+$F$2:F2459/100)-1)*100</f>
        <v>1319.0153794717548</v>
      </c>
      <c r="K2459" s="354">
        <f t="array" ref="K2459">(PRODUCT(1+$G$2:G2459/100)-1)*100</f>
        <v>37.749225488809437</v>
      </c>
      <c r="M2459" s="361">
        <f t="shared" si="182"/>
        <v>3.4595654746386528</v>
      </c>
    </row>
    <row r="2460" spans="1:13">
      <c r="A2460" s="350">
        <v>40841</v>
      </c>
      <c r="B2460" s="346">
        <v>11.052899999999999</v>
      </c>
      <c r="C2460" s="346">
        <v>2100.17</v>
      </c>
      <c r="D2460" s="346"/>
      <c r="E2460" s="351">
        <f t="shared" si="178"/>
        <v>40841</v>
      </c>
      <c r="F2460" s="353">
        <f t="shared" si="179"/>
        <v>-34.895241236724772</v>
      </c>
      <c r="G2460" s="354">
        <f t="shared" si="180"/>
        <v>-2.004544754634574</v>
      </c>
      <c r="I2460" s="351">
        <f t="shared" si="181"/>
        <v>40841</v>
      </c>
      <c r="J2460" s="353">
        <f t="array" ref="J2460">(PRODUCT(1+$F$2:F2460/100)-1)*100</f>
        <v>823.84653961886056</v>
      </c>
      <c r="K2460" s="354">
        <f t="array" ref="K2460">(PRODUCT(1+$G$2:G2460/100)-1)*100</f>
        <v>34.987980614723746</v>
      </c>
      <c r="M2460" s="361">
        <f t="shared" si="182"/>
        <v>3.6808914047335271</v>
      </c>
    </row>
    <row r="2461" spans="1:13">
      <c r="A2461" s="350">
        <v>40842</v>
      </c>
      <c r="B2461" s="346">
        <v>11.3429</v>
      </c>
      <c r="C2461" s="346">
        <v>2122.3200000000002</v>
      </c>
      <c r="D2461" s="346"/>
      <c r="E2461" s="351">
        <f t="shared" si="178"/>
        <v>40842</v>
      </c>
      <c r="F2461" s="353">
        <f t="shared" si="179"/>
        <v>2.6237458042685624</v>
      </c>
      <c r="G2461" s="354">
        <f t="shared" si="180"/>
        <v>1.0546765261859825</v>
      </c>
      <c r="I2461" s="351">
        <f t="shared" si="181"/>
        <v>40842</v>
      </c>
      <c r="J2461" s="353">
        <f t="array" ref="J2461">(PRODUCT(1+$F$2:F2461/100)-1)*100</f>
        <v>848.08592443999066</v>
      </c>
      <c r="K2461" s="354">
        <f t="array" ref="K2461">(PRODUCT(1+$G$2:G2461/100)-1)*100</f>
        <v>36.41166715943973</v>
      </c>
      <c r="M2461" s="361">
        <f t="shared" si="182"/>
        <v>3.6674769684907251</v>
      </c>
    </row>
    <row r="2462" spans="1:13">
      <c r="A2462" s="350">
        <v>40843</v>
      </c>
      <c r="B2462" s="346">
        <v>11.551399999999999</v>
      </c>
      <c r="C2462" s="346">
        <v>2195.2199999999998</v>
      </c>
      <c r="D2462" s="346"/>
      <c r="E2462" s="351">
        <f t="shared" si="178"/>
        <v>40843</v>
      </c>
      <c r="F2462" s="353">
        <f t="shared" si="179"/>
        <v>1.8381542639007487</v>
      </c>
      <c r="G2462" s="354">
        <f t="shared" si="180"/>
        <v>3.4349202759244468</v>
      </c>
      <c r="I2462" s="351">
        <f t="shared" si="181"/>
        <v>40843</v>
      </c>
      <c r="J2462" s="353">
        <f t="array" ref="J2462">(PRODUCT(1+$F$2:F2462/100)-1)*100</f>
        <v>865.5132062855273</v>
      </c>
      <c r="K2462" s="354">
        <f t="array" ref="K2462">(PRODUCT(1+$G$2:G2462/100)-1)*100</f>
        <v>41.097299173425903</v>
      </c>
      <c r="M2462" s="361">
        <f t="shared" si="182"/>
        <v>3.6624750912906228</v>
      </c>
    </row>
    <row r="2463" spans="1:13">
      <c r="A2463" s="350">
        <v>40844</v>
      </c>
      <c r="B2463" s="346">
        <v>12.02</v>
      </c>
      <c r="C2463" s="346">
        <v>2196.13</v>
      </c>
      <c r="D2463" s="346"/>
      <c r="E2463" s="351">
        <f t="shared" si="178"/>
        <v>40844</v>
      </c>
      <c r="F2463" s="353">
        <f t="shared" si="179"/>
        <v>4.0566511418529405</v>
      </c>
      <c r="G2463" s="354">
        <f t="shared" si="180"/>
        <v>4.145370395678416E-2</v>
      </c>
      <c r="I2463" s="351">
        <f t="shared" si="181"/>
        <v>40844</v>
      </c>
      <c r="J2463" s="353">
        <f t="array" ref="J2463">(PRODUCT(1+$F$2:F2463/100)-1)*100</f>
        <v>904.68070879305014</v>
      </c>
      <c r="K2463" s="354">
        <f t="array" ref="K2463">(PRODUCT(1+$G$2:G2463/100)-1)*100</f>
        <v>41.15578923011627</v>
      </c>
      <c r="M2463" s="361">
        <f t="shared" si="182"/>
        <v>3.6286177056701283</v>
      </c>
    </row>
    <row r="2464" spans="1:13">
      <c r="A2464" s="350">
        <v>40847</v>
      </c>
      <c r="B2464" s="346">
        <v>11.7257</v>
      </c>
      <c r="C2464" s="346">
        <v>2141.81</v>
      </c>
      <c r="D2464" s="346"/>
      <c r="E2464" s="351">
        <f t="shared" si="178"/>
        <v>40847</v>
      </c>
      <c r="F2464" s="353">
        <f t="shared" si="179"/>
        <v>-2.4484193011647282</v>
      </c>
      <c r="G2464" s="354">
        <f t="shared" si="180"/>
        <v>-2.4734419182835365</v>
      </c>
      <c r="I2464" s="351">
        <f t="shared" si="181"/>
        <v>40847</v>
      </c>
      <c r="J2464" s="353">
        <f t="array" ref="J2464">(PRODUCT(1+$F$2:F2464/100)-1)*100</f>
        <v>880.08191240388237</v>
      </c>
      <c r="K2464" s="354">
        <f t="array" ref="K2464">(PRODUCT(1+$G$2:G2464/100)-1)*100</f>
        <v>37.664382769214619</v>
      </c>
      <c r="M2464" s="361">
        <f t="shared" si="182"/>
        <v>3.6244775421847217</v>
      </c>
    </row>
    <row r="2465" spans="1:13">
      <c r="A2465" s="350">
        <v>40848</v>
      </c>
      <c r="B2465" s="346">
        <v>11.4414</v>
      </c>
      <c r="C2465" s="346">
        <v>2081.9699999999998</v>
      </c>
      <c r="D2465" s="346"/>
      <c r="E2465" s="351">
        <f t="shared" si="178"/>
        <v>40848</v>
      </c>
      <c r="F2465" s="353">
        <f t="shared" si="179"/>
        <v>-2.4245887239141339</v>
      </c>
      <c r="G2465" s="354">
        <f t="shared" si="180"/>
        <v>-2.7938986184582237</v>
      </c>
      <c r="I2465" s="351">
        <f t="shared" si="181"/>
        <v>40848</v>
      </c>
      <c r="J2465" s="353">
        <f t="array" ref="J2465">(PRODUCT(1+$F$2:F2465/100)-1)*100</f>
        <v>856.31895687061592</v>
      </c>
      <c r="K2465" s="354">
        <f t="array" ref="K2465">(PRODUCT(1+$G$2:G2465/100)-1)*100</f>
        <v>33.818179480916498</v>
      </c>
      <c r="M2465" s="361">
        <f t="shared" si="182"/>
        <v>3.6222218660150003</v>
      </c>
    </row>
    <row r="2466" spans="1:13">
      <c r="A2466" s="350">
        <v>40849</v>
      </c>
      <c r="B2466" s="346">
        <v>11.9129</v>
      </c>
      <c r="C2466" s="346">
        <v>2115.6999999999998</v>
      </c>
      <c r="D2466" s="346"/>
      <c r="E2466" s="351">
        <f t="shared" si="178"/>
        <v>40849</v>
      </c>
      <c r="F2466" s="353">
        <f t="shared" si="179"/>
        <v>4.1209991784222355</v>
      </c>
      <c r="G2466" s="354">
        <f t="shared" si="180"/>
        <v>1.6201001935666648</v>
      </c>
      <c r="I2466" s="351">
        <f t="shared" si="181"/>
        <v>40849</v>
      </c>
      <c r="J2466" s="353">
        <f t="array" ref="J2466">(PRODUCT(1+$F$2:F2466/100)-1)*100</f>
        <v>895.72885322635011</v>
      </c>
      <c r="K2466" s="354">
        <f t="array" ref="K2466">(PRODUCT(1+$G$2:G2466/100)-1)*100</f>
        <v>35.986168065714217</v>
      </c>
      <c r="M2466" s="361">
        <f t="shared" si="182"/>
        <v>3.612238756024317</v>
      </c>
    </row>
    <row r="2467" spans="1:13">
      <c r="A2467" s="350">
        <v>40850</v>
      </c>
      <c r="B2467" s="346">
        <v>13.1843</v>
      </c>
      <c r="C2467" s="346">
        <v>2155.87</v>
      </c>
      <c r="D2467" s="346"/>
      <c r="E2467" s="351">
        <f t="shared" si="178"/>
        <v>40850</v>
      </c>
      <c r="F2467" s="353">
        <f t="shared" si="179"/>
        <v>10.672464303402185</v>
      </c>
      <c r="G2467" s="354">
        <f t="shared" si="180"/>
        <v>1.8986623812449865</v>
      </c>
      <c r="I2467" s="351">
        <f t="shared" si="181"/>
        <v>40850</v>
      </c>
      <c r="J2467" s="353">
        <f t="array" ref="J2467">(PRODUCT(1+$F$2:F2467/100)-1)*100</f>
        <v>1001.9976596456082</v>
      </c>
      <c r="K2467" s="354">
        <f t="array" ref="K2467">(PRODUCT(1+$G$2:G2467/100)-1)*100</f>
        <v>38.568086282474525</v>
      </c>
      <c r="M2467" s="361">
        <f t="shared" si="182"/>
        <v>3.6253729290026411</v>
      </c>
    </row>
    <row r="2468" spans="1:13">
      <c r="A2468" s="350">
        <v>40851</v>
      </c>
      <c r="B2468" s="346">
        <v>12.86</v>
      </c>
      <c r="C2468" s="346">
        <v>2142.34</v>
      </c>
      <c r="D2468" s="346"/>
      <c r="E2468" s="351">
        <f t="shared" si="178"/>
        <v>40851</v>
      </c>
      <c r="F2468" s="353">
        <f t="shared" si="179"/>
        <v>-2.4597437861699212</v>
      </c>
      <c r="G2468" s="354">
        <f t="shared" si="180"/>
        <v>-0.62758886203712061</v>
      </c>
      <c r="I2468" s="351">
        <f t="shared" si="181"/>
        <v>40851</v>
      </c>
      <c r="J2468" s="353">
        <f t="array" ref="J2468">(PRODUCT(1+$F$2:F2468/100)-1)*100</f>
        <v>974.8913406887375</v>
      </c>
      <c r="K2468" s="354">
        <f t="array" ref="K2468">(PRODUCT(1+$G$2:G2468/100)-1)*100</f>
        <v>37.698448406627726</v>
      </c>
      <c r="M2468" s="361">
        <f t="shared" si="182"/>
        <v>3.6254369375080193</v>
      </c>
    </row>
    <row r="2469" spans="1:13">
      <c r="A2469" s="350">
        <v>40854</v>
      </c>
      <c r="B2469" s="346">
        <v>12.9757</v>
      </c>
      <c r="C2469" s="346">
        <v>2156</v>
      </c>
      <c r="D2469" s="346"/>
      <c r="E2469" s="351">
        <f t="shared" si="178"/>
        <v>40854</v>
      </c>
      <c r="F2469" s="353">
        <f t="shared" si="179"/>
        <v>0.89968895800933701</v>
      </c>
      <c r="G2469" s="354">
        <f t="shared" si="180"/>
        <v>0.63762054575837723</v>
      </c>
      <c r="I2469" s="351">
        <f t="shared" si="181"/>
        <v>40854</v>
      </c>
      <c r="J2469" s="353">
        <f t="array" ref="J2469">(PRODUCT(1+$F$2:F2469/100)-1)*100</f>
        <v>984.56201939151265</v>
      </c>
      <c r="K2469" s="354">
        <f t="array" ref="K2469">(PRODUCT(1+$G$2:G2469/100)-1)*100</f>
        <v>38.576442004858876</v>
      </c>
      <c r="M2469" s="361">
        <f t="shared" si="182"/>
        <v>3.6218316541386053</v>
      </c>
    </row>
    <row r="2470" spans="1:13">
      <c r="A2470" s="350">
        <v>40855</v>
      </c>
      <c r="B2470" s="346">
        <v>12.924300000000001</v>
      </c>
      <c r="C2470" s="346">
        <v>2182.61</v>
      </c>
      <c r="D2470" s="346"/>
      <c r="E2470" s="351">
        <f t="shared" si="178"/>
        <v>40855</v>
      </c>
      <c r="F2470" s="353">
        <f t="shared" si="179"/>
        <v>-0.39612506454371754</v>
      </c>
      <c r="G2470" s="354">
        <f t="shared" si="180"/>
        <v>1.2342300556586361</v>
      </c>
      <c r="I2470" s="351">
        <f t="shared" si="181"/>
        <v>40855</v>
      </c>
      <c r="J2470" s="353">
        <f t="array" ref="J2470">(PRODUCT(1+$F$2:F2470/100)-1)*100</f>
        <v>980.2657973921813</v>
      </c>
      <c r="K2470" s="354">
        <f t="array" ref="K2470">(PRODUCT(1+$G$2:G2470/100)-1)*100</f>
        <v>40.286794102145194</v>
      </c>
      <c r="M2470" s="361">
        <f t="shared" si="182"/>
        <v>3.6136978820834447</v>
      </c>
    </row>
    <row r="2471" spans="1:13">
      <c r="A2471" s="350">
        <v>40856</v>
      </c>
      <c r="B2471" s="346">
        <v>12.5786</v>
      </c>
      <c r="C2471" s="346">
        <v>2102.7199999999998</v>
      </c>
      <c r="D2471" s="346"/>
      <c r="E2471" s="351">
        <f t="shared" si="178"/>
        <v>40856</v>
      </c>
      <c r="F2471" s="353">
        <f t="shared" si="179"/>
        <v>-2.6748063724921334</v>
      </c>
      <c r="G2471" s="354">
        <f t="shared" si="180"/>
        <v>-3.6602966173526319</v>
      </c>
      <c r="I2471" s="351">
        <f t="shared" si="181"/>
        <v>40856</v>
      </c>
      <c r="J2471" s="353">
        <f t="array" ref="J2471">(PRODUCT(1+$F$2:F2471/100)-1)*100</f>
        <v>951.37077900368217</v>
      </c>
      <c r="K2471" s="354">
        <f t="array" ref="K2471">(PRODUCT(1+$G$2:G2471/100)-1)*100</f>
        <v>35.15188132303193</v>
      </c>
      <c r="M2471" s="361">
        <f t="shared" si="182"/>
        <v>3.6147994011072409</v>
      </c>
    </row>
    <row r="2472" spans="1:13">
      <c r="A2472" s="350">
        <v>40857</v>
      </c>
      <c r="B2472" s="346">
        <v>12.16</v>
      </c>
      <c r="C2472" s="346">
        <v>2121.14</v>
      </c>
      <c r="D2472" s="346"/>
      <c r="E2472" s="351">
        <f t="shared" si="178"/>
        <v>40857</v>
      </c>
      <c r="F2472" s="353">
        <f t="shared" si="179"/>
        <v>-3.3278743262366239</v>
      </c>
      <c r="G2472" s="354">
        <f t="shared" si="180"/>
        <v>0.87600821792725991</v>
      </c>
      <c r="I2472" s="351">
        <f t="shared" si="181"/>
        <v>40857</v>
      </c>
      <c r="J2472" s="353">
        <f t="array" ref="J2472">(PRODUCT(1+$F$2:F2472/100)-1)*100</f>
        <v>916.3824807756647</v>
      </c>
      <c r="K2472" s="354">
        <f t="array" ref="K2472">(PRODUCT(1+$G$2:G2472/100)-1)*100</f>
        <v>36.335822910104994</v>
      </c>
      <c r="M2472" s="361">
        <f t="shared" si="182"/>
        <v>3.6165105458563369</v>
      </c>
    </row>
    <row r="2473" spans="1:13">
      <c r="A2473" s="350">
        <v>40858</v>
      </c>
      <c r="B2473" s="346">
        <v>12.5357</v>
      </c>
      <c r="C2473" s="346">
        <v>2162.48</v>
      </c>
      <c r="D2473" s="346"/>
      <c r="E2473" s="351">
        <f t="shared" si="178"/>
        <v>40858</v>
      </c>
      <c r="F2473" s="353">
        <f t="shared" si="179"/>
        <v>3.0896381578947363</v>
      </c>
      <c r="G2473" s="354">
        <f t="shared" si="180"/>
        <v>1.9489519786529907</v>
      </c>
      <c r="I2473" s="351">
        <f t="shared" si="181"/>
        <v>40858</v>
      </c>
      <c r="J2473" s="353">
        <f t="array" ref="J2473">(PRODUCT(1+$F$2:F2473/100)-1)*100</f>
        <v>947.78502173186678</v>
      </c>
      <c r="K2473" s="354">
        <f t="array" ref="K2473">(PRODUCT(1+$G$2:G2473/100)-1)*100</f>
        <v>38.992942628324336</v>
      </c>
      <c r="M2473" s="361">
        <f t="shared" si="182"/>
        <v>3.6172124083046904</v>
      </c>
    </row>
    <row r="2474" spans="1:13">
      <c r="A2474" s="350">
        <v>40861</v>
      </c>
      <c r="B2474" s="346">
        <v>12.245699999999999</v>
      </c>
      <c r="C2474" s="346">
        <v>2142.09</v>
      </c>
      <c r="D2474" s="346"/>
      <c r="E2474" s="351">
        <f t="shared" si="178"/>
        <v>40861</v>
      </c>
      <c r="F2474" s="353">
        <f t="shared" si="179"/>
        <v>-2.3133929497355599</v>
      </c>
      <c r="G2474" s="354">
        <f t="shared" si="180"/>
        <v>-0.94289889386259818</v>
      </c>
      <c r="I2474" s="351">
        <f t="shared" si="181"/>
        <v>40861</v>
      </c>
      <c r="J2474" s="353">
        <f t="array" ref="J2474">(PRODUCT(1+$F$2:F2474/100)-1)*100</f>
        <v>923.54563691073656</v>
      </c>
      <c r="K2474" s="354">
        <f t="array" ref="K2474">(PRODUCT(1+$G$2:G2474/100)-1)*100</f>
        <v>37.682379709734782</v>
      </c>
      <c r="M2474" s="361">
        <f t="shared" si="182"/>
        <v>3.6114796434107945</v>
      </c>
    </row>
    <row r="2475" spans="1:13">
      <c r="A2475" s="350">
        <v>40862</v>
      </c>
      <c r="B2475" s="346">
        <v>12.325699999999999</v>
      </c>
      <c r="C2475" s="346">
        <v>2152.8000000000002</v>
      </c>
      <c r="D2475" s="346"/>
      <c r="E2475" s="351">
        <f t="shared" si="178"/>
        <v>40862</v>
      </c>
      <c r="F2475" s="353">
        <f t="shared" si="179"/>
        <v>0.65329054280278687</v>
      </c>
      <c r="G2475" s="354">
        <f t="shared" si="180"/>
        <v>0.49997899247931077</v>
      </c>
      <c r="I2475" s="351">
        <f t="shared" si="181"/>
        <v>40862</v>
      </c>
      <c r="J2475" s="353">
        <f t="array" ref="J2475">(PRODUCT(1+$F$2:F2475/100)-1)*100</f>
        <v>930.232363757945</v>
      </c>
      <c r="K2475" s="354">
        <f t="array" ref="K2475">(PRODUCT(1+$G$2:G2475/100)-1)*100</f>
        <v>38.370762684629042</v>
      </c>
      <c r="M2475" s="361">
        <f t="shared" si="182"/>
        <v>3.5572218166849829</v>
      </c>
    </row>
    <row r="2476" spans="1:13">
      <c r="A2476" s="350">
        <v>40863</v>
      </c>
      <c r="B2476" s="346">
        <v>11.597099999999999</v>
      </c>
      <c r="C2476" s="346">
        <v>2117.64</v>
      </c>
      <c r="D2476" s="346"/>
      <c r="E2476" s="351">
        <f t="shared" si="178"/>
        <v>40863</v>
      </c>
      <c r="F2476" s="353">
        <f t="shared" si="179"/>
        <v>-5.9112261372579304</v>
      </c>
      <c r="G2476" s="354">
        <f t="shared" si="180"/>
        <v>-1.6332218506131646</v>
      </c>
      <c r="I2476" s="351">
        <f t="shared" si="181"/>
        <v>40863</v>
      </c>
      <c r="J2476" s="353">
        <f t="array" ref="J2476">(PRODUCT(1+$F$2:F2476/100)-1)*100</f>
        <v>869.33299899699512</v>
      </c>
      <c r="K2476" s="354">
        <f t="array" ref="K2476">(PRODUCT(1+$G$2:G2476/100)-1)*100</f>
        <v>36.110861153603601</v>
      </c>
      <c r="M2476" s="361">
        <f t="shared" si="182"/>
        <v>3.5467378200996156</v>
      </c>
    </row>
    <row r="2477" spans="1:13">
      <c r="A2477" s="350">
        <v>40864</v>
      </c>
      <c r="B2477" s="346">
        <v>10.9229</v>
      </c>
      <c r="C2477" s="346">
        <v>2082.1</v>
      </c>
      <c r="D2477" s="346"/>
      <c r="E2477" s="351">
        <f t="shared" si="178"/>
        <v>40864</v>
      </c>
      <c r="F2477" s="353">
        <f t="shared" si="179"/>
        <v>-5.8135223461037615</v>
      </c>
      <c r="G2477" s="354">
        <f t="shared" si="180"/>
        <v>-1.6782833720556778</v>
      </c>
      <c r="I2477" s="351">
        <f t="shared" si="181"/>
        <v>40864</v>
      </c>
      <c r="J2477" s="353">
        <f t="array" ref="J2477">(PRODUCT(1+$F$2:F2477/100)-1)*100</f>
        <v>812.9806084921471</v>
      </c>
      <c r="K2477" s="354">
        <f t="array" ref="K2477">(PRODUCT(1+$G$2:G2477/100)-1)*100</f>
        <v>33.826535203300878</v>
      </c>
      <c r="M2477" s="361">
        <f t="shared" si="182"/>
        <v>3.5507579415015735</v>
      </c>
    </row>
    <row r="2478" spans="1:13">
      <c r="A2478" s="350">
        <v>40865</v>
      </c>
      <c r="B2478" s="346">
        <v>11.151400000000001</v>
      </c>
      <c r="C2478" s="346">
        <v>2081.42</v>
      </c>
      <c r="D2478" s="346"/>
      <c r="E2478" s="351">
        <f t="shared" si="178"/>
        <v>40865</v>
      </c>
      <c r="F2478" s="353">
        <f t="shared" si="179"/>
        <v>2.0919352919096523</v>
      </c>
      <c r="G2478" s="354">
        <f t="shared" si="180"/>
        <v>-3.2659334325912948E-2</v>
      </c>
      <c r="I2478" s="351">
        <f t="shared" si="181"/>
        <v>40865</v>
      </c>
      <c r="J2478" s="353">
        <f t="array" ref="J2478">(PRODUCT(1+$F$2:F2478/100)-1)*100</f>
        <v>832.07957204948593</v>
      </c>
      <c r="K2478" s="354">
        <f t="array" ref="K2478">(PRODUCT(1+$G$2:G2478/100)-1)*100</f>
        <v>33.782828347752037</v>
      </c>
      <c r="M2478" s="361">
        <f t="shared" si="182"/>
        <v>3.5512911843679773</v>
      </c>
    </row>
    <row r="2479" spans="1:13">
      <c r="A2479" s="350">
        <v>40868</v>
      </c>
      <c r="B2479" s="346">
        <v>10.6386</v>
      </c>
      <c r="C2479" s="346">
        <v>2042.71</v>
      </c>
      <c r="D2479" s="346"/>
      <c r="E2479" s="351">
        <f t="shared" si="178"/>
        <v>40868</v>
      </c>
      <c r="F2479" s="353">
        <f t="shared" si="179"/>
        <v>-4.5985257456462865</v>
      </c>
      <c r="G2479" s="354">
        <f t="shared" si="180"/>
        <v>-1.8597880293261371</v>
      </c>
      <c r="I2479" s="351">
        <f t="shared" si="181"/>
        <v>40868</v>
      </c>
      <c r="J2479" s="353">
        <f t="array" ref="J2479">(PRODUCT(1+$F$2:F2479/100)-1)*100</f>
        <v>789.21765295888054</v>
      </c>
      <c r="K2479" s="354">
        <f t="array" ref="K2479">(PRODUCT(1+$G$2:G2479/100)-1)*100</f>
        <v>31.294751320846604</v>
      </c>
      <c r="M2479" s="361">
        <f t="shared" si="182"/>
        <v>3.5519606263179253</v>
      </c>
    </row>
    <row r="2480" spans="1:13">
      <c r="A2480" s="350">
        <v>40869</v>
      </c>
      <c r="B2480" s="346">
        <v>10.064299999999999</v>
      </c>
      <c r="C2480" s="346">
        <v>2034.41</v>
      </c>
      <c r="D2480" s="346"/>
      <c r="E2480" s="351">
        <f t="shared" si="178"/>
        <v>40869</v>
      </c>
      <c r="F2480" s="353">
        <f t="shared" si="179"/>
        <v>-5.3982666892260394</v>
      </c>
      <c r="G2480" s="354">
        <f t="shared" si="180"/>
        <v>-0.406322972913431</v>
      </c>
      <c r="I2480" s="351">
        <f t="shared" si="181"/>
        <v>40869</v>
      </c>
      <c r="J2480" s="353">
        <f t="array" ref="J2480">(PRODUCT(1+$F$2:F2480/100)-1)*100</f>
        <v>741.21531260448364</v>
      </c>
      <c r="K2480" s="354">
        <f t="array" ref="K2480">(PRODUCT(1+$G$2:G2480/100)-1)*100</f>
        <v>30.761270584000442</v>
      </c>
      <c r="M2480" s="361">
        <f t="shared" si="182"/>
        <v>3.5426297376531273</v>
      </c>
    </row>
    <row r="2481" spans="1:13">
      <c r="A2481" s="350">
        <v>40870</v>
      </c>
      <c r="B2481" s="346">
        <v>9.7857000000000003</v>
      </c>
      <c r="C2481" s="346">
        <v>1989.54</v>
      </c>
      <c r="D2481" s="346"/>
      <c r="E2481" s="351">
        <f t="shared" si="178"/>
        <v>40870</v>
      </c>
      <c r="F2481" s="353">
        <f t="shared" si="179"/>
        <v>-2.7682004709716379</v>
      </c>
      <c r="G2481" s="354">
        <f t="shared" si="180"/>
        <v>-2.2055534528438225</v>
      </c>
      <c r="I2481" s="351">
        <f t="shared" si="181"/>
        <v>40870</v>
      </c>
      <c r="J2481" s="353">
        <f t="array" ref="J2481">(PRODUCT(1+$F$2:F2481/100)-1)*100</f>
        <v>717.92878635908085</v>
      </c>
      <c r="K2481" s="354">
        <f t="array" ref="K2481">(PRODUCT(1+$G$2:G2481/100)-1)*100</f>
        <v>27.877260865652566</v>
      </c>
      <c r="M2481" s="361">
        <f t="shared" si="182"/>
        <v>3.536488745576702</v>
      </c>
    </row>
    <row r="2482" spans="1:13">
      <c r="A2482" s="350">
        <v>40871</v>
      </c>
      <c r="B2482" s="346">
        <v>9.7857000000000003</v>
      </c>
      <c r="C2482" s="346">
        <v>1989.54</v>
      </c>
      <c r="D2482" s="346"/>
      <c r="E2482" s="351">
        <f t="shared" si="178"/>
        <v>40871</v>
      </c>
      <c r="F2482" s="353">
        <f t="shared" si="179"/>
        <v>0</v>
      </c>
      <c r="G2482" s="354">
        <f t="shared" si="180"/>
        <v>0</v>
      </c>
      <c r="I2482" s="351">
        <f t="shared" si="181"/>
        <v>40871</v>
      </c>
      <c r="J2482" s="353">
        <f t="array" ref="J2482">(PRODUCT(1+$F$2:F2482/100)-1)*100</f>
        <v>717.92878635908085</v>
      </c>
      <c r="K2482" s="354">
        <f t="array" ref="K2482">(PRODUCT(1+$G$2:G2482/100)-1)*100</f>
        <v>27.877260865652566</v>
      </c>
      <c r="M2482" s="361">
        <f t="shared" si="182"/>
        <v>3.5149787496042753</v>
      </c>
    </row>
    <row r="2483" spans="1:13">
      <c r="A2483" s="350">
        <v>40872</v>
      </c>
      <c r="B2483" s="346">
        <v>9.1226000000000003</v>
      </c>
      <c r="C2483" s="346">
        <v>1984.5</v>
      </c>
      <c r="D2483" s="346"/>
      <c r="E2483" s="351">
        <f t="shared" si="178"/>
        <v>40872</v>
      </c>
      <c r="F2483" s="353">
        <f t="shared" si="179"/>
        <v>-6.7762142718456486</v>
      </c>
      <c r="G2483" s="354">
        <f t="shared" si="180"/>
        <v>-0.25332488917035878</v>
      </c>
      <c r="I2483" s="351">
        <f t="shared" si="181"/>
        <v>40872</v>
      </c>
      <c r="J2483" s="353">
        <f t="array" ref="J2483">(PRODUCT(1+$F$2:F2483/100)-1)*100</f>
        <v>662.50417920428288</v>
      </c>
      <c r="K2483" s="354">
        <f t="array" ref="K2483">(PRODUCT(1+$G$2:G2483/100)-1)*100</f>
        <v>27.553315936290556</v>
      </c>
      <c r="M2483" s="361">
        <f t="shared" si="182"/>
        <v>3.5223919358667084</v>
      </c>
    </row>
    <row r="2484" spans="1:13">
      <c r="A2484" s="350">
        <v>40875</v>
      </c>
      <c r="B2484" s="346">
        <v>9.9929000000000006</v>
      </c>
      <c r="C2484" s="346">
        <v>2042.8</v>
      </c>
      <c r="D2484" s="346"/>
      <c r="E2484" s="351">
        <f t="shared" si="178"/>
        <v>40875</v>
      </c>
      <c r="F2484" s="353">
        <f t="shared" si="179"/>
        <v>9.5400434086773558</v>
      </c>
      <c r="G2484" s="354">
        <f t="shared" si="180"/>
        <v>2.9377676996724666</v>
      </c>
      <c r="I2484" s="351">
        <f t="shared" si="181"/>
        <v>40875</v>
      </c>
      <c r="J2484" s="353">
        <f t="array" ref="J2484">(PRODUCT(1+$F$2:F2484/100)-1)*100</f>
        <v>735.24740889335044</v>
      </c>
      <c r="K2484" s="354">
        <f t="array" ref="K2484">(PRODUCT(1+$G$2:G2484/100)-1)*100</f>
        <v>31.300536051728066</v>
      </c>
      <c r="M2484" s="361">
        <f t="shared" si="182"/>
        <v>3.5326519330293604</v>
      </c>
    </row>
    <row r="2485" spans="1:13">
      <c r="A2485" s="350">
        <v>40876</v>
      </c>
      <c r="B2485" s="346">
        <v>9.6529000000000007</v>
      </c>
      <c r="C2485" s="346">
        <v>2048.06</v>
      </c>
      <c r="D2485" s="346"/>
      <c r="E2485" s="351">
        <f t="shared" si="178"/>
        <v>40876</v>
      </c>
      <c r="F2485" s="353">
        <f t="shared" si="179"/>
        <v>-3.4024157151577583</v>
      </c>
      <c r="G2485" s="354">
        <f t="shared" si="180"/>
        <v>0.25748971999217662</v>
      </c>
      <c r="I2485" s="351">
        <f t="shared" si="181"/>
        <v>40876</v>
      </c>
      <c r="J2485" s="353">
        <f t="array" ref="J2485">(PRODUCT(1+$F$2:F2485/100)-1)*100</f>
        <v>706.82881979271508</v>
      </c>
      <c r="K2485" s="354">
        <f t="array" ref="K2485">(PRODUCT(1+$G$2:G2485/100)-1)*100</f>
        <v>31.638621434355898</v>
      </c>
      <c r="M2485" s="361">
        <f t="shared" si="182"/>
        <v>3.5349987559973965</v>
      </c>
    </row>
    <row r="2486" spans="1:13">
      <c r="A2486" s="350">
        <v>40877</v>
      </c>
      <c r="B2486" s="346">
        <v>9.2186000000000003</v>
      </c>
      <c r="C2486" s="346">
        <v>2137.08</v>
      </c>
      <c r="D2486" s="346"/>
      <c r="E2486" s="351">
        <f t="shared" si="178"/>
        <v>40877</v>
      </c>
      <c r="F2486" s="353">
        <f t="shared" si="179"/>
        <v>-4.4991660537247906</v>
      </c>
      <c r="G2486" s="354">
        <f t="shared" si="180"/>
        <v>4.3465523470991974</v>
      </c>
      <c r="I2486" s="351">
        <f t="shared" si="181"/>
        <v>40877</v>
      </c>
      <c r="J2486" s="353">
        <f t="array" ref="J2486">(PRODUCT(1+$F$2:F2486/100)-1)*100</f>
        <v>670.52825142093286</v>
      </c>
      <c r="K2486" s="354">
        <f t="array" ref="K2486">(PRODUCT(1+$G$2:G2486/100)-1)*100</f>
        <v>37.360363023999923</v>
      </c>
      <c r="M2486" s="361">
        <f t="shared" si="182"/>
        <v>3.5389751996442307</v>
      </c>
    </row>
    <row r="2487" spans="1:13">
      <c r="A2487" s="350">
        <v>40878</v>
      </c>
      <c r="B2487" s="346">
        <v>9.5957000000000008</v>
      </c>
      <c r="C2487" s="346">
        <v>2133.0700000000002</v>
      </c>
      <c r="D2487" s="346"/>
      <c r="E2487" s="351">
        <f t="shared" si="178"/>
        <v>40878</v>
      </c>
      <c r="F2487" s="353">
        <f t="shared" si="179"/>
        <v>4.0906428307986076</v>
      </c>
      <c r="G2487" s="354">
        <f t="shared" si="180"/>
        <v>-0.18763920863981154</v>
      </c>
      <c r="I2487" s="351">
        <f t="shared" si="181"/>
        <v>40878</v>
      </c>
      <c r="J2487" s="353">
        <f t="array" ref="J2487">(PRODUCT(1+$F$2:F2487/100)-1)*100</f>
        <v>702.04781009696126</v>
      </c>
      <c r="K2487" s="354">
        <f t="array" ref="K2487">(PRODUCT(1+$G$2:G2487/100)-1)*100</f>
        <v>37.102621125836912</v>
      </c>
      <c r="M2487" s="361">
        <f t="shared" si="182"/>
        <v>3.5383788532004457</v>
      </c>
    </row>
    <row r="2488" spans="1:13">
      <c r="A2488" s="350">
        <v>40879</v>
      </c>
      <c r="B2488" s="346">
        <v>9.4814000000000007</v>
      </c>
      <c r="C2488" s="346">
        <v>2132.64</v>
      </c>
      <c r="D2488" s="346"/>
      <c r="E2488" s="351">
        <f t="shared" si="178"/>
        <v>40879</v>
      </c>
      <c r="F2488" s="353">
        <f t="shared" si="179"/>
        <v>-1.1911585397626046</v>
      </c>
      <c r="G2488" s="354">
        <f t="shared" si="180"/>
        <v>-2.015873834427806E-2</v>
      </c>
      <c r="I2488" s="351">
        <f t="shared" si="181"/>
        <v>40879</v>
      </c>
      <c r="J2488" s="353">
        <f t="array" ref="J2488">(PRODUCT(1+$F$2:F2488/100)-1)*100</f>
        <v>692.49414911401232</v>
      </c>
      <c r="K2488" s="354">
        <f t="array" ref="K2488">(PRODUCT(1+$G$2:G2488/100)-1)*100</f>
        <v>37.074982967181015</v>
      </c>
      <c r="M2488" s="361">
        <f t="shared" si="182"/>
        <v>3.5340189579531391</v>
      </c>
    </row>
    <row r="2489" spans="1:13">
      <c r="A2489" s="350">
        <v>40882</v>
      </c>
      <c r="B2489" s="346">
        <v>10.017099999999999</v>
      </c>
      <c r="C2489" s="346">
        <v>2154.6799999999998</v>
      </c>
      <c r="D2489" s="346"/>
      <c r="E2489" s="351">
        <f t="shared" si="178"/>
        <v>40882</v>
      </c>
      <c r="F2489" s="353">
        <f t="shared" si="179"/>
        <v>5.6500094922690591</v>
      </c>
      <c r="G2489" s="354">
        <f t="shared" si="180"/>
        <v>1.0334608747843088</v>
      </c>
      <c r="I2489" s="351">
        <f t="shared" si="181"/>
        <v>40882</v>
      </c>
      <c r="J2489" s="353">
        <f t="array" ref="J2489">(PRODUCT(1+$F$2:F2489/100)-1)*100</f>
        <v>737.27014376463092</v>
      </c>
      <c r="K2489" s="354">
        <f t="array" ref="K2489">(PRODUCT(1+$G$2:G2489/100)-1)*100</f>
        <v>38.491599285264087</v>
      </c>
      <c r="M2489" s="361">
        <f t="shared" si="182"/>
        <v>3.5383608232215553</v>
      </c>
    </row>
    <row r="2490" spans="1:13">
      <c r="A2490" s="350">
        <v>40883</v>
      </c>
      <c r="B2490" s="346">
        <v>9.7342999999999993</v>
      </c>
      <c r="C2490" s="346">
        <v>2157.1</v>
      </c>
      <c r="D2490" s="346"/>
      <c r="E2490" s="351">
        <f t="shared" si="178"/>
        <v>40883</v>
      </c>
      <c r="F2490" s="353">
        <f t="shared" si="179"/>
        <v>-2.8231723752383475</v>
      </c>
      <c r="G2490" s="354">
        <f t="shared" si="180"/>
        <v>0.11231366142536725</v>
      </c>
      <c r="I2490" s="351">
        <f t="shared" si="181"/>
        <v>40883</v>
      </c>
      <c r="J2490" s="353">
        <f t="array" ref="J2490">(PRODUCT(1+$F$2:F2490/100)-1)*100</f>
        <v>713.63256435974949</v>
      </c>
      <c r="K2490" s="354">
        <f t="array" ref="K2490">(PRODUCT(1+$G$2:G2490/100)-1)*100</f>
        <v>38.647144271187919</v>
      </c>
      <c r="M2490" s="361">
        <f t="shared" si="182"/>
        <v>3.5385062291097586</v>
      </c>
    </row>
    <row r="2491" spans="1:13">
      <c r="A2491" s="350">
        <v>40884</v>
      </c>
      <c r="B2491" s="346">
        <v>10.28</v>
      </c>
      <c r="C2491" s="346">
        <v>2162.0700000000002</v>
      </c>
      <c r="D2491" s="346"/>
      <c r="E2491" s="351">
        <f t="shared" si="178"/>
        <v>40884</v>
      </c>
      <c r="F2491" s="353">
        <f t="shared" si="179"/>
        <v>5.6059500939975138</v>
      </c>
      <c r="G2491" s="354">
        <f t="shared" si="180"/>
        <v>0.23040192851515595</v>
      </c>
      <c r="I2491" s="351">
        <f t="shared" si="181"/>
        <v>40884</v>
      </c>
      <c r="J2491" s="353">
        <f t="array" ref="J2491">(PRODUCT(1+$F$2:F2491/100)-1)*100</f>
        <v>759.24439986626919</v>
      </c>
      <c r="K2491" s="354">
        <f t="array" ref="K2491">(PRODUCT(1+$G$2:G2491/100)-1)*100</f>
        <v>38.966589965419928</v>
      </c>
      <c r="M2491" s="361">
        <f t="shared" si="182"/>
        <v>3.5295802422470821</v>
      </c>
    </row>
    <row r="2492" spans="1:13">
      <c r="A2492" s="350">
        <v>40885</v>
      </c>
      <c r="B2492" s="346">
        <v>9.9170999999999996</v>
      </c>
      <c r="C2492" s="346">
        <v>2116.41</v>
      </c>
      <c r="D2492" s="346"/>
      <c r="E2492" s="351">
        <f t="shared" si="178"/>
        <v>40885</v>
      </c>
      <c r="F2492" s="353">
        <f t="shared" si="179"/>
        <v>-3.5301556420233471</v>
      </c>
      <c r="G2492" s="354">
        <f t="shared" si="180"/>
        <v>-2.1118650182464171</v>
      </c>
      <c r="I2492" s="351">
        <f t="shared" si="181"/>
        <v>40885</v>
      </c>
      <c r="J2492" s="353">
        <f t="array" ref="J2492">(PRODUCT(1+$F$2:F2492/100)-1)*100</f>
        <v>728.9117352056204</v>
      </c>
      <c r="K2492" s="354">
        <f t="array" ref="K2492">(PRODUCT(1+$G$2:G2492/100)-1)*100</f>
        <v>36.031803164890299</v>
      </c>
      <c r="M2492" s="361">
        <f t="shared" si="182"/>
        <v>3.5319898564964891</v>
      </c>
    </row>
    <row r="2493" spans="1:13">
      <c r="A2493" s="350">
        <v>40886</v>
      </c>
      <c r="B2493" s="346">
        <v>10.1271</v>
      </c>
      <c r="C2493" s="346">
        <v>2152.15</v>
      </c>
      <c r="D2493" s="346"/>
      <c r="E2493" s="351">
        <f t="shared" si="178"/>
        <v>40886</v>
      </c>
      <c r="F2493" s="353">
        <f t="shared" si="179"/>
        <v>2.1175545270290863</v>
      </c>
      <c r="G2493" s="354">
        <f t="shared" si="180"/>
        <v>1.6887087095600606</v>
      </c>
      <c r="I2493" s="351">
        <f t="shared" si="181"/>
        <v>40886</v>
      </c>
      <c r="J2493" s="353">
        <f t="array" ref="J2493">(PRODUCT(1+$F$2:F2493/100)-1)*100</f>
        <v>746.46439317954241</v>
      </c>
      <c r="K2493" s="354">
        <f t="array" ref="K2493">(PRODUCT(1+$G$2:G2493/100)-1)*100</f>
        <v>38.328984072707392</v>
      </c>
      <c r="M2493" s="361">
        <f t="shared" si="182"/>
        <v>3.5147817159125578</v>
      </c>
    </row>
    <row r="2494" spans="1:13">
      <c r="A2494" s="350">
        <v>40889</v>
      </c>
      <c r="B2494" s="346">
        <v>10.7514</v>
      </c>
      <c r="C2494" s="346">
        <v>2120.15</v>
      </c>
      <c r="D2494" s="346"/>
      <c r="E2494" s="351">
        <f t="shared" si="178"/>
        <v>40889</v>
      </c>
      <c r="F2494" s="353">
        <f t="shared" si="179"/>
        <v>6.1646473324051376</v>
      </c>
      <c r="G2494" s="354">
        <f t="shared" si="180"/>
        <v>-1.486885207815436</v>
      </c>
      <c r="I2494" s="351">
        <f t="shared" si="181"/>
        <v>40889</v>
      </c>
      <c r="J2494" s="353">
        <f t="array" ref="J2494">(PRODUCT(1+$F$2:F2494/100)-1)*100</f>
        <v>798.64593781344433</v>
      </c>
      <c r="K2494" s="354">
        <f t="array" ref="K2494">(PRODUCT(1+$G$2:G2494/100)-1)*100</f>
        <v>36.272190870408934</v>
      </c>
      <c r="M2494" s="361">
        <f t="shared" si="182"/>
        <v>3.5210175392742364</v>
      </c>
    </row>
    <row r="2495" spans="1:13">
      <c r="A2495" s="350">
        <v>40890</v>
      </c>
      <c r="B2495" s="346">
        <v>10.301399999999999</v>
      </c>
      <c r="C2495" s="346">
        <v>2102.15</v>
      </c>
      <c r="D2495" s="346"/>
      <c r="E2495" s="351">
        <f t="shared" si="178"/>
        <v>40890</v>
      </c>
      <c r="F2495" s="353">
        <f t="shared" si="179"/>
        <v>-4.1855014230704928</v>
      </c>
      <c r="G2495" s="354">
        <f t="shared" si="180"/>
        <v>-0.84899653326415692</v>
      </c>
      <c r="I2495" s="351">
        <f t="shared" si="181"/>
        <v>40890</v>
      </c>
      <c r="J2495" s="353">
        <f t="array" ref="J2495">(PRODUCT(1+$F$2:F2495/100)-1)*100</f>
        <v>761.03309929789748</v>
      </c>
      <c r="K2495" s="354">
        <f t="array" ref="K2495">(PRODUCT(1+$G$2:G2495/100)-1)*100</f>
        <v>35.115244694116043</v>
      </c>
      <c r="M2495" s="361">
        <f t="shared" si="182"/>
        <v>3.5241403781720795</v>
      </c>
    </row>
    <row r="2496" spans="1:13">
      <c r="A2496" s="350">
        <v>40891</v>
      </c>
      <c r="B2496" s="346">
        <v>10.1486</v>
      </c>
      <c r="C2496" s="346">
        <v>2078.5100000000002</v>
      </c>
      <c r="D2496" s="346"/>
      <c r="E2496" s="351">
        <f t="shared" si="178"/>
        <v>40891</v>
      </c>
      <c r="F2496" s="353">
        <f t="shared" si="179"/>
        <v>-1.4832935329178509</v>
      </c>
      <c r="G2496" s="354">
        <f t="shared" si="180"/>
        <v>-1.1245629474585517</v>
      </c>
      <c r="I2496" s="351">
        <f t="shared" si="181"/>
        <v>40891</v>
      </c>
      <c r="J2496" s="353">
        <f t="array" ref="J2496">(PRODUCT(1+$F$2:F2496/100)-1)*100</f>
        <v>748.26145101972963</v>
      </c>
      <c r="K2496" s="354">
        <f t="array" ref="K2496">(PRODUCT(1+$G$2:G2496/100)-1)*100</f>
        <v>33.595788715918061</v>
      </c>
      <c r="M2496" s="361">
        <f t="shared" si="182"/>
        <v>3.5244106233036452</v>
      </c>
    </row>
    <row r="2497" spans="1:13">
      <c r="A2497" s="350">
        <v>40892</v>
      </c>
      <c r="B2497" s="346">
        <v>9.9600000000000009</v>
      </c>
      <c r="C2497" s="346">
        <v>2085.44</v>
      </c>
      <c r="D2497" s="346"/>
      <c r="E2497" s="351">
        <f t="shared" si="178"/>
        <v>40892</v>
      </c>
      <c r="F2497" s="353">
        <f t="shared" si="179"/>
        <v>-1.8583844077015521</v>
      </c>
      <c r="G2497" s="354">
        <f t="shared" si="180"/>
        <v>0.33341191526621294</v>
      </c>
      <c r="I2497" s="351">
        <f t="shared" si="181"/>
        <v>40892</v>
      </c>
      <c r="J2497" s="353">
        <f t="array" ref="J2497">(PRODUCT(1+$F$2:F2497/100)-1)*100</f>
        <v>732.49749247743591</v>
      </c>
      <c r="K2497" s="354">
        <f t="array" ref="K2497">(PRODUCT(1+$G$2:G2497/100)-1)*100</f>
        <v>34.041212993790815</v>
      </c>
      <c r="M2497" s="361">
        <f t="shared" si="182"/>
        <v>3.5251525322401567</v>
      </c>
    </row>
    <row r="2498" spans="1:13">
      <c r="A2498" s="350">
        <v>40893</v>
      </c>
      <c r="B2498" s="346">
        <v>9.9742999999999995</v>
      </c>
      <c r="C2498" s="346">
        <v>2092.1799999999998</v>
      </c>
      <c r="D2498" s="346"/>
      <c r="E2498" s="351">
        <f t="shared" si="178"/>
        <v>40893</v>
      </c>
      <c r="F2498" s="353">
        <f t="shared" si="179"/>
        <v>0.14357429718874215</v>
      </c>
      <c r="G2498" s="354">
        <f t="shared" si="180"/>
        <v>0.32319318704925326</v>
      </c>
      <c r="I2498" s="351">
        <f t="shared" si="181"/>
        <v>40893</v>
      </c>
      <c r="J2498" s="353">
        <f t="array" ref="J2498">(PRODUCT(1+$F$2:F2498/100)-1)*100</f>
        <v>733.69274490137423</v>
      </c>
      <c r="K2498" s="354">
        <f t="array" ref="K2498">(PRODUCT(1+$G$2:G2498/100)-1)*100</f>
        <v>34.474425062024913</v>
      </c>
      <c r="M2498" s="361">
        <f t="shared" si="182"/>
        <v>3.5251259178605174</v>
      </c>
    </row>
    <row r="2499" spans="1:13">
      <c r="A2499" s="350">
        <v>40896</v>
      </c>
      <c r="B2499" s="346">
        <v>9.5929000000000002</v>
      </c>
      <c r="C2499" s="346">
        <v>2067.67</v>
      </c>
      <c r="D2499" s="346"/>
      <c r="E2499" s="351">
        <f t="shared" ref="E2499:E2562" si="183">A2499</f>
        <v>40896</v>
      </c>
      <c r="F2499" s="353">
        <f t="shared" ref="F2499:F2562" si="184">((B2499/B2498)-1)*100</f>
        <v>-3.823827235996502</v>
      </c>
      <c r="G2499" s="354">
        <f t="shared" ref="G2499:G2562" si="185">((C2499/C2498)-1)*100</f>
        <v>-1.1715053198099512</v>
      </c>
      <c r="I2499" s="351">
        <f t="shared" ref="I2499:I2562" si="186">E2499</f>
        <v>40896</v>
      </c>
      <c r="J2499" s="353">
        <f t="array" ref="J2499">(PRODUCT(1+$F$2:F2499/100)-1)*100</f>
        <v>701.81377465730873</v>
      </c>
      <c r="K2499" s="354">
        <f t="array" ref="K2499">(PRODUCT(1+$G$2:G2499/100)-1)*100</f>
        <v>32.899050018639443</v>
      </c>
      <c r="M2499" s="361">
        <f t="shared" si="182"/>
        <v>3.5280073105527885</v>
      </c>
    </row>
    <row r="2500" spans="1:13">
      <c r="A2500" s="350">
        <v>40897</v>
      </c>
      <c r="B2500" s="346">
        <v>10.199999999999999</v>
      </c>
      <c r="C2500" s="346">
        <v>2129.67</v>
      </c>
      <c r="D2500" s="346"/>
      <c r="E2500" s="351">
        <f t="shared" si="183"/>
        <v>40897</v>
      </c>
      <c r="F2500" s="353">
        <f t="shared" si="184"/>
        <v>6.3286388891784506</v>
      </c>
      <c r="G2500" s="354">
        <f t="shared" si="185"/>
        <v>2.9985442551277552</v>
      </c>
      <c r="I2500" s="351">
        <f t="shared" si="186"/>
        <v>40897</v>
      </c>
      <c r="J2500" s="353">
        <f t="array" ref="J2500">(PRODUCT(1+$F$2:F2500/100)-1)*100</f>
        <v>752.55767301906076</v>
      </c>
      <c r="K2500" s="354">
        <f t="array" ref="K2500">(PRODUCT(1+$G$2:G2500/100)-1)*100</f>
        <v>36.884086848092721</v>
      </c>
      <c r="M2500" s="361">
        <f t="shared" si="182"/>
        <v>3.5340686245205308</v>
      </c>
    </row>
    <row r="2501" spans="1:13">
      <c r="A2501" s="350">
        <v>40898</v>
      </c>
      <c r="B2501" s="346">
        <v>10.1386</v>
      </c>
      <c r="C2501" s="346">
        <v>2133.86</v>
      </c>
      <c r="D2501" s="346"/>
      <c r="E2501" s="351">
        <f t="shared" si="183"/>
        <v>40898</v>
      </c>
      <c r="F2501" s="353">
        <f t="shared" si="184"/>
        <v>-0.60196078431371536</v>
      </c>
      <c r="G2501" s="354">
        <f t="shared" si="185"/>
        <v>0.19674409650320968</v>
      </c>
      <c r="I2501" s="351">
        <f t="shared" si="186"/>
        <v>40898</v>
      </c>
      <c r="J2501" s="353">
        <f t="array" ref="J2501">(PRODUCT(1+$F$2:F2501/100)-1)*100</f>
        <v>747.42561016382842</v>
      </c>
      <c r="K2501" s="354">
        <f t="array" ref="K2501">(PRODUCT(1+$G$2:G2501/100)-1)*100</f>
        <v>37.153398208018665</v>
      </c>
      <c r="M2501" s="361">
        <f t="shared" si="182"/>
        <v>3.5333578943507162</v>
      </c>
    </row>
    <row r="2502" spans="1:13">
      <c r="A2502" s="350">
        <v>40899</v>
      </c>
      <c r="B2502" s="346">
        <v>10.5486</v>
      </c>
      <c r="C2502" s="346">
        <v>2152.04</v>
      </c>
      <c r="D2502" s="346"/>
      <c r="E2502" s="351">
        <f t="shared" si="183"/>
        <v>40899</v>
      </c>
      <c r="F2502" s="353">
        <f t="shared" si="184"/>
        <v>4.043950841339039</v>
      </c>
      <c r="G2502" s="354">
        <f t="shared" si="185"/>
        <v>0.8519771681366084</v>
      </c>
      <c r="I2502" s="351">
        <f t="shared" si="186"/>
        <v>40899</v>
      </c>
      <c r="J2502" s="353">
        <f t="array" ref="J2502">(PRODUCT(1+$F$2:F2502/100)-1)*100</f>
        <v>781.695085255771</v>
      </c>
      <c r="K2502" s="354">
        <f t="array" ref="K2502">(PRODUCT(1+$G$2:G2502/100)-1)*100</f>
        <v>38.321913846074466</v>
      </c>
      <c r="M2502" s="361">
        <f t="shared" si="182"/>
        <v>3.5359741453762847</v>
      </c>
    </row>
    <row r="2503" spans="1:13">
      <c r="A2503" s="350">
        <v>40900</v>
      </c>
      <c r="B2503" s="346">
        <v>10.3743</v>
      </c>
      <c r="C2503" s="346">
        <v>2171.5</v>
      </c>
      <c r="D2503" s="346"/>
      <c r="E2503" s="351">
        <f t="shared" si="183"/>
        <v>40900</v>
      </c>
      <c r="F2503" s="353">
        <f t="shared" si="184"/>
        <v>-1.6523519708776524</v>
      </c>
      <c r="G2503" s="354">
        <f t="shared" si="185"/>
        <v>0.90425828516198514</v>
      </c>
      <c r="I2503" s="351">
        <f t="shared" si="186"/>
        <v>40900</v>
      </c>
      <c r="J2503" s="353">
        <f t="array" ref="J2503">(PRODUCT(1+$F$2:F2503/100)-1)*100</f>
        <v>767.12637913741582</v>
      </c>
      <c r="K2503" s="354">
        <f t="array" ref="K2503">(PRODUCT(1+$G$2:G2503/100)-1)*100</f>
        <v>39.572701212222206</v>
      </c>
      <c r="M2503" s="361">
        <f t="shared" si="182"/>
        <v>3.5350167158324739</v>
      </c>
    </row>
    <row r="2504" spans="1:13">
      <c r="A2504" s="350">
        <v>40903</v>
      </c>
      <c r="B2504" s="346">
        <v>10.3743</v>
      </c>
      <c r="C2504" s="346">
        <v>2171.5</v>
      </c>
      <c r="D2504" s="346"/>
      <c r="E2504" s="351">
        <f t="shared" si="183"/>
        <v>40903</v>
      </c>
      <c r="F2504" s="353">
        <f t="shared" si="184"/>
        <v>0</v>
      </c>
      <c r="G2504" s="354">
        <f t="shared" si="185"/>
        <v>0</v>
      </c>
      <c r="I2504" s="351">
        <f t="shared" si="186"/>
        <v>40903</v>
      </c>
      <c r="J2504" s="353">
        <f t="array" ref="J2504">(PRODUCT(1+$F$2:F2504/100)-1)*100</f>
        <v>767.12637913741582</v>
      </c>
      <c r="K2504" s="354">
        <f t="array" ref="K2504">(PRODUCT(1+$G$2:G2504/100)-1)*100</f>
        <v>39.572701212222206</v>
      </c>
      <c r="M2504" s="361">
        <f t="shared" si="182"/>
        <v>3.5349167677046691</v>
      </c>
    </row>
    <row r="2505" spans="1:13">
      <c r="A2505" s="350">
        <v>40904</v>
      </c>
      <c r="B2505" s="346">
        <v>10.085100000000001</v>
      </c>
      <c r="C2505" s="346">
        <v>2171.71</v>
      </c>
      <c r="D2505" s="346"/>
      <c r="E2505" s="351">
        <f t="shared" si="183"/>
        <v>40904</v>
      </c>
      <c r="F2505" s="353">
        <f t="shared" si="184"/>
        <v>-2.7876579624649289</v>
      </c>
      <c r="G2505" s="354">
        <f t="shared" si="185"/>
        <v>9.6707345153212998E-3</v>
      </c>
      <c r="I2505" s="351">
        <f t="shared" si="186"/>
        <v>40904</v>
      </c>
      <c r="J2505" s="353">
        <f t="array" ref="J2505">(PRODUCT(1+$F$2:F2505/100)-1)*100</f>
        <v>742.95386158475787</v>
      </c>
      <c r="K2505" s="354">
        <f t="array" ref="K2505">(PRODUCT(1+$G$2:G2505/100)-1)*100</f>
        <v>39.5861989176123</v>
      </c>
      <c r="M2505" s="361">
        <f t="shared" si="182"/>
        <v>3.5365106199997935</v>
      </c>
    </row>
    <row r="2506" spans="1:13">
      <c r="A2506" s="350">
        <v>40905</v>
      </c>
      <c r="B2506" s="346">
        <v>9.8856999999999999</v>
      </c>
      <c r="C2506" s="346">
        <v>2145.09</v>
      </c>
      <c r="D2506" s="346"/>
      <c r="E2506" s="351">
        <f t="shared" si="183"/>
        <v>40905</v>
      </c>
      <c r="F2506" s="353">
        <f t="shared" si="184"/>
        <v>-1.9771742471566989</v>
      </c>
      <c r="G2506" s="354">
        <f t="shared" si="185"/>
        <v>-1.225762187400703</v>
      </c>
      <c r="I2506" s="351">
        <f t="shared" si="186"/>
        <v>40905</v>
      </c>
      <c r="J2506" s="353">
        <f t="array" ref="J2506">(PRODUCT(1+$F$2:F2506/100)-1)*100</f>
        <v>726.28719491809102</v>
      </c>
      <c r="K2506" s="354">
        <f t="array" ref="K2506">(PRODUCT(1+$G$2:G2506/100)-1)*100</f>
        <v>37.875204072450288</v>
      </c>
      <c r="M2506" s="361">
        <f t="shared" si="182"/>
        <v>3.5349452010392381</v>
      </c>
    </row>
    <row r="2507" spans="1:13">
      <c r="A2507" s="350">
        <v>40906</v>
      </c>
      <c r="B2507" s="346">
        <v>9.9</v>
      </c>
      <c r="C2507" s="346">
        <v>2168.12</v>
      </c>
      <c r="D2507" s="346"/>
      <c r="E2507" s="351">
        <f t="shared" si="183"/>
        <v>40906</v>
      </c>
      <c r="F2507" s="353">
        <f t="shared" si="184"/>
        <v>0.14465338822744478</v>
      </c>
      <c r="G2507" s="354">
        <f t="shared" si="185"/>
        <v>1.0736146268921054</v>
      </c>
      <c r="I2507" s="351">
        <f t="shared" si="186"/>
        <v>40906</v>
      </c>
      <c r="J2507" s="353">
        <f t="array" ref="J2507">(PRODUCT(1+$F$2:F2507/100)-1)*100</f>
        <v>727.48244734202956</v>
      </c>
      <c r="K2507" s="354">
        <f t="array" ref="K2507">(PRODUCT(1+$G$2:G2507/100)-1)*100</f>
        <v>39.355452430229441</v>
      </c>
      <c r="M2507" s="361">
        <f t="shared" si="182"/>
        <v>3.5341918429346983</v>
      </c>
    </row>
    <row r="2508" spans="1:13">
      <c r="A2508" s="350">
        <v>40907</v>
      </c>
      <c r="B2508" s="346">
        <v>9.8986000000000001</v>
      </c>
      <c r="C2508" s="346">
        <v>2158.94</v>
      </c>
      <c r="D2508" s="346"/>
      <c r="E2508" s="351">
        <f t="shared" si="183"/>
        <v>40907</v>
      </c>
      <c r="F2508" s="353">
        <f t="shared" si="184"/>
        <v>-1.4141414141422004E-2</v>
      </c>
      <c r="G2508" s="354">
        <f t="shared" si="185"/>
        <v>-0.42340829843365846</v>
      </c>
      <c r="I2508" s="351">
        <f t="shared" si="186"/>
        <v>40907</v>
      </c>
      <c r="J2508" s="353">
        <f t="array" ref="J2508">(PRODUCT(1+$F$2:F2508/100)-1)*100</f>
        <v>727.36542962220346</v>
      </c>
      <c r="K2508" s="354">
        <f t="array" ref="K2508">(PRODUCT(1+$G$2:G2508/100)-1)*100</f>
        <v>38.765409880320092</v>
      </c>
      <c r="M2508" s="361">
        <f t="shared" si="182"/>
        <v>3.5331254459661938</v>
      </c>
    </row>
    <row r="2509" spans="1:13">
      <c r="A2509" s="350">
        <v>40910</v>
      </c>
      <c r="B2509" s="346">
        <v>9.8986000000000001</v>
      </c>
      <c r="C2509" s="346">
        <v>2158.94</v>
      </c>
      <c r="D2509" s="346"/>
      <c r="E2509" s="351">
        <f t="shared" si="183"/>
        <v>40910</v>
      </c>
      <c r="F2509" s="353">
        <f t="shared" si="184"/>
        <v>0</v>
      </c>
      <c r="G2509" s="354">
        <f t="shared" si="185"/>
        <v>0</v>
      </c>
      <c r="I2509" s="351">
        <f t="shared" si="186"/>
        <v>40910</v>
      </c>
      <c r="J2509" s="353">
        <f t="array" ref="J2509">(PRODUCT(1+$F$2:F2509/100)-1)*100</f>
        <v>727.36542962220346</v>
      </c>
      <c r="K2509" s="354">
        <f t="array" ref="K2509">(PRODUCT(1+$G$2:G2509/100)-1)*100</f>
        <v>38.765409880320092</v>
      </c>
      <c r="M2509" s="361">
        <f t="shared" si="182"/>
        <v>3.5300621934031802</v>
      </c>
    </row>
    <row r="2510" spans="1:13">
      <c r="A2510" s="350">
        <v>40911</v>
      </c>
      <c r="B2510" s="346">
        <v>10.32</v>
      </c>
      <c r="C2510" s="346">
        <v>2192.4</v>
      </c>
      <c r="D2510" s="346"/>
      <c r="E2510" s="351">
        <f t="shared" si="183"/>
        <v>40911</v>
      </c>
      <c r="F2510" s="353">
        <f t="shared" si="184"/>
        <v>4.2571676802780178</v>
      </c>
      <c r="G2510" s="354">
        <f t="shared" si="185"/>
        <v>1.549834641073855</v>
      </c>
      <c r="I2510" s="351">
        <f t="shared" si="186"/>
        <v>40911</v>
      </c>
      <c r="J2510" s="353">
        <f t="array" ref="J2510">(PRODUCT(1+$F$2:F2510/100)-1)*100</f>
        <v>762.58776328987312</v>
      </c>
      <c r="K2510" s="354">
        <f t="array" ref="K2510">(PRODUCT(1+$G$2:G2510/100)-1)*100</f>
        <v>40.916044272473414</v>
      </c>
      <c r="M2510" s="361">
        <f t="shared" si="182"/>
        <v>3.5330747820058703</v>
      </c>
    </row>
    <row r="2511" spans="1:13">
      <c r="A2511" s="350">
        <v>40912</v>
      </c>
      <c r="B2511" s="346">
        <v>11.492900000000001</v>
      </c>
      <c r="C2511" s="346">
        <v>2193.2800000000002</v>
      </c>
      <c r="D2511" s="346"/>
      <c r="E2511" s="351">
        <f t="shared" si="183"/>
        <v>40912</v>
      </c>
      <c r="F2511" s="353">
        <f t="shared" si="184"/>
        <v>11.365310077519375</v>
      </c>
      <c r="G2511" s="354">
        <f t="shared" si="185"/>
        <v>4.0138660828326067E-2</v>
      </c>
      <c r="I2511" s="351">
        <f t="shared" si="186"/>
        <v>40912</v>
      </c>
      <c r="J2511" s="353">
        <f t="array" ref="J2511">(PRODUCT(1+$F$2:F2511/100)-1)*100</f>
        <v>860.62353727850609</v>
      </c>
      <c r="K2511" s="354">
        <f t="array" ref="K2511">(PRODUCT(1+$G$2:G2511/100)-1)*100</f>
        <v>40.972606085536633</v>
      </c>
      <c r="M2511" s="361">
        <f t="shared" si="182"/>
        <v>3.5556155554864293</v>
      </c>
    </row>
    <row r="2512" spans="1:13">
      <c r="A2512" s="350">
        <v>40913</v>
      </c>
      <c r="B2512" s="346">
        <v>11.3286</v>
      </c>
      <c r="C2512" s="346">
        <v>2199.73</v>
      </c>
      <c r="D2512" s="346"/>
      <c r="E2512" s="351">
        <f t="shared" si="183"/>
        <v>40913</v>
      </c>
      <c r="F2512" s="353">
        <f t="shared" si="184"/>
        <v>-1.4295782613613639</v>
      </c>
      <c r="G2512" s="354">
        <f t="shared" si="185"/>
        <v>0.29408009921212397</v>
      </c>
      <c r="I2512" s="351">
        <f t="shared" si="186"/>
        <v>40913</v>
      </c>
      <c r="J2512" s="353">
        <f t="array" ref="J2512">(PRODUCT(1+$F$2:F2512/100)-1)*100</f>
        <v>846.89067201605201</v>
      </c>
      <c r="K2512" s="354">
        <f t="array" ref="K2512">(PRODUCT(1+$G$2:G2512/100)-1)*100</f>
        <v>41.387178465374895</v>
      </c>
      <c r="M2512" s="361">
        <f t="shared" si="182"/>
        <v>3.5478934924938552</v>
      </c>
    </row>
    <row r="2513" spans="1:13">
      <c r="A2513" s="350">
        <v>40914</v>
      </c>
      <c r="B2513" s="346">
        <v>12.3271</v>
      </c>
      <c r="C2513" s="346">
        <v>2194.98</v>
      </c>
      <c r="D2513" s="346"/>
      <c r="E2513" s="351">
        <f t="shared" si="183"/>
        <v>40914</v>
      </c>
      <c r="F2513" s="353">
        <f t="shared" si="184"/>
        <v>8.8139752484861269</v>
      </c>
      <c r="G2513" s="354">
        <f t="shared" si="185"/>
        <v>-0.21593559209539537</v>
      </c>
      <c r="I2513" s="351">
        <f t="shared" si="186"/>
        <v>40914</v>
      </c>
      <c r="J2513" s="353">
        <f t="array" ref="J2513">(PRODUCT(1+$F$2:F2513/100)-1)*100</f>
        <v>930.34938147777075</v>
      </c>
      <c r="K2513" s="354">
        <f t="array" ref="K2513">(PRODUCT(1+$G$2:G2513/100)-1)*100</f>
        <v>41.081873224408703</v>
      </c>
      <c r="M2513" s="361">
        <f t="shared" si="182"/>
        <v>3.5597308196722395</v>
      </c>
    </row>
    <row r="2514" spans="1:13">
      <c r="A2514" s="350">
        <v>40917</v>
      </c>
      <c r="B2514" s="346">
        <v>14.025700000000001</v>
      </c>
      <c r="C2514" s="346">
        <v>2200</v>
      </c>
      <c r="D2514" s="346"/>
      <c r="E2514" s="351">
        <f t="shared" si="183"/>
        <v>40917</v>
      </c>
      <c r="F2514" s="353">
        <f t="shared" si="184"/>
        <v>13.779396613964368</v>
      </c>
      <c r="G2514" s="354">
        <f t="shared" si="185"/>
        <v>0.22870367839342709</v>
      </c>
      <c r="I2514" s="351">
        <f t="shared" si="186"/>
        <v>40917</v>
      </c>
      <c r="J2514" s="353">
        <f t="array" ref="J2514">(PRODUCT(1+$F$2:F2514/100)-1)*100</f>
        <v>1072.3253092611217</v>
      </c>
      <c r="K2514" s="354">
        <f t="array" ref="K2514">(PRODUCT(1+$G$2:G2514/100)-1)*100</f>
        <v>41.404532658019292</v>
      </c>
      <c r="M2514" s="361">
        <f t="shared" ref="M2514:M2577" si="187">_xlfn.STDEV.S(F1732:F2514)</f>
        <v>3.5925695169669489</v>
      </c>
    </row>
    <row r="2515" spans="1:13">
      <c r="A2515" s="350">
        <v>40918</v>
      </c>
      <c r="B2515" s="346">
        <v>13.69</v>
      </c>
      <c r="C2515" s="346">
        <v>2219.58</v>
      </c>
      <c r="D2515" s="346"/>
      <c r="E2515" s="351">
        <f t="shared" si="183"/>
        <v>40918</v>
      </c>
      <c r="F2515" s="353">
        <f t="shared" si="184"/>
        <v>-2.3934634278503064</v>
      </c>
      <c r="G2515" s="354">
        <f t="shared" si="185"/>
        <v>0.8899999999999908</v>
      </c>
      <c r="I2515" s="351">
        <f t="shared" si="186"/>
        <v>40918</v>
      </c>
      <c r="J2515" s="353">
        <f t="array" ref="J2515">(PRODUCT(1+$F$2:F2515/100)-1)*100</f>
        <v>1044.2661317285238</v>
      </c>
      <c r="K2515" s="354">
        <f t="array" ref="K2515">(PRODUCT(1+$G$2:G2515/100)-1)*100</f>
        <v>42.663032998675646</v>
      </c>
      <c r="M2515" s="361">
        <f t="shared" si="187"/>
        <v>3.5935392531907309</v>
      </c>
    </row>
    <row r="2516" spans="1:13">
      <c r="A2516" s="350">
        <v>40919</v>
      </c>
      <c r="B2516" s="346">
        <v>13.164300000000001</v>
      </c>
      <c r="C2516" s="346">
        <v>2220.48</v>
      </c>
      <c r="D2516" s="346"/>
      <c r="E2516" s="351">
        <f t="shared" si="183"/>
        <v>40919</v>
      </c>
      <c r="F2516" s="353">
        <f t="shared" si="184"/>
        <v>-3.8400292184075924</v>
      </c>
      <c r="G2516" s="354">
        <f t="shared" si="185"/>
        <v>4.0548211823865365E-2</v>
      </c>
      <c r="I2516" s="351">
        <f t="shared" si="186"/>
        <v>40919</v>
      </c>
      <c r="J2516" s="353">
        <f t="array" ref="J2516">(PRODUCT(1+$F$2:F2516/100)-1)*100</f>
        <v>1000.325977933806</v>
      </c>
      <c r="K2516" s="354">
        <f t="array" ref="K2516">(PRODUCT(1+$G$2:G2516/100)-1)*100</f>
        <v>42.720880307490305</v>
      </c>
      <c r="M2516" s="361">
        <f t="shared" si="187"/>
        <v>3.5949637708884739</v>
      </c>
    </row>
    <row r="2517" spans="1:13">
      <c r="A2517" s="350">
        <v>40920</v>
      </c>
      <c r="B2517" s="346">
        <v>13.164300000000001</v>
      </c>
      <c r="C2517" s="346">
        <v>2225.7399999999998</v>
      </c>
      <c r="D2517" s="346"/>
      <c r="E2517" s="351">
        <f t="shared" si="183"/>
        <v>40920</v>
      </c>
      <c r="F2517" s="353">
        <f t="shared" si="184"/>
        <v>0</v>
      </c>
      <c r="G2517" s="354">
        <f t="shared" si="185"/>
        <v>0.23688571840321249</v>
      </c>
      <c r="I2517" s="351">
        <f t="shared" si="186"/>
        <v>40920</v>
      </c>
      <c r="J2517" s="353">
        <f t="array" ref="J2517">(PRODUCT(1+$F$2:F2517/100)-1)*100</f>
        <v>1000.325977933806</v>
      </c>
      <c r="K2517" s="354">
        <f t="array" ref="K2517">(PRODUCT(1+$G$2:G2517/100)-1)*100</f>
        <v>43.058965690118086</v>
      </c>
      <c r="M2517" s="361">
        <f t="shared" si="187"/>
        <v>3.5928445676658844</v>
      </c>
    </row>
    <row r="2518" spans="1:13">
      <c r="A2518" s="350">
        <v>40921</v>
      </c>
      <c r="B2518" s="346">
        <v>13.482900000000001</v>
      </c>
      <c r="C2518" s="346">
        <v>2214.73</v>
      </c>
      <c r="D2518" s="346"/>
      <c r="E2518" s="351">
        <f t="shared" si="183"/>
        <v>40921</v>
      </c>
      <c r="F2518" s="353">
        <f t="shared" si="184"/>
        <v>2.4201818554727472</v>
      </c>
      <c r="G2518" s="354">
        <f t="shared" si="185"/>
        <v>-0.49466694223043728</v>
      </c>
      <c r="I2518" s="351">
        <f t="shared" si="186"/>
        <v>40921</v>
      </c>
      <c r="J2518" s="353">
        <f t="array" ref="J2518">(PRODUCT(1+$F$2:F2518/100)-1)*100</f>
        <v>1026.9558676028132</v>
      </c>
      <c r="K2518" s="354">
        <f t="array" ref="K2518">(PRODUCT(1+$G$2:G2518/100)-1)*100</f>
        <v>42.351300278952287</v>
      </c>
      <c r="M2518" s="361">
        <f t="shared" si="187"/>
        <v>3.5935117837892885</v>
      </c>
    </row>
    <row r="2519" spans="1:13">
      <c r="A2519" s="350">
        <v>40924</v>
      </c>
      <c r="B2519" s="346">
        <v>13.482900000000001</v>
      </c>
      <c r="C2519" s="346">
        <v>2214.73</v>
      </c>
      <c r="D2519" s="346"/>
      <c r="E2519" s="351">
        <f t="shared" si="183"/>
        <v>40924</v>
      </c>
      <c r="F2519" s="353">
        <f t="shared" si="184"/>
        <v>0</v>
      </c>
      <c r="G2519" s="354">
        <f t="shared" si="185"/>
        <v>0</v>
      </c>
      <c r="I2519" s="351">
        <f t="shared" si="186"/>
        <v>40924</v>
      </c>
      <c r="J2519" s="353">
        <f t="array" ref="J2519">(PRODUCT(1+$F$2:F2519/100)-1)*100</f>
        <v>1026.9558676028132</v>
      </c>
      <c r="K2519" s="354">
        <f t="array" ref="K2519">(PRODUCT(1+$G$2:G2519/100)-1)*100</f>
        <v>42.351300278952287</v>
      </c>
      <c r="M2519" s="361">
        <f t="shared" si="187"/>
        <v>3.5895257584964426</v>
      </c>
    </row>
    <row r="2520" spans="1:13">
      <c r="A2520" s="350">
        <v>40925</v>
      </c>
      <c r="B2520" s="346">
        <v>13.5314</v>
      </c>
      <c r="C2520" s="346">
        <v>2222.59</v>
      </c>
      <c r="D2520" s="346"/>
      <c r="E2520" s="351">
        <f t="shared" si="183"/>
        <v>40925</v>
      </c>
      <c r="F2520" s="353">
        <f t="shared" si="184"/>
        <v>0.35971489813022561</v>
      </c>
      <c r="G2520" s="354">
        <f t="shared" si="185"/>
        <v>0.35489653366325147</v>
      </c>
      <c r="I2520" s="351">
        <f t="shared" si="186"/>
        <v>40925</v>
      </c>
      <c r="J2520" s="353">
        <f t="array" ref="J2520">(PRODUCT(1+$F$2:F2520/100)-1)*100</f>
        <v>1031.0096957539331</v>
      </c>
      <c r="K2520" s="354">
        <f t="array" ref="K2520">(PRODUCT(1+$G$2:G2520/100)-1)*100</f>
        <v>42.856500109266847</v>
      </c>
      <c r="M2520" s="361">
        <f t="shared" si="187"/>
        <v>3.5812107342310826</v>
      </c>
    </row>
    <row r="2521" spans="1:13">
      <c r="A2521" s="350">
        <v>40926</v>
      </c>
      <c r="B2521" s="346">
        <v>14.0771</v>
      </c>
      <c r="C2521" s="346">
        <v>2247.64</v>
      </c>
      <c r="D2521" s="346"/>
      <c r="E2521" s="351">
        <f t="shared" si="183"/>
        <v>40926</v>
      </c>
      <c r="F2521" s="353">
        <f t="shared" si="184"/>
        <v>4.0328421301565331</v>
      </c>
      <c r="G2521" s="354">
        <f t="shared" si="185"/>
        <v>1.1270634709955374</v>
      </c>
      <c r="I2521" s="351">
        <f t="shared" si="186"/>
        <v>40926</v>
      </c>
      <c r="J2521" s="353">
        <f t="array" ref="J2521">(PRODUCT(1+$F$2:F2521/100)-1)*100</f>
        <v>1076.6215312604529</v>
      </c>
      <c r="K2521" s="354">
        <f t="array" ref="K2521">(PRODUCT(1+$G$2:G2521/100)-1)*100</f>
        <v>44.466583537941084</v>
      </c>
      <c r="M2521" s="361">
        <f t="shared" si="187"/>
        <v>3.5834960857364502</v>
      </c>
    </row>
    <row r="2522" spans="1:13">
      <c r="A2522" s="350">
        <v>40927</v>
      </c>
      <c r="B2522" s="346">
        <v>14.78</v>
      </c>
      <c r="C2522" s="346">
        <v>2258.8000000000002</v>
      </c>
      <c r="D2522" s="346"/>
      <c r="E2522" s="351">
        <f t="shared" si="183"/>
        <v>40927</v>
      </c>
      <c r="F2522" s="353">
        <f t="shared" si="184"/>
        <v>4.9932159322587655</v>
      </c>
      <c r="G2522" s="354">
        <f t="shared" si="185"/>
        <v>0.49652079514515002</v>
      </c>
      <c r="I2522" s="351">
        <f t="shared" si="186"/>
        <v>40927</v>
      </c>
      <c r="J2522" s="353">
        <f t="array" ref="J2522">(PRODUCT(1+$F$2:F2522/100)-1)*100</f>
        <v>1135.3727850217369</v>
      </c>
      <c r="K2522" s="354">
        <f t="array" ref="K2522">(PRODUCT(1+$G$2:G2522/100)-1)*100</f>
        <v>45.183890167242716</v>
      </c>
      <c r="M2522" s="361">
        <f t="shared" si="187"/>
        <v>3.5875577887633026</v>
      </c>
    </row>
    <row r="2523" spans="1:13">
      <c r="A2523" s="350">
        <v>40928</v>
      </c>
      <c r="B2523" s="346">
        <v>14.32</v>
      </c>
      <c r="C2523" s="346">
        <v>2260.37</v>
      </c>
      <c r="D2523" s="346"/>
      <c r="E2523" s="351">
        <f t="shared" si="183"/>
        <v>40928</v>
      </c>
      <c r="F2523" s="353">
        <f t="shared" si="184"/>
        <v>-3.112313937753719</v>
      </c>
      <c r="G2523" s="354">
        <f t="shared" si="185"/>
        <v>6.9505932353441935E-2</v>
      </c>
      <c r="I2523" s="351">
        <f t="shared" si="186"/>
        <v>40928</v>
      </c>
      <c r="J2523" s="353">
        <f t="array" ref="J2523">(PRODUCT(1+$F$2:F2523/100)-1)*100</f>
        <v>1096.9241056502892</v>
      </c>
      <c r="K2523" s="354">
        <f t="array" ref="K2523">(PRODUCT(1+$G$2:G2523/100)-1)*100</f>
        <v>45.284801583730449</v>
      </c>
      <c r="M2523" s="361">
        <f t="shared" si="187"/>
        <v>3.5854387551833762</v>
      </c>
    </row>
    <row r="2524" spans="1:13">
      <c r="A2524" s="350">
        <v>40931</v>
      </c>
      <c r="B2524" s="346">
        <v>13.4229</v>
      </c>
      <c r="C2524" s="346">
        <v>2261.4699999999998</v>
      </c>
      <c r="D2524" s="346"/>
      <c r="E2524" s="351">
        <f t="shared" si="183"/>
        <v>40931</v>
      </c>
      <c r="F2524" s="353">
        <f t="shared" si="184"/>
        <v>-6.2646648044692776</v>
      </c>
      <c r="G2524" s="354">
        <f t="shared" si="185"/>
        <v>4.8664599158532162E-2</v>
      </c>
      <c r="I2524" s="351">
        <f t="shared" si="186"/>
        <v>40931</v>
      </c>
      <c r="J2524" s="353">
        <f t="array" ref="J2524">(PRODUCT(1+$F$2:F2524/100)-1)*100</f>
        <v>1021.9408224674067</v>
      </c>
      <c r="K2524" s="354">
        <f t="array" ref="K2524">(PRODUCT(1+$G$2:G2524/100)-1)*100</f>
        <v>45.355503850059442</v>
      </c>
      <c r="M2524" s="361">
        <f t="shared" si="187"/>
        <v>3.5916503928457328</v>
      </c>
    </row>
    <row r="2525" spans="1:13">
      <c r="A2525" s="350">
        <v>40932</v>
      </c>
      <c r="B2525" s="346">
        <v>13.2386</v>
      </c>
      <c r="C2525" s="346">
        <v>2259.2199999999998</v>
      </c>
      <c r="D2525" s="346"/>
      <c r="E2525" s="351">
        <f t="shared" si="183"/>
        <v>40932</v>
      </c>
      <c r="F2525" s="353">
        <f t="shared" si="184"/>
        <v>-1.373026693188506</v>
      </c>
      <c r="G2525" s="354">
        <f t="shared" si="185"/>
        <v>-9.949280777546976E-2</v>
      </c>
      <c r="I2525" s="351">
        <f t="shared" si="186"/>
        <v>40932</v>
      </c>
      <c r="J2525" s="353">
        <f t="array" ref="J2525">(PRODUCT(1+$F$2:F2525/100)-1)*100</f>
        <v>1006.5362754931506</v>
      </c>
      <c r="K2525" s="354">
        <f t="array" ref="K2525">(PRODUCT(1+$G$2:G2525/100)-1)*100</f>
        <v>45.21088557802284</v>
      </c>
      <c r="M2525" s="361">
        <f t="shared" si="187"/>
        <v>3.5920813802829379</v>
      </c>
    </row>
    <row r="2526" spans="1:13">
      <c r="A2526" s="350">
        <v>40933</v>
      </c>
      <c r="B2526" s="346">
        <v>13.5771</v>
      </c>
      <c r="C2526" s="346">
        <v>2278.83</v>
      </c>
      <c r="D2526" s="346"/>
      <c r="E2526" s="351">
        <f t="shared" si="183"/>
        <v>40933</v>
      </c>
      <c r="F2526" s="353">
        <f t="shared" si="184"/>
        <v>2.5569168945356768</v>
      </c>
      <c r="G2526" s="354">
        <f t="shared" si="185"/>
        <v>0.86799868981330963</v>
      </c>
      <c r="I2526" s="351">
        <f t="shared" si="186"/>
        <v>40933</v>
      </c>
      <c r="J2526" s="353">
        <f t="array" ref="J2526">(PRODUCT(1+$F$2:F2526/100)-1)*100</f>
        <v>1034.8294884654008</v>
      </c>
      <c r="K2526" s="354">
        <f t="array" ref="K2526">(PRODUCT(1+$G$2:G2526/100)-1)*100</f>
        <v>46.471314162306385</v>
      </c>
      <c r="M2526" s="361">
        <f t="shared" si="187"/>
        <v>3.5926590335712443</v>
      </c>
    </row>
    <row r="2527" spans="1:13">
      <c r="A2527" s="350">
        <v>40934</v>
      </c>
      <c r="B2527" s="346">
        <v>16.572800000000001</v>
      </c>
      <c r="C2527" s="346">
        <v>2265.84</v>
      </c>
      <c r="D2527" s="346"/>
      <c r="E2527" s="351">
        <f t="shared" si="183"/>
        <v>40934</v>
      </c>
      <c r="F2527" s="353">
        <f t="shared" si="184"/>
        <v>22.064358368134585</v>
      </c>
      <c r="G2527" s="354">
        <f t="shared" si="185"/>
        <v>-0.57002935717012093</v>
      </c>
      <c r="I2527" s="351">
        <f t="shared" si="186"/>
        <v>40934</v>
      </c>
      <c r="J2527" s="353">
        <f t="array" ref="J2527">(PRODUCT(1+$F$2:F2527/100)-1)*100</f>
        <v>1285.2223336676752</v>
      </c>
      <c r="K2527" s="354">
        <f t="array" ref="K2527">(PRODUCT(1+$G$2:G2527/100)-1)*100</f>
        <v>45.636384671748353</v>
      </c>
      <c r="M2527" s="361">
        <f t="shared" si="187"/>
        <v>3.6763102279242084</v>
      </c>
    </row>
    <row r="2528" spans="1:13">
      <c r="A2528" s="350">
        <v>40935</v>
      </c>
      <c r="B2528" s="346">
        <v>17.6843</v>
      </c>
      <c r="C2528" s="346">
        <v>2262.35</v>
      </c>
      <c r="D2528" s="346"/>
      <c r="E2528" s="351">
        <f t="shared" si="183"/>
        <v>40935</v>
      </c>
      <c r="F2528" s="353">
        <f t="shared" si="184"/>
        <v>6.7067725429619474</v>
      </c>
      <c r="G2528" s="354">
        <f t="shared" si="185"/>
        <v>-0.15402676270169779</v>
      </c>
      <c r="I2528" s="351">
        <f t="shared" si="186"/>
        <v>40935</v>
      </c>
      <c r="J2528" s="353">
        <f t="array" ref="J2528">(PRODUCT(1+$F$2:F2528/100)-1)*100</f>
        <v>1378.1260448010758</v>
      </c>
      <c r="K2528" s="354">
        <f t="array" ref="K2528">(PRODUCT(1+$G$2:G2528/100)-1)*100</f>
        <v>45.412065663122661</v>
      </c>
      <c r="M2528" s="361">
        <f t="shared" si="187"/>
        <v>3.6429673838191228</v>
      </c>
    </row>
    <row r="2529" spans="1:13">
      <c r="A2529" s="350">
        <v>40938</v>
      </c>
      <c r="B2529" s="346">
        <v>17.918600000000001</v>
      </c>
      <c r="C2529" s="346">
        <v>2256.7199999999998</v>
      </c>
      <c r="D2529" s="346"/>
      <c r="E2529" s="351">
        <f t="shared" si="183"/>
        <v>40938</v>
      </c>
      <c r="F2529" s="353">
        <f t="shared" si="184"/>
        <v>1.324904010902328</v>
      </c>
      <c r="G2529" s="354">
        <f t="shared" si="185"/>
        <v>-0.24885627776427555</v>
      </c>
      <c r="I2529" s="351">
        <f t="shared" si="186"/>
        <v>40938</v>
      </c>
      <c r="J2529" s="353">
        <f t="array" ref="J2529">(PRODUCT(1+$F$2:F2529/100)-1)*100</f>
        <v>1397.7097960548369</v>
      </c>
      <c r="K2529" s="354">
        <f t="array" ref="K2529">(PRODUCT(1+$G$2:G2529/100)-1)*100</f>
        <v>45.050198609093272</v>
      </c>
      <c r="M2529" s="361">
        <f t="shared" si="187"/>
        <v>3.6408785159718593</v>
      </c>
    </row>
    <row r="2530" spans="1:13">
      <c r="A2530" s="350">
        <v>40939</v>
      </c>
      <c r="B2530" s="346">
        <v>17.171399999999998</v>
      </c>
      <c r="C2530" s="346">
        <v>2255.69</v>
      </c>
      <c r="D2530" s="346"/>
      <c r="E2530" s="351">
        <f t="shared" si="183"/>
        <v>40939</v>
      </c>
      <c r="F2530" s="353">
        <f t="shared" si="184"/>
        <v>-4.1699686359425563</v>
      </c>
      <c r="G2530" s="354">
        <f t="shared" si="185"/>
        <v>-4.564146194475649E-2</v>
      </c>
      <c r="I2530" s="351">
        <f t="shared" si="186"/>
        <v>40939</v>
      </c>
      <c r="J2530" s="353">
        <f t="array" ref="J2530">(PRODUCT(1+$F$2:F2530/100)-1)*100</f>
        <v>1335.2557673019112</v>
      </c>
      <c r="K2530" s="354">
        <f t="array" ref="K2530">(PRODUCT(1+$G$2:G2530/100)-1)*100</f>
        <v>44.983995577894319</v>
      </c>
      <c r="M2530" s="361">
        <f t="shared" si="187"/>
        <v>3.6437163235121437</v>
      </c>
    </row>
    <row r="2531" spans="1:13">
      <c r="A2531" s="350">
        <v>40940</v>
      </c>
      <c r="B2531" s="346">
        <v>17.5671</v>
      </c>
      <c r="C2531" s="346">
        <v>2276.2399999999998</v>
      </c>
      <c r="D2531" s="346"/>
      <c r="E2531" s="351">
        <f t="shared" si="183"/>
        <v>40940</v>
      </c>
      <c r="F2531" s="353">
        <f t="shared" si="184"/>
        <v>2.3044131521017697</v>
      </c>
      <c r="G2531" s="354">
        <f t="shared" si="185"/>
        <v>0.91102944110226236</v>
      </c>
      <c r="I2531" s="351">
        <f t="shared" si="186"/>
        <v>40940</v>
      </c>
      <c r="J2531" s="353">
        <f t="array" ref="J2531">(PRODUCT(1+$F$2:F2531/100)-1)*100</f>
        <v>1368.3299899699157</v>
      </c>
      <c r="K2531" s="354">
        <f t="array" ref="K2531">(PRODUCT(1+$G$2:G2531/100)-1)*100</f>
        <v>46.30484246249533</v>
      </c>
      <c r="M2531" s="361">
        <f t="shared" si="187"/>
        <v>3.6436066884318778</v>
      </c>
    </row>
    <row r="2532" spans="1:13">
      <c r="A2532" s="350">
        <v>40941</v>
      </c>
      <c r="B2532" s="346">
        <v>17.714300000000001</v>
      </c>
      <c r="C2532" s="346">
        <v>2278.92</v>
      </c>
      <c r="D2532" s="346"/>
      <c r="E2532" s="351">
        <f t="shared" si="183"/>
        <v>40941</v>
      </c>
      <c r="F2532" s="353">
        <f t="shared" si="184"/>
        <v>0.83792999413676572</v>
      </c>
      <c r="G2532" s="354">
        <f t="shared" si="185"/>
        <v>0.11773802410994794</v>
      </c>
      <c r="I2532" s="351">
        <f t="shared" si="186"/>
        <v>40941</v>
      </c>
      <c r="J2532" s="353">
        <f t="array" ref="J2532">(PRODUCT(1+$F$2:F2532/100)-1)*100</f>
        <v>1380.6335673687788</v>
      </c>
      <c r="K2532" s="354">
        <f t="array" ref="K2532">(PRODUCT(1+$G$2:G2532/100)-1)*100</f>
        <v>46.477098893187851</v>
      </c>
      <c r="M2532" s="361">
        <f t="shared" si="187"/>
        <v>3.6429585836966427</v>
      </c>
    </row>
    <row r="2533" spans="1:13">
      <c r="A2533" s="350">
        <v>40942</v>
      </c>
      <c r="B2533" s="346">
        <v>18.061399999999999</v>
      </c>
      <c r="C2533" s="346">
        <v>2312.4899999999998</v>
      </c>
      <c r="D2533" s="346"/>
      <c r="E2533" s="351">
        <f t="shared" si="183"/>
        <v>40942</v>
      </c>
      <c r="F2533" s="353">
        <f t="shared" si="184"/>
        <v>1.9594339036823172</v>
      </c>
      <c r="G2533" s="354">
        <f t="shared" si="185"/>
        <v>1.4730661892475183</v>
      </c>
      <c r="I2533" s="351">
        <f t="shared" si="186"/>
        <v>40942</v>
      </c>
      <c r="J2533" s="353">
        <f t="array" ref="J2533">(PRODUCT(1+$F$2:F2533/100)-1)*100</f>
        <v>1409.6456034771038</v>
      </c>
      <c r="K2533" s="354">
        <f t="array" ref="K2533">(PRODUCT(1+$G$2:G2533/100)-1)*100</f>
        <v>48.634803511974042</v>
      </c>
      <c r="M2533" s="361">
        <f t="shared" si="187"/>
        <v>3.6433768496507626</v>
      </c>
    </row>
    <row r="2534" spans="1:13">
      <c r="A2534" s="350">
        <v>40945</v>
      </c>
      <c r="B2534" s="346">
        <v>18.464300000000001</v>
      </c>
      <c r="C2534" s="346">
        <v>2311.5500000000002</v>
      </c>
      <c r="D2534" s="346"/>
      <c r="E2534" s="351">
        <f t="shared" si="183"/>
        <v>40945</v>
      </c>
      <c r="F2534" s="353">
        <f t="shared" si="184"/>
        <v>2.2307240856190624</v>
      </c>
      <c r="G2534" s="354">
        <f t="shared" si="185"/>
        <v>-4.0648824427336194E-2</v>
      </c>
      <c r="I2534" s="351">
        <f t="shared" si="186"/>
        <v>40945</v>
      </c>
      <c r="J2534" s="353">
        <f t="array" ref="J2534">(PRODUCT(1+$F$2:F2534/100)-1)*100</f>
        <v>1443.3216315613568</v>
      </c>
      <c r="K2534" s="354">
        <f t="array" ref="K2534">(PRODUCT(1+$G$2:G2534/100)-1)*100</f>
        <v>48.574385211656555</v>
      </c>
      <c r="M2534" s="361">
        <f t="shared" si="187"/>
        <v>3.6440804662445028</v>
      </c>
    </row>
    <row r="2535" spans="1:13">
      <c r="A2535" s="350">
        <v>40946</v>
      </c>
      <c r="B2535" s="346">
        <v>18.268599999999999</v>
      </c>
      <c r="C2535" s="346">
        <v>2316.27</v>
      </c>
      <c r="D2535" s="346"/>
      <c r="E2535" s="351">
        <f t="shared" si="183"/>
        <v>40946</v>
      </c>
      <c r="F2535" s="353">
        <f t="shared" si="184"/>
        <v>-1.0598831258157748</v>
      </c>
      <c r="G2535" s="354">
        <f t="shared" si="185"/>
        <v>0.20419199238606023</v>
      </c>
      <c r="I2535" s="351">
        <f t="shared" si="186"/>
        <v>40946</v>
      </c>
      <c r="J2535" s="353">
        <f t="array" ref="J2535">(PRODUCT(1+$F$2:F2535/100)-1)*100</f>
        <v>1426.9642260113733</v>
      </c>
      <c r="K2535" s="354">
        <f t="array" ref="K2535">(PRODUCT(1+$G$2:G2535/100)-1)*100</f>
        <v>48.877762208995577</v>
      </c>
      <c r="M2535" s="361">
        <f t="shared" si="187"/>
        <v>3.6439985450818351</v>
      </c>
    </row>
    <row r="2536" spans="1:13">
      <c r="A2536" s="350">
        <v>40947</v>
      </c>
      <c r="B2536" s="346">
        <v>17.714300000000001</v>
      </c>
      <c r="C2536" s="346">
        <v>2322.11</v>
      </c>
      <c r="D2536" s="346"/>
      <c r="E2536" s="351">
        <f t="shared" si="183"/>
        <v>40947</v>
      </c>
      <c r="F2536" s="353">
        <f t="shared" si="184"/>
        <v>-3.0341679165343693</v>
      </c>
      <c r="G2536" s="354">
        <f t="shared" si="185"/>
        <v>0.25212950131030532</v>
      </c>
      <c r="I2536" s="351">
        <f t="shared" si="186"/>
        <v>40947</v>
      </c>
      <c r="J2536" s="353">
        <f t="array" ref="J2536">(PRODUCT(1+$F$2:F2536/100)-1)*100</f>
        <v>1380.6335673687788</v>
      </c>
      <c r="K2536" s="354">
        <f t="array" ref="K2536">(PRODUCT(1+$G$2:G2536/100)-1)*100</f>
        <v>49.25312696841506</v>
      </c>
      <c r="M2536" s="361">
        <f t="shared" si="187"/>
        <v>3.645476616991691</v>
      </c>
    </row>
    <row r="2537" spans="1:13">
      <c r="A2537" s="350">
        <v>40948</v>
      </c>
      <c r="B2537" s="346">
        <v>17.834299999999999</v>
      </c>
      <c r="C2537" s="346">
        <v>2325.56</v>
      </c>
      <c r="D2537" s="346"/>
      <c r="E2537" s="351">
        <f t="shared" si="183"/>
        <v>40948</v>
      </c>
      <c r="F2537" s="353">
        <f t="shared" si="184"/>
        <v>0.67741880853320335</v>
      </c>
      <c r="G2537" s="354">
        <f t="shared" si="185"/>
        <v>0.1485717730856706</v>
      </c>
      <c r="I2537" s="351">
        <f t="shared" si="186"/>
        <v>40948</v>
      </c>
      <c r="J2537" s="353">
        <f t="array" ref="J2537">(PRODUCT(1+$F$2:F2537/100)-1)*100</f>
        <v>1390.6636576395911</v>
      </c>
      <c r="K2537" s="354">
        <f t="array" ref="K2537">(PRODUCT(1+$G$2:G2537/100)-1)*100</f>
        <v>49.474874985537845</v>
      </c>
      <c r="M2537" s="361">
        <f t="shared" si="187"/>
        <v>3.6454867480094855</v>
      </c>
    </row>
    <row r="2538" spans="1:13">
      <c r="A2538" s="350">
        <v>40949</v>
      </c>
      <c r="B2538" s="346">
        <v>17.7043</v>
      </c>
      <c r="C2538" s="346">
        <v>2309.6</v>
      </c>
      <c r="D2538" s="346"/>
      <c r="E2538" s="351">
        <f t="shared" si="183"/>
        <v>40949</v>
      </c>
      <c r="F2538" s="353">
        <f t="shared" si="184"/>
        <v>-0.72893245039052923</v>
      </c>
      <c r="G2538" s="354">
        <f t="shared" si="185"/>
        <v>-0.68628631383408356</v>
      </c>
      <c r="I2538" s="351">
        <f t="shared" si="186"/>
        <v>40949</v>
      </c>
      <c r="J2538" s="353">
        <f t="array" ref="J2538">(PRODUCT(1+$F$2:F2538/100)-1)*100</f>
        <v>1379.7977265128777</v>
      </c>
      <c r="K2538" s="354">
        <f t="array" ref="K2538">(PRODUCT(1+$G$2:G2538/100)-1)*100</f>
        <v>48.449049375891498</v>
      </c>
      <c r="M2538" s="361">
        <f t="shared" si="187"/>
        <v>3.6447110807142362</v>
      </c>
    </row>
    <row r="2539" spans="1:13">
      <c r="A2539" s="350">
        <v>40952</v>
      </c>
      <c r="B2539" s="346">
        <v>16.899999999999999</v>
      </c>
      <c r="C2539" s="346">
        <v>2325.81</v>
      </c>
      <c r="D2539" s="346"/>
      <c r="E2539" s="351">
        <f t="shared" si="183"/>
        <v>40952</v>
      </c>
      <c r="F2539" s="353">
        <f t="shared" si="184"/>
        <v>-4.5429641386555915</v>
      </c>
      <c r="G2539" s="354">
        <f t="shared" si="185"/>
        <v>0.70185313474195876</v>
      </c>
      <c r="I2539" s="351">
        <f t="shared" si="186"/>
        <v>40952</v>
      </c>
      <c r="J2539" s="353">
        <f t="array" ref="J2539">(PRODUCT(1+$F$2:F2539/100)-1)*100</f>
        <v>1312.571046472757</v>
      </c>
      <c r="K2539" s="354">
        <f t="array" ref="K2539">(PRODUCT(1+$G$2:G2539/100)-1)*100</f>
        <v>49.490943682430832</v>
      </c>
      <c r="M2539" s="361">
        <f t="shared" si="187"/>
        <v>3.648683906593003</v>
      </c>
    </row>
    <row r="2540" spans="1:13">
      <c r="A2540" s="350">
        <v>40953</v>
      </c>
      <c r="B2540" s="346">
        <v>17.581399999999999</v>
      </c>
      <c r="C2540" s="346">
        <v>2324</v>
      </c>
      <c r="D2540" s="346"/>
      <c r="E2540" s="351">
        <f t="shared" si="183"/>
        <v>40953</v>
      </c>
      <c r="F2540" s="353">
        <f t="shared" si="184"/>
        <v>4.0319526627218938</v>
      </c>
      <c r="G2540" s="354">
        <f t="shared" si="185"/>
        <v>-7.7822350062983769E-2</v>
      </c>
      <c r="I2540" s="351">
        <f t="shared" si="186"/>
        <v>40953</v>
      </c>
      <c r="J2540" s="353">
        <f t="array" ref="J2540">(PRODUCT(1+$F$2:F2540/100)-1)*100</f>
        <v>1369.5252423938537</v>
      </c>
      <c r="K2540" s="354">
        <f t="array" ref="K2540">(PRODUCT(1+$G$2:G2540/100)-1)*100</f>
        <v>49.374606316925828</v>
      </c>
      <c r="M2540" s="361">
        <f t="shared" si="187"/>
        <v>3.6474450223875499</v>
      </c>
    </row>
    <row r="2541" spans="1:13">
      <c r="A2541" s="350">
        <v>40954</v>
      </c>
      <c r="B2541" s="346">
        <v>17.437100000000001</v>
      </c>
      <c r="C2541" s="346">
        <v>2312.2800000000002</v>
      </c>
      <c r="D2541" s="346"/>
      <c r="E2541" s="351">
        <f t="shared" si="183"/>
        <v>40954</v>
      </c>
      <c r="F2541" s="353">
        <f t="shared" si="184"/>
        <v>-0.82075375112333759</v>
      </c>
      <c r="G2541" s="354">
        <f t="shared" si="185"/>
        <v>-0.50430292598966364</v>
      </c>
      <c r="I2541" s="351">
        <f t="shared" si="186"/>
        <v>40954</v>
      </c>
      <c r="J2541" s="353">
        <f t="array" ref="J2541">(PRODUCT(1+$F$2:F2541/100)-1)*100</f>
        <v>1357.4640588432019</v>
      </c>
      <c r="K2541" s="354">
        <f t="array" ref="K2541">(PRODUCT(1+$G$2:G2541/100)-1)*100</f>
        <v>48.621305806584033</v>
      </c>
      <c r="M2541" s="361">
        <f t="shared" si="187"/>
        <v>3.6472947574751946</v>
      </c>
    </row>
    <row r="2542" spans="1:13">
      <c r="A2542" s="350">
        <v>40955</v>
      </c>
      <c r="B2542" s="346">
        <v>17.415700000000001</v>
      </c>
      <c r="C2542" s="346">
        <v>2338.12</v>
      </c>
      <c r="D2542" s="346"/>
      <c r="E2542" s="351">
        <f t="shared" si="183"/>
        <v>40955</v>
      </c>
      <c r="F2542" s="353">
        <f t="shared" si="184"/>
        <v>-0.12272682957601422</v>
      </c>
      <c r="G2542" s="354">
        <f t="shared" si="185"/>
        <v>1.1175117200338924</v>
      </c>
      <c r="I2542" s="351">
        <f t="shared" si="186"/>
        <v>40955</v>
      </c>
      <c r="J2542" s="353">
        <f t="array" ref="J2542">(PRODUCT(1+$F$2:F2542/100)-1)*100</f>
        <v>1355.6753594115737</v>
      </c>
      <c r="K2542" s="354">
        <f t="array" ref="K2542">(PRODUCT(1+$G$2:G2542/100)-1)*100</f>
        <v>50.282166317440023</v>
      </c>
      <c r="M2542" s="361">
        <f t="shared" si="187"/>
        <v>3.6473066577115989</v>
      </c>
    </row>
    <row r="2543" spans="1:13">
      <c r="A2543" s="350">
        <v>40956</v>
      </c>
      <c r="B2543" s="346">
        <v>17.4071</v>
      </c>
      <c r="C2543" s="346">
        <v>2343.67</v>
      </c>
      <c r="D2543" s="346"/>
      <c r="E2543" s="351">
        <f t="shared" si="183"/>
        <v>40956</v>
      </c>
      <c r="F2543" s="353">
        <f t="shared" si="184"/>
        <v>-4.9380731179349269E-2</v>
      </c>
      <c r="G2543" s="354">
        <f t="shared" si="185"/>
        <v>0.2373701948574114</v>
      </c>
      <c r="I2543" s="351">
        <f t="shared" si="186"/>
        <v>40956</v>
      </c>
      <c r="J2543" s="353">
        <f t="array" ref="J2543">(PRODUCT(1+$F$2:F2543/100)-1)*100</f>
        <v>1354.9565362754986</v>
      </c>
      <c r="K2543" s="354">
        <f t="array" ref="K2543">(PRODUCT(1+$G$2:G2543/100)-1)*100</f>
        <v>50.638891388463669</v>
      </c>
      <c r="M2543" s="361">
        <f t="shared" si="187"/>
        <v>3.6449920872961172</v>
      </c>
    </row>
    <row r="2544" spans="1:13">
      <c r="A2544" s="350">
        <v>40959</v>
      </c>
      <c r="B2544" s="346">
        <v>17.4071</v>
      </c>
      <c r="C2544" s="346">
        <v>2343.67</v>
      </c>
      <c r="D2544" s="346"/>
      <c r="E2544" s="351">
        <f t="shared" si="183"/>
        <v>40959</v>
      </c>
      <c r="F2544" s="353">
        <f t="shared" si="184"/>
        <v>0</v>
      </c>
      <c r="G2544" s="354">
        <f t="shared" si="185"/>
        <v>0</v>
      </c>
      <c r="I2544" s="351">
        <f t="shared" si="186"/>
        <v>40959</v>
      </c>
      <c r="J2544" s="353">
        <f t="array" ref="J2544">(PRODUCT(1+$F$2:F2544/100)-1)*100</f>
        <v>1354.9565362754986</v>
      </c>
      <c r="K2544" s="354">
        <f t="array" ref="K2544">(PRODUCT(1+$G$2:G2544/100)-1)*100</f>
        <v>50.638891388463669</v>
      </c>
      <c r="M2544" s="361">
        <f t="shared" si="187"/>
        <v>3.6448853697154826</v>
      </c>
    </row>
    <row r="2545" spans="1:13">
      <c r="A2545" s="350">
        <v>40960</v>
      </c>
      <c r="B2545" s="346">
        <v>16.7714</v>
      </c>
      <c r="C2545" s="346">
        <v>2345.41</v>
      </c>
      <c r="D2545" s="346"/>
      <c r="E2545" s="351">
        <f t="shared" si="183"/>
        <v>40960</v>
      </c>
      <c r="F2545" s="353">
        <f t="shared" si="184"/>
        <v>-3.6519581090474595</v>
      </c>
      <c r="G2545" s="354">
        <f t="shared" si="185"/>
        <v>7.4242534145163575E-2</v>
      </c>
      <c r="I2545" s="351">
        <f t="shared" si="186"/>
        <v>40960</v>
      </c>
      <c r="J2545" s="353">
        <f t="array" ref="J2545">(PRODUCT(1+$F$2:F2545/100)-1)*100</f>
        <v>1301.8221330658696</v>
      </c>
      <c r="K2545" s="354">
        <f t="array" ref="K2545">(PRODUCT(1+$G$2:G2545/100)-1)*100</f>
        <v>50.750729518838654</v>
      </c>
      <c r="M2545" s="361">
        <f t="shared" si="187"/>
        <v>3.6475110867896463</v>
      </c>
    </row>
    <row r="2546" spans="1:13">
      <c r="A2546" s="350">
        <v>40961</v>
      </c>
      <c r="B2546" s="346">
        <v>16.057099999999998</v>
      </c>
      <c r="C2546" s="346">
        <v>2337.67</v>
      </c>
      <c r="D2546" s="346"/>
      <c r="E2546" s="351">
        <f t="shared" si="183"/>
        <v>40961</v>
      </c>
      <c r="F2546" s="353">
        <f t="shared" si="184"/>
        <v>-4.259036216416046</v>
      </c>
      <c r="G2546" s="354">
        <f t="shared" si="185"/>
        <v>-0.33000626756088947</v>
      </c>
      <c r="I2546" s="351">
        <f t="shared" si="186"/>
        <v>40961</v>
      </c>
      <c r="J2546" s="353">
        <f t="array" ref="J2546">(PRODUCT(1+$F$2:F2546/100)-1)*100</f>
        <v>1242.1180207288583</v>
      </c>
      <c r="K2546" s="354">
        <f t="array" ref="K2546">(PRODUCT(1+$G$2:G2546/100)-1)*100</f>
        <v>50.253242663032729</v>
      </c>
      <c r="M2546" s="361">
        <f t="shared" si="187"/>
        <v>3.6508413040776087</v>
      </c>
    </row>
    <row r="2547" spans="1:13">
      <c r="A2547" s="350">
        <v>40962</v>
      </c>
      <c r="B2547" s="346">
        <v>16.141400000000001</v>
      </c>
      <c r="C2547" s="346">
        <v>2348.11</v>
      </c>
      <c r="D2547" s="346"/>
      <c r="E2547" s="351">
        <f t="shared" si="183"/>
        <v>40962</v>
      </c>
      <c r="F2547" s="353">
        <f t="shared" si="184"/>
        <v>0.52500140124931427</v>
      </c>
      <c r="G2547" s="354">
        <f t="shared" si="185"/>
        <v>0.44659853614923417</v>
      </c>
      <c r="I2547" s="351">
        <f t="shared" si="186"/>
        <v>40962</v>
      </c>
      <c r="J2547" s="353">
        <f t="array" ref="J2547">(PRODUCT(1+$F$2:F2547/100)-1)*100</f>
        <v>1249.1641591441044</v>
      </c>
      <c r="K2547" s="354">
        <f t="array" ref="K2547">(PRODUCT(1+$G$2:G2547/100)-1)*100</f>
        <v>50.924271445282599</v>
      </c>
      <c r="M2547" s="361">
        <f t="shared" si="187"/>
        <v>3.6486792695635089</v>
      </c>
    </row>
    <row r="2548" spans="1:13">
      <c r="A2548" s="350">
        <v>40963</v>
      </c>
      <c r="B2548" s="346">
        <v>15.9529</v>
      </c>
      <c r="C2548" s="346">
        <v>2352.34</v>
      </c>
      <c r="D2548" s="346"/>
      <c r="E2548" s="351">
        <f t="shared" si="183"/>
        <v>40963</v>
      </c>
      <c r="F2548" s="353">
        <f t="shared" si="184"/>
        <v>-1.1678045274883253</v>
      </c>
      <c r="G2548" s="354">
        <f t="shared" si="185"/>
        <v>0.18014488247994898</v>
      </c>
      <c r="I2548" s="351">
        <f t="shared" si="186"/>
        <v>40963</v>
      </c>
      <c r="J2548" s="353">
        <f t="array" ref="J2548">(PRODUCT(1+$F$2:F2548/100)-1)*100</f>
        <v>1233.4085590103698</v>
      </c>
      <c r="K2548" s="354">
        <f t="array" ref="K2548">(PRODUCT(1+$G$2:G2548/100)-1)*100</f>
        <v>51.196153796711428</v>
      </c>
      <c r="M2548" s="361">
        <f t="shared" si="187"/>
        <v>3.6487887133449828</v>
      </c>
    </row>
    <row r="2549" spans="1:13">
      <c r="A2549" s="350">
        <v>40966</v>
      </c>
      <c r="B2549" s="346">
        <v>15.63</v>
      </c>
      <c r="C2549" s="346">
        <v>2355.7399999999998</v>
      </c>
      <c r="D2549" s="346"/>
      <c r="E2549" s="351">
        <f t="shared" si="183"/>
        <v>40966</v>
      </c>
      <c r="F2549" s="353">
        <f t="shared" si="184"/>
        <v>-2.0240833954954796</v>
      </c>
      <c r="G2549" s="354">
        <f t="shared" si="185"/>
        <v>0.14453692918539041</v>
      </c>
      <c r="I2549" s="351">
        <f t="shared" si="186"/>
        <v>40966</v>
      </c>
      <c r="J2549" s="353">
        <f t="array" ref="J2549">(PRODUCT(1+$F$2:F2549/100)-1)*100</f>
        <v>1206.4192577733254</v>
      </c>
      <c r="K2549" s="354">
        <f t="array" ref="K2549">(PRODUCT(1+$G$2:G2549/100)-1)*100</f>
        <v>51.414688074455619</v>
      </c>
      <c r="M2549" s="361">
        <f t="shared" si="187"/>
        <v>3.6495033776173393</v>
      </c>
    </row>
    <row r="2550" spans="1:13">
      <c r="A2550" s="350">
        <v>40967</v>
      </c>
      <c r="B2550" s="346">
        <v>16.188600000000001</v>
      </c>
      <c r="C2550" s="346">
        <v>2364.0300000000002</v>
      </c>
      <c r="D2550" s="346"/>
      <c r="E2550" s="351">
        <f t="shared" si="183"/>
        <v>40967</v>
      </c>
      <c r="F2550" s="353">
        <f t="shared" si="184"/>
        <v>3.5738963531669832</v>
      </c>
      <c r="G2550" s="354">
        <f t="shared" si="185"/>
        <v>0.35190640732849499</v>
      </c>
      <c r="I2550" s="351">
        <f t="shared" si="186"/>
        <v>40967</v>
      </c>
      <c r="J2550" s="353">
        <f t="array" ref="J2550">(PRODUCT(1+$F$2:F2550/100)-1)*100</f>
        <v>1253.1093279839574</v>
      </c>
      <c r="K2550" s="354">
        <f t="array" ref="K2550">(PRODUCT(1+$G$2:G2550/100)-1)*100</f>
        <v>51.947526063426075</v>
      </c>
      <c r="M2550" s="361">
        <f t="shared" si="187"/>
        <v>3.6514713626583628</v>
      </c>
    </row>
    <row r="2551" spans="1:13">
      <c r="A2551" s="350">
        <v>40968</v>
      </c>
      <c r="B2551" s="346">
        <v>15.8186</v>
      </c>
      <c r="C2551" s="346">
        <v>2353.23</v>
      </c>
      <c r="D2551" s="346"/>
      <c r="E2551" s="351">
        <f t="shared" si="183"/>
        <v>40968</v>
      </c>
      <c r="F2551" s="353">
        <f t="shared" si="184"/>
        <v>-2.2855589735987114</v>
      </c>
      <c r="G2551" s="354">
        <f t="shared" si="185"/>
        <v>-0.45684699432748666</v>
      </c>
      <c r="I2551" s="351">
        <f t="shared" si="186"/>
        <v>40968</v>
      </c>
      <c r="J2551" s="353">
        <f t="array" ref="J2551">(PRODUCT(1+$F$2:F2551/100)-1)*100</f>
        <v>1222.1832163156189</v>
      </c>
      <c r="K2551" s="354">
        <f t="array" ref="K2551">(PRODUCT(1+$G$2:G2551/100)-1)*100</f>
        <v>51.253358357650349</v>
      </c>
      <c r="M2551" s="361">
        <f t="shared" si="187"/>
        <v>3.6523632202291552</v>
      </c>
    </row>
    <row r="2552" spans="1:13">
      <c r="A2552" s="350">
        <v>40969</v>
      </c>
      <c r="B2552" s="346">
        <v>16.107099999999999</v>
      </c>
      <c r="C2552" s="346">
        <v>2367.87</v>
      </c>
      <c r="D2552" s="346"/>
      <c r="E2552" s="351">
        <f t="shared" si="183"/>
        <v>40969</v>
      </c>
      <c r="F2552" s="353">
        <f t="shared" si="184"/>
        <v>1.8238023592479724</v>
      </c>
      <c r="G2552" s="354">
        <f t="shared" si="185"/>
        <v>0.62212363432387896</v>
      </c>
      <c r="I2552" s="351">
        <f t="shared" si="186"/>
        <v>40969</v>
      </c>
      <c r="J2552" s="353">
        <f t="array" ref="J2552">(PRODUCT(1+$F$2:F2552/100)-1)*100</f>
        <v>1246.2972250083637</v>
      </c>
      <c r="K2552" s="354">
        <f t="array" ref="K2552">(PRODUCT(1+$G$2:G2552/100)-1)*100</f>
        <v>52.194341247701878</v>
      </c>
      <c r="M2552" s="361">
        <f t="shared" si="187"/>
        <v>3.6476501952643012</v>
      </c>
    </row>
    <row r="2553" spans="1:13">
      <c r="A2553" s="350">
        <v>40970</v>
      </c>
      <c r="B2553" s="346">
        <v>16.442799999999998</v>
      </c>
      <c r="C2553" s="346">
        <v>2360.2800000000002</v>
      </c>
      <c r="D2553" s="346"/>
      <c r="E2553" s="351">
        <f t="shared" si="183"/>
        <v>40970</v>
      </c>
      <c r="F2553" s="353">
        <f t="shared" si="184"/>
        <v>2.0841740598866343</v>
      </c>
      <c r="G2553" s="354">
        <f t="shared" si="185"/>
        <v>-0.32054124592987288</v>
      </c>
      <c r="I2553" s="351">
        <f t="shared" si="186"/>
        <v>40970</v>
      </c>
      <c r="J2553" s="353">
        <f t="array" ref="J2553">(PRODUCT(1+$F$2:F2553/100)-1)*100</f>
        <v>1274.3564025409617</v>
      </c>
      <c r="K2553" s="354">
        <f t="array" ref="K2553">(PRODUCT(1+$G$2:G2553/100)-1)*100</f>
        <v>51.70649561003173</v>
      </c>
      <c r="M2553" s="361">
        <f t="shared" si="187"/>
        <v>3.6426911359267939</v>
      </c>
    </row>
    <row r="2554" spans="1:13">
      <c r="A2554" s="350">
        <v>40973</v>
      </c>
      <c r="B2554" s="346">
        <v>15.83</v>
      </c>
      <c r="C2554" s="346">
        <v>2351.2800000000002</v>
      </c>
      <c r="D2554" s="346"/>
      <c r="E2554" s="351">
        <f t="shared" si="183"/>
        <v>40973</v>
      </c>
      <c r="F2554" s="353">
        <f t="shared" si="184"/>
        <v>-3.7268591724037181</v>
      </c>
      <c r="G2554" s="354">
        <f t="shared" si="185"/>
        <v>-0.38131069195179723</v>
      </c>
      <c r="I2554" s="351">
        <f t="shared" si="186"/>
        <v>40973</v>
      </c>
      <c r="J2554" s="353">
        <f t="array" ref="J2554">(PRODUCT(1+$F$2:F2554/100)-1)*100</f>
        <v>1223.1360748913462</v>
      </c>
      <c r="K2554" s="354">
        <f t="array" ref="K2554">(PRODUCT(1+$G$2:G2554/100)-1)*100</f>
        <v>51.128022521885306</v>
      </c>
      <c r="M2554" s="361">
        <f t="shared" si="187"/>
        <v>3.6432599694248293</v>
      </c>
    </row>
    <row r="2555" spans="1:13">
      <c r="A2555" s="350">
        <v>40974</v>
      </c>
      <c r="B2555" s="346">
        <v>15.3043</v>
      </c>
      <c r="C2555" s="346">
        <v>2315.21</v>
      </c>
      <c r="D2555" s="346"/>
      <c r="E2555" s="351">
        <f t="shared" si="183"/>
        <v>40974</v>
      </c>
      <c r="F2555" s="353">
        <f t="shared" si="184"/>
        <v>-3.3209096651926728</v>
      </c>
      <c r="G2555" s="354">
        <f t="shared" si="185"/>
        <v>-1.5340580449797581</v>
      </c>
      <c r="I2555" s="351">
        <f t="shared" si="186"/>
        <v>40974</v>
      </c>
      <c r="J2555" s="353">
        <f t="array" ref="J2555">(PRODUCT(1+$F$2:F2555/100)-1)*100</f>
        <v>1179.1959210966286</v>
      </c>
      <c r="K2555" s="354">
        <f t="array" ref="K2555">(PRODUCT(1+$G$2:G2555/100)-1)*100</f>
        <v>48.809630934169505</v>
      </c>
      <c r="M2555" s="361">
        <f t="shared" si="187"/>
        <v>3.645422802482468</v>
      </c>
    </row>
    <row r="2556" spans="1:13">
      <c r="A2556" s="350">
        <v>40975</v>
      </c>
      <c r="B2556" s="346">
        <v>15.027100000000001</v>
      </c>
      <c r="C2556" s="346">
        <v>2331.89</v>
      </c>
      <c r="D2556" s="346"/>
      <c r="E2556" s="351">
        <f t="shared" si="183"/>
        <v>40975</v>
      </c>
      <c r="F2556" s="353">
        <f t="shared" si="184"/>
        <v>-1.8112556601739271</v>
      </c>
      <c r="G2556" s="354">
        <f t="shared" si="185"/>
        <v>0.72045300426311076</v>
      </c>
      <c r="I2556" s="351">
        <f t="shared" si="186"/>
        <v>40975</v>
      </c>
      <c r="J2556" s="353">
        <f t="array" ref="J2556">(PRODUCT(1+$F$2:F2556/100)-1)*100</f>
        <v>1156.0264125710519</v>
      </c>
      <c r="K2556" s="354">
        <f t="array" ref="K2556">(PRODUCT(1+$G$2:G2556/100)-1)*100</f>
        <v>49.881734390867585</v>
      </c>
      <c r="M2556" s="361">
        <f t="shared" si="187"/>
        <v>3.6460804613260525</v>
      </c>
    </row>
    <row r="2557" spans="1:13">
      <c r="A2557" s="350">
        <v>40976</v>
      </c>
      <c r="B2557" s="346">
        <v>15.438599999999999</v>
      </c>
      <c r="C2557" s="346">
        <v>2355.0100000000002</v>
      </c>
      <c r="D2557" s="346"/>
      <c r="E2557" s="351">
        <f t="shared" si="183"/>
        <v>40976</v>
      </c>
      <c r="F2557" s="353">
        <f t="shared" si="184"/>
        <v>2.7383859826579871</v>
      </c>
      <c r="G2557" s="354">
        <f t="shared" si="185"/>
        <v>0.99147043814247215</v>
      </c>
      <c r="I2557" s="351">
        <f t="shared" si="186"/>
        <v>40976</v>
      </c>
      <c r="J2557" s="353">
        <f t="array" ref="J2557">(PRODUCT(1+$F$2:F2557/100)-1)*100</f>
        <v>1190.4212637913795</v>
      </c>
      <c r="K2557" s="354">
        <f t="array" ref="K2557">(PRODUCT(1+$G$2:G2557/100)-1)*100</f>
        <v>51.367767479528247</v>
      </c>
      <c r="M2557" s="361">
        <f t="shared" si="187"/>
        <v>3.6471398074264476</v>
      </c>
    </row>
    <row r="2558" spans="1:13">
      <c r="A2558" s="350">
        <v>40977</v>
      </c>
      <c r="B2558" s="346">
        <v>15.59</v>
      </c>
      <c r="C2558" s="346">
        <v>2363.56</v>
      </c>
      <c r="D2558" s="346"/>
      <c r="E2558" s="351">
        <f t="shared" si="183"/>
        <v>40977</v>
      </c>
      <c r="F2558" s="353">
        <f t="shared" si="184"/>
        <v>0.98065886803206936</v>
      </c>
      <c r="G2558" s="354">
        <f t="shared" si="185"/>
        <v>0.36305578320261489</v>
      </c>
      <c r="I2558" s="351">
        <f t="shared" si="186"/>
        <v>40977</v>
      </c>
      <c r="J2558" s="353">
        <f t="array" ref="J2558">(PRODUCT(1+$F$2:F2558/100)-1)*100</f>
        <v>1203.0758943497212</v>
      </c>
      <c r="K2558" s="354">
        <f t="array" ref="K2558">(PRODUCT(1+$G$2:G2558/100)-1)*100</f>
        <v>51.917316913267356</v>
      </c>
      <c r="M2558" s="361">
        <f t="shared" si="187"/>
        <v>3.6472394751444552</v>
      </c>
    </row>
    <row r="2559" spans="1:13">
      <c r="A2559" s="350">
        <v>40980</v>
      </c>
      <c r="B2559" s="346">
        <v>15.1714</v>
      </c>
      <c r="C2559" s="346">
        <v>2364.1</v>
      </c>
      <c r="D2559" s="346"/>
      <c r="E2559" s="351">
        <f t="shared" si="183"/>
        <v>40980</v>
      </c>
      <c r="F2559" s="353">
        <f t="shared" si="184"/>
        <v>-2.6850545221295707</v>
      </c>
      <c r="G2559" s="354">
        <f t="shared" si="185"/>
        <v>2.2846891976513461E-2</v>
      </c>
      <c r="I2559" s="351">
        <f t="shared" si="186"/>
        <v>40980</v>
      </c>
      <c r="J2559" s="353">
        <f t="array" ref="J2559">(PRODUCT(1+$F$2:F2559/100)-1)*100</f>
        <v>1168.0875961217037</v>
      </c>
      <c r="K2559" s="354">
        <f t="array" ref="K2559">(PRODUCT(1+$G$2:G2559/100)-1)*100</f>
        <v>51.952025298556137</v>
      </c>
      <c r="M2559" s="361">
        <f t="shared" si="187"/>
        <v>3.647300962806618</v>
      </c>
    </row>
    <row r="2560" spans="1:13">
      <c r="A2560" s="350">
        <v>40981</v>
      </c>
      <c r="B2560" s="346">
        <v>15.1929</v>
      </c>
      <c r="C2560" s="346">
        <v>2407.79</v>
      </c>
      <c r="D2560" s="346"/>
      <c r="E2560" s="351">
        <f t="shared" si="183"/>
        <v>40981</v>
      </c>
      <c r="F2560" s="353">
        <f t="shared" si="184"/>
        <v>0.14171401452733878</v>
      </c>
      <c r="G2560" s="354">
        <f t="shared" si="185"/>
        <v>1.8480605727338117</v>
      </c>
      <c r="I2560" s="351">
        <f t="shared" si="186"/>
        <v>40981</v>
      </c>
      <c r="J2560" s="353">
        <f t="array" ref="J2560">(PRODUCT(1+$F$2:F2560/100)-1)*100</f>
        <v>1169.884653961891</v>
      </c>
      <c r="K2560" s="354">
        <f t="array" ref="K2560">(PRODUCT(1+$G$2:G2560/100)-1)*100</f>
        <v>54.760190767569263</v>
      </c>
      <c r="M2560" s="361">
        <f t="shared" si="187"/>
        <v>3.6401311553322175</v>
      </c>
    </row>
    <row r="2561" spans="1:13">
      <c r="A2561" s="350">
        <v>40982</v>
      </c>
      <c r="B2561" s="346">
        <v>15.0357</v>
      </c>
      <c r="C2561" s="346">
        <v>2404.98</v>
      </c>
      <c r="D2561" s="346"/>
      <c r="E2561" s="351">
        <f t="shared" si="183"/>
        <v>40982</v>
      </c>
      <c r="F2561" s="353">
        <f t="shared" si="184"/>
        <v>-1.0346938372529202</v>
      </c>
      <c r="G2561" s="354">
        <f t="shared" si="185"/>
        <v>-0.11670452988009616</v>
      </c>
      <c r="I2561" s="351">
        <f t="shared" si="186"/>
        <v>40982</v>
      </c>
      <c r="J2561" s="353">
        <f t="array" ref="J2561">(PRODUCT(1+$F$2:F2561/100)-1)*100</f>
        <v>1156.7452357071265</v>
      </c>
      <c r="K2561" s="354">
        <f t="array" ref="K2561">(PRODUCT(1+$G$2:G2561/100)-1)*100</f>
        <v>54.579578614492434</v>
      </c>
      <c r="M2561" s="361">
        <f t="shared" si="187"/>
        <v>3.6399061803476962</v>
      </c>
    </row>
    <row r="2562" spans="1:13">
      <c r="A2562" s="350">
        <v>40983</v>
      </c>
      <c r="B2562" s="346">
        <v>15.7386</v>
      </c>
      <c r="C2562" s="346">
        <v>2419.37</v>
      </c>
      <c r="D2562" s="346"/>
      <c r="E2562" s="351">
        <f t="shared" si="183"/>
        <v>40983</v>
      </c>
      <c r="F2562" s="353">
        <f t="shared" si="184"/>
        <v>4.6748738003551615</v>
      </c>
      <c r="G2562" s="354">
        <f t="shared" si="185"/>
        <v>0.59834177415196699</v>
      </c>
      <c r="I2562" s="351">
        <f t="shared" si="186"/>
        <v>40983</v>
      </c>
      <c r="J2562" s="353">
        <f t="array" ref="J2562">(PRODUCT(1+$F$2:F2562/100)-1)*100</f>
        <v>1215.4964894684108</v>
      </c>
      <c r="K2562" s="354">
        <f t="array" ref="K2562">(PRODUCT(1+$G$2:G2562/100)-1)*100</f>
        <v>55.504492807651019</v>
      </c>
      <c r="M2562" s="361">
        <f t="shared" si="187"/>
        <v>3.6427236676210901</v>
      </c>
    </row>
    <row r="2563" spans="1:13">
      <c r="A2563" s="350">
        <v>40984</v>
      </c>
      <c r="B2563" s="346">
        <v>15.708600000000001</v>
      </c>
      <c r="C2563" s="346">
        <v>2422.09</v>
      </c>
      <c r="D2563" s="346"/>
      <c r="E2563" s="351">
        <f t="shared" ref="E2563:E2626" si="188">A2563</f>
        <v>40984</v>
      </c>
      <c r="F2563" s="353">
        <f t="shared" ref="F2563:F2626" si="189">((B2563/B2562)-1)*100</f>
        <v>-0.190614158819713</v>
      </c>
      <c r="G2563" s="354">
        <f t="shared" ref="G2563:G2626" si="190">((C2563/C2562)-1)*100</f>
        <v>0.11242596213065781</v>
      </c>
      <c r="I2563" s="351">
        <f t="shared" ref="I2563:I2626" si="191">E2563</f>
        <v>40984</v>
      </c>
      <c r="J2563" s="353">
        <f t="array" ref="J2563">(PRODUCT(1+$F$2:F2563/100)-1)*100</f>
        <v>1212.9889669007077</v>
      </c>
      <c r="K2563" s="354">
        <f t="array" ref="K2563">(PRODUCT(1+$G$2:G2563/100)-1)*100</f>
        <v>55.679320229846432</v>
      </c>
      <c r="M2563" s="361">
        <f t="shared" si="187"/>
        <v>3.6377977366587952</v>
      </c>
    </row>
    <row r="2564" spans="1:13">
      <c r="A2564" s="350">
        <v>40987</v>
      </c>
      <c r="B2564" s="346">
        <v>16.332799999999999</v>
      </c>
      <c r="C2564" s="346">
        <v>2431.73</v>
      </c>
      <c r="D2564" s="346"/>
      <c r="E2564" s="351">
        <f t="shared" si="188"/>
        <v>40987</v>
      </c>
      <c r="F2564" s="353">
        <f t="shared" si="189"/>
        <v>3.9736195459811663</v>
      </c>
      <c r="G2564" s="354">
        <f t="shared" si="190"/>
        <v>0.39800337724857915</v>
      </c>
      <c r="I2564" s="351">
        <f t="shared" si="191"/>
        <v>40987</v>
      </c>
      <c r="J2564" s="353">
        <f t="array" ref="J2564">(PRODUCT(1+$F$2:F2564/100)-1)*100</f>
        <v>1265.1621531260505</v>
      </c>
      <c r="K2564" s="354">
        <f t="array" ref="K2564">(PRODUCT(1+$G$2:G2564/100)-1)*100</f>
        <v>56.298929182038847</v>
      </c>
      <c r="M2564" s="361">
        <f t="shared" si="187"/>
        <v>3.6397111014190195</v>
      </c>
    </row>
    <row r="2565" spans="1:13">
      <c r="A2565" s="350">
        <v>40988</v>
      </c>
      <c r="B2565" s="346">
        <v>16.4314</v>
      </c>
      <c r="C2565" s="346">
        <v>2424.46</v>
      </c>
      <c r="D2565" s="346"/>
      <c r="E2565" s="351">
        <f t="shared" si="188"/>
        <v>40988</v>
      </c>
      <c r="F2565" s="353">
        <f t="shared" si="189"/>
        <v>0.60369318181818787</v>
      </c>
      <c r="G2565" s="354">
        <f t="shared" si="190"/>
        <v>-0.29896411196966843</v>
      </c>
      <c r="I2565" s="351">
        <f t="shared" si="191"/>
        <v>40988</v>
      </c>
      <c r="J2565" s="353">
        <f t="array" ref="J2565">(PRODUCT(1+$F$2:F2565/100)-1)*100</f>
        <v>1273.4035439652348</v>
      </c>
      <c r="K2565" s="354">
        <f t="array" ref="K2565">(PRODUCT(1+$G$2:G2565/100)-1)*100</f>
        <v>55.831651476391663</v>
      </c>
      <c r="M2565" s="361">
        <f t="shared" si="187"/>
        <v>3.6397027037267509</v>
      </c>
    </row>
    <row r="2566" spans="1:13">
      <c r="A2566" s="350">
        <v>40989</v>
      </c>
      <c r="B2566" s="346">
        <v>17.1571</v>
      </c>
      <c r="C2566" s="346">
        <v>2420.02</v>
      </c>
      <c r="D2566" s="346"/>
      <c r="E2566" s="351">
        <f t="shared" si="188"/>
        <v>40989</v>
      </c>
      <c r="F2566" s="353">
        <f t="shared" si="189"/>
        <v>4.4165439341748103</v>
      </c>
      <c r="G2566" s="354">
        <f t="shared" si="190"/>
        <v>-0.18313356376264966</v>
      </c>
      <c r="I2566" s="351">
        <f t="shared" si="191"/>
        <v>40989</v>
      </c>
      <c r="J2566" s="353">
        <f t="array" ref="J2566">(PRODUCT(1+$F$2:F2566/100)-1)*100</f>
        <v>1334.0605148779732</v>
      </c>
      <c r="K2566" s="354">
        <f t="array" ref="K2566">(PRODUCT(1+$G$2:G2566/100)-1)*100</f>
        <v>55.546271419572754</v>
      </c>
      <c r="M2566" s="361">
        <f t="shared" si="187"/>
        <v>3.6428205875423436</v>
      </c>
    </row>
    <row r="2567" spans="1:13">
      <c r="A2567" s="350">
        <v>40990</v>
      </c>
      <c r="B2567" s="346">
        <v>16.961400000000001</v>
      </c>
      <c r="C2567" s="346">
        <v>2402.71</v>
      </c>
      <c r="D2567" s="346"/>
      <c r="E2567" s="351">
        <f t="shared" si="188"/>
        <v>40990</v>
      </c>
      <c r="F2567" s="353">
        <f t="shared" si="189"/>
        <v>-1.1406356552097874</v>
      </c>
      <c r="G2567" s="354">
        <f t="shared" si="190"/>
        <v>-0.71528334476573807</v>
      </c>
      <c r="I2567" s="351">
        <f t="shared" si="191"/>
        <v>40990</v>
      </c>
      <c r="J2567" s="353">
        <f t="array" ref="J2567">(PRODUCT(1+$F$2:F2567/100)-1)*100</f>
        <v>1317.70310932799</v>
      </c>
      <c r="K2567" s="354">
        <f t="array" ref="K2567">(PRODUCT(1+$G$2:G2567/100)-1)*100</f>
        <v>54.433674846704449</v>
      </c>
      <c r="M2567" s="361">
        <f t="shared" si="187"/>
        <v>3.6403239876378981</v>
      </c>
    </row>
    <row r="2568" spans="1:13">
      <c r="A2568" s="350">
        <v>40991</v>
      </c>
      <c r="B2568" s="346">
        <v>17.170000000000002</v>
      </c>
      <c r="C2568" s="346">
        <v>2410.16</v>
      </c>
      <c r="D2568" s="346"/>
      <c r="E2568" s="351">
        <f t="shared" si="188"/>
        <v>40991</v>
      </c>
      <c r="F2568" s="353">
        <f t="shared" si="189"/>
        <v>1.2298513094437968</v>
      </c>
      <c r="G2568" s="354">
        <f t="shared" si="190"/>
        <v>0.31006654985410442</v>
      </c>
      <c r="I2568" s="351">
        <f t="shared" si="191"/>
        <v>40991</v>
      </c>
      <c r="J2568" s="353">
        <f t="array" ref="J2568">(PRODUCT(1+$F$2:F2568/100)-1)*100</f>
        <v>1335.1387495820854</v>
      </c>
      <c r="K2568" s="354">
        <f t="array" ref="K2568">(PRODUCT(1+$G$2:G2568/100)-1)*100</f>
        <v>54.912522014114543</v>
      </c>
      <c r="M2568" s="361">
        <f t="shared" si="187"/>
        <v>3.6405073638865608</v>
      </c>
    </row>
    <row r="2569" spans="1:13">
      <c r="A2569" s="350">
        <v>40994</v>
      </c>
      <c r="B2569" s="346">
        <v>17.427099999999999</v>
      </c>
      <c r="C2569" s="346">
        <v>2443.64</v>
      </c>
      <c r="D2569" s="346"/>
      <c r="E2569" s="351">
        <f t="shared" si="188"/>
        <v>40994</v>
      </c>
      <c r="F2569" s="353">
        <f t="shared" si="189"/>
        <v>1.4973791496796673</v>
      </c>
      <c r="G2569" s="354">
        <f t="shared" si="190"/>
        <v>1.3891193945630098</v>
      </c>
      <c r="I2569" s="351">
        <f t="shared" si="191"/>
        <v>40994</v>
      </c>
      <c r="J2569" s="353">
        <f t="array" ref="J2569">(PRODUCT(1+$F$2:F2569/100)-1)*100</f>
        <v>1356.6282179873012</v>
      </c>
      <c r="K2569" s="354">
        <f t="array" ref="K2569">(PRODUCT(1+$G$2:G2569/100)-1)*100</f>
        <v>57.06444190201929</v>
      </c>
      <c r="M2569" s="361">
        <f t="shared" si="187"/>
        <v>3.6372654749964184</v>
      </c>
    </row>
    <row r="2570" spans="1:13">
      <c r="A2570" s="350">
        <v>40995</v>
      </c>
      <c r="B2570" s="346">
        <v>17.238600000000002</v>
      </c>
      <c r="C2570" s="346">
        <v>2437.0100000000002</v>
      </c>
      <c r="D2570" s="346"/>
      <c r="E2570" s="351">
        <f t="shared" si="188"/>
        <v>40995</v>
      </c>
      <c r="F2570" s="353">
        <f t="shared" si="189"/>
        <v>-1.0816486965702699</v>
      </c>
      <c r="G2570" s="354">
        <f t="shared" si="190"/>
        <v>-0.27131656054081299</v>
      </c>
      <c r="I2570" s="351">
        <f t="shared" si="191"/>
        <v>40995</v>
      </c>
      <c r="J2570" s="353">
        <f t="array" ref="J2570">(PRODUCT(1+$F$2:F2570/100)-1)*100</f>
        <v>1340.8726178535667</v>
      </c>
      <c r="K2570" s="354">
        <f t="array" ref="K2570">(PRODUCT(1+$G$2:G2570/100)-1)*100</f>
        <v>56.638300060418103</v>
      </c>
      <c r="M2570" s="361">
        <f t="shared" si="187"/>
        <v>3.63754478644625</v>
      </c>
    </row>
    <row r="2571" spans="1:13">
      <c r="A2571" s="350">
        <v>40996</v>
      </c>
      <c r="B2571" s="346">
        <v>16.972100000000001</v>
      </c>
      <c r="C2571" s="346">
        <v>2425.5500000000002</v>
      </c>
      <c r="D2571" s="346"/>
      <c r="E2571" s="351">
        <f t="shared" si="188"/>
        <v>40996</v>
      </c>
      <c r="F2571" s="353">
        <f t="shared" si="189"/>
        <v>-1.5459492070121761</v>
      </c>
      <c r="G2571" s="354">
        <f t="shared" si="190"/>
        <v>-0.47024837813550713</v>
      </c>
      <c r="I2571" s="351">
        <f t="shared" si="191"/>
        <v>40996</v>
      </c>
      <c r="J2571" s="353">
        <f t="array" ref="J2571">(PRODUCT(1+$F$2:F2571/100)-1)*100</f>
        <v>1318.5974590438041</v>
      </c>
      <c r="K2571" s="354">
        <f t="array" ref="K2571">(PRODUCT(1+$G$2:G2571/100)-1)*100</f>
        <v>55.901710994844954</v>
      </c>
      <c r="M2571" s="361">
        <f t="shared" si="187"/>
        <v>3.633395587249348</v>
      </c>
    </row>
    <row r="2572" spans="1:13">
      <c r="A2572" s="350">
        <v>40997</v>
      </c>
      <c r="B2572" s="346">
        <v>16.435700000000001</v>
      </c>
      <c r="C2572" s="346">
        <v>2421.6999999999998</v>
      </c>
      <c r="D2572" s="346"/>
      <c r="E2572" s="351">
        <f t="shared" si="188"/>
        <v>40997</v>
      </c>
      <c r="F2572" s="353">
        <f t="shared" si="189"/>
        <v>-3.1604810247406023</v>
      </c>
      <c r="G2572" s="354">
        <f t="shared" si="190"/>
        <v>-0.15872688668551183</v>
      </c>
      <c r="I2572" s="351">
        <f t="shared" si="191"/>
        <v>40997</v>
      </c>
      <c r="J2572" s="353">
        <f t="array" ref="J2572">(PRODUCT(1+$F$2:F2572/100)-1)*100</f>
        <v>1273.7629555332721</v>
      </c>
      <c r="K2572" s="354">
        <f t="array" ref="K2572">(PRODUCT(1+$G$2:G2572/100)-1)*100</f>
        <v>55.654253062693407</v>
      </c>
      <c r="M2572" s="361">
        <f t="shared" si="187"/>
        <v>3.6296247730474458</v>
      </c>
    </row>
    <row r="2573" spans="1:13">
      <c r="A2573" s="350">
        <v>40998</v>
      </c>
      <c r="B2573" s="346">
        <v>16.4343</v>
      </c>
      <c r="C2573" s="346">
        <v>2430.67</v>
      </c>
      <c r="D2573" s="346"/>
      <c r="E2573" s="351">
        <f t="shared" si="188"/>
        <v>40998</v>
      </c>
      <c r="F2573" s="353">
        <f t="shared" si="189"/>
        <v>-8.5180430404618868E-3</v>
      </c>
      <c r="G2573" s="354">
        <f t="shared" si="190"/>
        <v>0.37040095800471295</v>
      </c>
      <c r="I2573" s="351">
        <f t="shared" si="191"/>
        <v>40998</v>
      </c>
      <c r="J2573" s="353">
        <f t="array" ref="J2573">(PRODUCT(1+$F$2:F2573/100)-1)*100</f>
        <v>1273.6459378134459</v>
      </c>
      <c r="K2573" s="354">
        <f t="array" ref="K2573">(PRODUCT(1+$G$2:G2573/100)-1)*100</f>
        <v>56.230797907212704</v>
      </c>
      <c r="M2573" s="361">
        <f t="shared" si="187"/>
        <v>3.6289811216726449</v>
      </c>
    </row>
    <row r="2574" spans="1:13">
      <c r="A2574" s="350">
        <v>41001</v>
      </c>
      <c r="B2574" s="346">
        <v>16.281400000000001</v>
      </c>
      <c r="C2574" s="346">
        <v>2449.08</v>
      </c>
      <c r="D2574" s="346"/>
      <c r="E2574" s="351">
        <f t="shared" si="188"/>
        <v>41001</v>
      </c>
      <c r="F2574" s="353">
        <f t="shared" si="189"/>
        <v>-0.93037123576908964</v>
      </c>
      <c r="G2574" s="354">
        <f t="shared" si="190"/>
        <v>0.75740433707578436</v>
      </c>
      <c r="I2574" s="351">
        <f t="shared" si="191"/>
        <v>41001</v>
      </c>
      <c r="J2574" s="353">
        <f t="array" ref="J2574">(PRODUCT(1+$F$2:F2574/100)-1)*100</f>
        <v>1260.865931126719</v>
      </c>
      <c r="K2574" s="354">
        <f t="array" ref="K2574">(PRODUCT(1+$G$2:G2574/100)-1)*100</f>
        <v>57.414096746410024</v>
      </c>
      <c r="M2574" s="361">
        <f t="shared" si="187"/>
        <v>3.6291865892906556</v>
      </c>
    </row>
    <row r="2575" spans="1:13">
      <c r="A2575" s="350">
        <v>41002</v>
      </c>
      <c r="B2575" s="346">
        <v>16.1371</v>
      </c>
      <c r="C2575" s="346">
        <v>2439.89</v>
      </c>
      <c r="D2575" s="346"/>
      <c r="E2575" s="351">
        <f t="shared" si="188"/>
        <v>41002</v>
      </c>
      <c r="F2575" s="353">
        <f t="shared" si="189"/>
        <v>-0.88628742000074201</v>
      </c>
      <c r="G2575" s="354">
        <f t="shared" si="190"/>
        <v>-0.3752429483724562</v>
      </c>
      <c r="I2575" s="351">
        <f t="shared" si="191"/>
        <v>41002</v>
      </c>
      <c r="J2575" s="353">
        <f t="array" ref="J2575">(PRODUCT(1+$F$2:F2575/100)-1)*100</f>
        <v>1248.804747576067</v>
      </c>
      <c r="K2575" s="354">
        <f t="array" ref="K2575">(PRODUCT(1+$G$2:G2575/100)-1)*100</f>
        <v>56.823411448624924</v>
      </c>
      <c r="M2575" s="361">
        <f t="shared" si="187"/>
        <v>3.6293608877324495</v>
      </c>
    </row>
    <row r="2576" spans="1:13">
      <c r="A2576" s="350">
        <v>41003</v>
      </c>
      <c r="B2576" s="346">
        <v>15.7514</v>
      </c>
      <c r="C2576" s="346">
        <v>2415.0500000000002</v>
      </c>
      <c r="D2576" s="346"/>
      <c r="E2576" s="351">
        <f t="shared" si="188"/>
        <v>41003</v>
      </c>
      <c r="F2576" s="353">
        <f t="shared" si="189"/>
        <v>-2.3901444497462343</v>
      </c>
      <c r="G2576" s="354">
        <f t="shared" si="190"/>
        <v>-1.0180786838750788</v>
      </c>
      <c r="I2576" s="351">
        <f t="shared" si="191"/>
        <v>41003</v>
      </c>
      <c r="J2576" s="353">
        <f t="array" ref="J2576">(PRODUCT(1+$F$2:F2576/100)-1)*100</f>
        <v>1216.5663657639639</v>
      </c>
      <c r="K2576" s="354">
        <f t="array" ref="K2576">(PRODUCT(1+$G$2:G2576/100)-1)*100</f>
        <v>55.226825725340767</v>
      </c>
      <c r="M2576" s="361">
        <f t="shared" si="187"/>
        <v>3.6305136705481638</v>
      </c>
    </row>
    <row r="2577" spans="1:13">
      <c r="A2577" s="350">
        <v>41004</v>
      </c>
      <c r="B2577" s="346">
        <v>15.7857</v>
      </c>
      <c r="C2577" s="346">
        <v>2414.4</v>
      </c>
      <c r="D2577" s="346"/>
      <c r="E2577" s="351">
        <f t="shared" si="188"/>
        <v>41004</v>
      </c>
      <c r="F2577" s="353">
        <f t="shared" si="189"/>
        <v>0.2177584214736461</v>
      </c>
      <c r="G2577" s="354">
        <f t="shared" si="190"/>
        <v>-2.6914556634438647E-2</v>
      </c>
      <c r="I2577" s="351">
        <f t="shared" si="191"/>
        <v>41004</v>
      </c>
      <c r="J2577" s="353">
        <f t="array" ref="J2577">(PRODUCT(1+$F$2:F2577/100)-1)*100</f>
        <v>1219.4332998997045</v>
      </c>
      <c r="K2577" s="354">
        <f t="array" ref="K2577">(PRODUCT(1+$G$2:G2577/100)-1)*100</f>
        <v>55.185047113419074</v>
      </c>
      <c r="M2577" s="361">
        <f t="shared" si="187"/>
        <v>3.628784441583357</v>
      </c>
    </row>
    <row r="2578" spans="1:13">
      <c r="A2578" s="350">
        <v>41005</v>
      </c>
      <c r="B2578" s="346">
        <v>15.7857</v>
      </c>
      <c r="C2578" s="346">
        <v>2414.4</v>
      </c>
      <c r="D2578" s="346"/>
      <c r="E2578" s="351">
        <f t="shared" si="188"/>
        <v>41005</v>
      </c>
      <c r="F2578" s="353">
        <f t="shared" si="189"/>
        <v>0</v>
      </c>
      <c r="G2578" s="354">
        <f t="shared" si="190"/>
        <v>0</v>
      </c>
      <c r="I2578" s="351">
        <f t="shared" si="191"/>
        <v>41005</v>
      </c>
      <c r="J2578" s="353">
        <f t="array" ref="J2578">(PRODUCT(1+$F$2:F2578/100)-1)*100</f>
        <v>1219.4332998997045</v>
      </c>
      <c r="K2578" s="354">
        <f t="array" ref="K2578">(PRODUCT(1+$G$2:G2578/100)-1)*100</f>
        <v>55.185047113419074</v>
      </c>
      <c r="M2578" s="361">
        <f t="shared" ref="M2578:M2641" si="192">_xlfn.STDEV.S(F1796:F2578)</f>
        <v>3.6280988769904559</v>
      </c>
    </row>
    <row r="2579" spans="1:13">
      <c r="A2579" s="350">
        <v>41008</v>
      </c>
      <c r="B2579" s="346">
        <v>15.24</v>
      </c>
      <c r="C2579" s="346">
        <v>2387.0300000000002</v>
      </c>
      <c r="D2579" s="346"/>
      <c r="E2579" s="351">
        <f t="shared" si="188"/>
        <v>41008</v>
      </c>
      <c r="F2579" s="353">
        <f t="shared" si="189"/>
        <v>-3.4569262053630867</v>
      </c>
      <c r="G2579" s="354">
        <f t="shared" si="190"/>
        <v>-1.1336149768058301</v>
      </c>
      <c r="I2579" s="351">
        <f t="shared" si="191"/>
        <v>41008</v>
      </c>
      <c r="J2579" s="353">
        <f t="array" ref="J2579">(PRODUCT(1+$F$2:F2579/100)-1)*100</f>
        <v>1173.8214643931847</v>
      </c>
      <c r="K2579" s="354">
        <f t="array" ref="K2579">(PRODUCT(1+$G$2:G2579/100)-1)*100</f>
        <v>53.425846177578173</v>
      </c>
      <c r="M2579" s="361">
        <f t="shared" si="192"/>
        <v>3.6302023631679736</v>
      </c>
    </row>
    <row r="2580" spans="1:13">
      <c r="A2580" s="350">
        <v>41009</v>
      </c>
      <c r="B2580" s="346">
        <v>14.56</v>
      </c>
      <c r="C2580" s="346">
        <v>2346.27</v>
      </c>
      <c r="D2580" s="346"/>
      <c r="E2580" s="351">
        <f t="shared" si="188"/>
        <v>41009</v>
      </c>
      <c r="F2580" s="353">
        <f t="shared" si="189"/>
        <v>-4.461942257217844</v>
      </c>
      <c r="G2580" s="354">
        <f t="shared" si="190"/>
        <v>-1.7075612790790284</v>
      </c>
      <c r="I2580" s="351">
        <f t="shared" si="191"/>
        <v>41009</v>
      </c>
      <c r="J2580" s="353">
        <f t="array" ref="J2580">(PRODUCT(1+$F$2:F2580/100)-1)*100</f>
        <v>1116.984286191914</v>
      </c>
      <c r="K2580" s="354">
        <f t="array" ref="K2580">(PRODUCT(1+$G$2:G2580/100)-1)*100</f>
        <v>50.80600583615049</v>
      </c>
      <c r="M2580" s="361">
        <f t="shared" si="192"/>
        <v>3.627944591818872</v>
      </c>
    </row>
    <row r="2581" spans="1:13">
      <c r="A2581" s="350">
        <v>41010</v>
      </c>
      <c r="B2581" s="346">
        <v>14.258599999999999</v>
      </c>
      <c r="C2581" s="346">
        <v>2364.09</v>
      </c>
      <c r="D2581" s="346"/>
      <c r="E2581" s="351">
        <f t="shared" si="188"/>
        <v>41010</v>
      </c>
      <c r="F2581" s="353">
        <f t="shared" si="189"/>
        <v>-2.0700549450549555</v>
      </c>
      <c r="G2581" s="354">
        <f t="shared" si="190"/>
        <v>0.75950338196371092</v>
      </c>
      <c r="I2581" s="351">
        <f t="shared" si="191"/>
        <v>41010</v>
      </c>
      <c r="J2581" s="353">
        <f t="array" ref="J2581">(PRODUCT(1+$F$2:F2581/100)-1)*100</f>
        <v>1091.7920427950564</v>
      </c>
      <c r="K2581" s="354">
        <f t="array" ref="K2581">(PRODUCT(1+$G$2:G2581/100)-1)*100</f>
        <v>51.951382550680435</v>
      </c>
      <c r="M2581" s="361">
        <f t="shared" si="192"/>
        <v>3.6288200561114392</v>
      </c>
    </row>
    <row r="2582" spans="1:13">
      <c r="A2582" s="350">
        <v>41011</v>
      </c>
      <c r="B2582" s="346">
        <v>14.894299999999999</v>
      </c>
      <c r="C2582" s="346">
        <v>2396.69</v>
      </c>
      <c r="D2582" s="346"/>
      <c r="E2582" s="351">
        <f t="shared" si="188"/>
        <v>41011</v>
      </c>
      <c r="F2582" s="353">
        <f t="shared" si="189"/>
        <v>4.4583619710210076</v>
      </c>
      <c r="G2582" s="354">
        <f t="shared" si="190"/>
        <v>1.3789661138112308</v>
      </c>
      <c r="I2582" s="351">
        <f t="shared" si="191"/>
        <v>41011</v>
      </c>
      <c r="J2582" s="353">
        <f t="array" ref="J2582">(PRODUCT(1+$F$2:F2582/100)-1)*100</f>
        <v>1144.9264460046857</v>
      </c>
      <c r="K2582" s="354">
        <f t="array" ref="K2582">(PRODUCT(1+$G$2:G2582/100)-1)*100</f>
        <v>54.046740625521991</v>
      </c>
      <c r="M2582" s="361">
        <f t="shared" si="192"/>
        <v>3.6274903606191171</v>
      </c>
    </row>
    <row r="2583" spans="1:13">
      <c r="A2583" s="350">
        <v>41012</v>
      </c>
      <c r="B2583" s="346">
        <v>14.881399999999999</v>
      </c>
      <c r="C2583" s="346">
        <v>2366.84</v>
      </c>
      <c r="D2583" s="346"/>
      <c r="E2583" s="351">
        <f t="shared" si="188"/>
        <v>41012</v>
      </c>
      <c r="F2583" s="353">
        <f t="shared" si="189"/>
        <v>-8.6610314012747214E-2</v>
      </c>
      <c r="G2583" s="354">
        <f t="shared" si="190"/>
        <v>-1.2454677075466547</v>
      </c>
      <c r="I2583" s="351">
        <f t="shared" si="191"/>
        <v>41012</v>
      </c>
      <c r="J2583" s="353">
        <f t="array" ref="J2583">(PRODUCT(1+$F$2:F2583/100)-1)*100</f>
        <v>1143.8482113005734</v>
      </c>
      <c r="K2583" s="354">
        <f t="array" ref="K2583">(PRODUCT(1+$G$2:G2583/100)-1)*100</f>
        <v>52.128138216502975</v>
      </c>
      <c r="M2583" s="361">
        <f t="shared" si="192"/>
        <v>3.6254123342597988</v>
      </c>
    </row>
    <row r="2584" spans="1:13">
      <c r="A2584" s="350">
        <v>41015</v>
      </c>
      <c r="B2584" s="346">
        <v>14.45</v>
      </c>
      <c r="C2584" s="346">
        <v>2365.65</v>
      </c>
      <c r="D2584" s="346"/>
      <c r="E2584" s="351">
        <f t="shared" si="188"/>
        <v>41015</v>
      </c>
      <c r="F2584" s="353">
        <f t="shared" si="189"/>
        <v>-2.8989208004623235</v>
      </c>
      <c r="G2584" s="354">
        <f t="shared" si="190"/>
        <v>-5.0278007807880165E-2</v>
      </c>
      <c r="I2584" s="351">
        <f t="shared" si="191"/>
        <v>41015</v>
      </c>
      <c r="J2584" s="353">
        <f t="array" ref="J2584">(PRODUCT(1+$F$2:F2584/100)-1)*100</f>
        <v>1107.7900367770023</v>
      </c>
      <c r="K2584" s="354">
        <f t="array" ref="K2584">(PRODUCT(1+$G$2:G2584/100)-1)*100</f>
        <v>52.051651219292495</v>
      </c>
      <c r="M2584" s="361">
        <f t="shared" si="192"/>
        <v>3.6257853001649445</v>
      </c>
    </row>
    <row r="2585" spans="1:13">
      <c r="A2585" s="350">
        <v>41016</v>
      </c>
      <c r="B2585" s="346">
        <v>15.288600000000001</v>
      </c>
      <c r="C2585" s="346">
        <v>2402.29</v>
      </c>
      <c r="D2585" s="346"/>
      <c r="E2585" s="351">
        <f t="shared" si="188"/>
        <v>41016</v>
      </c>
      <c r="F2585" s="353">
        <f t="shared" si="189"/>
        <v>5.8034602076124653</v>
      </c>
      <c r="G2585" s="354">
        <f t="shared" si="190"/>
        <v>1.5488343584215691</v>
      </c>
      <c r="I2585" s="351">
        <f t="shared" si="191"/>
        <v>41016</v>
      </c>
      <c r="J2585" s="353">
        <f t="array" ref="J2585">(PRODUCT(1+$F$2:F2585/100)-1)*100</f>
        <v>1177.8836509528637</v>
      </c>
      <c r="K2585" s="354">
        <f t="array" ref="K2585">(PRODUCT(1+$G$2:G2585/100)-1)*100</f>
        <v>54.406679435924232</v>
      </c>
      <c r="M2585" s="361">
        <f t="shared" si="192"/>
        <v>3.6293000235264259</v>
      </c>
    </row>
    <row r="2586" spans="1:13">
      <c r="A2586" s="350">
        <v>41017</v>
      </c>
      <c r="B2586" s="346">
        <v>15.28</v>
      </c>
      <c r="C2586" s="346">
        <v>2392.5700000000002</v>
      </c>
      <c r="D2586" s="346"/>
      <c r="E2586" s="351">
        <f t="shared" si="188"/>
        <v>41017</v>
      </c>
      <c r="F2586" s="353">
        <f t="shared" si="189"/>
        <v>-5.6251062883461156E-2</v>
      </c>
      <c r="G2586" s="354">
        <f t="shared" si="190"/>
        <v>-0.40461393087428688</v>
      </c>
      <c r="I2586" s="351">
        <f t="shared" si="191"/>
        <v>41017</v>
      </c>
      <c r="J2586" s="353">
        <f t="array" ref="J2586">(PRODUCT(1+$F$2:F2586/100)-1)*100</f>
        <v>1177.1648278167886</v>
      </c>
      <c r="K2586" s="354">
        <f t="array" ref="K2586">(PRODUCT(1+$G$2:G2586/100)-1)*100</f>
        <v>53.781928500726075</v>
      </c>
      <c r="M2586" s="361">
        <f t="shared" si="192"/>
        <v>3.6291355695382101</v>
      </c>
    </row>
    <row r="2587" spans="1:13">
      <c r="A2587" s="350">
        <v>41018</v>
      </c>
      <c r="B2587" s="346">
        <v>15.2986</v>
      </c>
      <c r="C2587" s="346">
        <v>2378.48</v>
      </c>
      <c r="D2587" s="346"/>
      <c r="E2587" s="351">
        <f t="shared" si="188"/>
        <v>41018</v>
      </c>
      <c r="F2587" s="353">
        <f t="shared" si="189"/>
        <v>0.12172774869110281</v>
      </c>
      <c r="G2587" s="354">
        <f t="shared" si="190"/>
        <v>-0.58890648967429016</v>
      </c>
      <c r="I2587" s="351">
        <f t="shared" si="191"/>
        <v>41018</v>
      </c>
      <c r="J2587" s="353">
        <f t="array" ref="J2587">(PRODUCT(1+$F$2:F2587/100)-1)*100</f>
        <v>1178.7194918087646</v>
      </c>
      <c r="K2587" s="354">
        <f t="array" ref="K2587">(PRODUCT(1+$G$2:G2587/100)-1)*100</f>
        <v>52.876296743839021</v>
      </c>
      <c r="M2587" s="361">
        <f t="shared" si="192"/>
        <v>3.6287754085518937</v>
      </c>
    </row>
    <row r="2588" spans="1:13">
      <c r="A2588" s="350">
        <v>41019</v>
      </c>
      <c r="B2588" s="346">
        <v>15.1586</v>
      </c>
      <c r="C2588" s="346">
        <v>2381.3200000000002</v>
      </c>
      <c r="D2588" s="346"/>
      <c r="E2588" s="351">
        <f t="shared" si="188"/>
        <v>41019</v>
      </c>
      <c r="F2588" s="353">
        <f t="shared" si="189"/>
        <v>-0.91511641588120085</v>
      </c>
      <c r="G2588" s="354">
        <f t="shared" si="190"/>
        <v>0.11940398910228467</v>
      </c>
      <c r="I2588" s="351">
        <f t="shared" si="191"/>
        <v>41019</v>
      </c>
      <c r="J2588" s="353">
        <f t="array" ref="J2588">(PRODUCT(1+$F$2:F2588/100)-1)*100</f>
        <v>1167.0177198261501</v>
      </c>
      <c r="K2588" s="354">
        <f t="array" ref="K2588">(PRODUCT(1+$G$2:G2588/100)-1)*100</f>
        <v>53.058837140543027</v>
      </c>
      <c r="M2588" s="361">
        <f t="shared" si="192"/>
        <v>3.6221238596727643</v>
      </c>
    </row>
    <row r="2589" spans="1:13">
      <c r="A2589" s="350">
        <v>41022</v>
      </c>
      <c r="B2589" s="346">
        <v>14.5486</v>
      </c>
      <c r="C2589" s="346">
        <v>2361.35</v>
      </c>
      <c r="D2589" s="346"/>
      <c r="E2589" s="351">
        <f t="shared" si="188"/>
        <v>41022</v>
      </c>
      <c r="F2589" s="353">
        <f t="shared" si="189"/>
        <v>-4.0241183222724963</v>
      </c>
      <c r="G2589" s="354">
        <f t="shared" si="190"/>
        <v>-0.83861051853595381</v>
      </c>
      <c r="I2589" s="351">
        <f t="shared" si="191"/>
        <v>41022</v>
      </c>
      <c r="J2589" s="353">
        <f t="array" ref="J2589">(PRODUCT(1+$F$2:F2589/100)-1)*100</f>
        <v>1116.0314276161869</v>
      </c>
      <c r="K2589" s="354">
        <f t="array" ref="K2589">(PRODUCT(1+$G$2:G2589/100)-1)*100</f>
        <v>51.775269632733625</v>
      </c>
      <c r="M2589" s="361">
        <f t="shared" si="192"/>
        <v>3.6247098707125351</v>
      </c>
    </row>
    <row r="2590" spans="1:13">
      <c r="A2590" s="350">
        <v>41023</v>
      </c>
      <c r="B2590" s="346">
        <v>12.525700000000001</v>
      </c>
      <c r="C2590" s="346">
        <v>2370.04</v>
      </c>
      <c r="D2590" s="346"/>
      <c r="E2590" s="351">
        <f t="shared" si="188"/>
        <v>41023</v>
      </c>
      <c r="F2590" s="353">
        <f t="shared" si="189"/>
        <v>-13.904430666868283</v>
      </c>
      <c r="G2590" s="354">
        <f t="shared" si="190"/>
        <v>0.36800982488831568</v>
      </c>
      <c r="I2590" s="351">
        <f t="shared" si="191"/>
        <v>41023</v>
      </c>
      <c r="J2590" s="353">
        <f t="array" ref="J2590">(PRODUCT(1+$F$2:F2590/100)-1)*100</f>
        <v>946.94918087596557</v>
      </c>
      <c r="K2590" s="354">
        <f t="array" ref="K2590">(PRODUCT(1+$G$2:G2590/100)-1)*100</f>
        <v>52.333817536732809</v>
      </c>
      <c r="M2590" s="361">
        <f t="shared" si="192"/>
        <v>3.6591071610789259</v>
      </c>
    </row>
    <row r="2591" spans="1:13">
      <c r="A2591" s="350">
        <v>41024</v>
      </c>
      <c r="B2591" s="346">
        <v>12.335699999999999</v>
      </c>
      <c r="C2591" s="346">
        <v>2402.71</v>
      </c>
      <c r="D2591" s="346"/>
      <c r="E2591" s="351">
        <f t="shared" si="188"/>
        <v>41024</v>
      </c>
      <c r="F2591" s="353">
        <f t="shared" si="189"/>
        <v>-1.5168812920635322</v>
      </c>
      <c r="G2591" s="354">
        <f t="shared" si="190"/>
        <v>1.3784577475485671</v>
      </c>
      <c r="I2591" s="351">
        <f t="shared" si="191"/>
        <v>41024</v>
      </c>
      <c r="J2591" s="353">
        <f t="array" ref="J2591">(PRODUCT(1+$F$2:F2591/100)-1)*100</f>
        <v>931.06820461384564</v>
      </c>
      <c r="K2591" s="354">
        <f t="array" ref="K2591">(PRODUCT(1+$G$2:G2591/100)-1)*100</f>
        <v>54.433674846704406</v>
      </c>
      <c r="M2591" s="361">
        <f t="shared" si="192"/>
        <v>3.6535699485601043</v>
      </c>
    </row>
    <row r="2592" spans="1:13">
      <c r="A2592" s="350">
        <v>41025</v>
      </c>
      <c r="B2592" s="346">
        <v>12.152900000000001</v>
      </c>
      <c r="C2592" s="346">
        <v>2418.89</v>
      </c>
      <c r="D2592" s="346"/>
      <c r="E2592" s="351">
        <f t="shared" si="188"/>
        <v>41025</v>
      </c>
      <c r="F2592" s="353">
        <f t="shared" si="189"/>
        <v>-1.4818778018272027</v>
      </c>
      <c r="G2592" s="354">
        <f t="shared" si="190"/>
        <v>0.67340627874357128</v>
      </c>
      <c r="I2592" s="351">
        <f t="shared" si="191"/>
        <v>41025</v>
      </c>
      <c r="J2592" s="353">
        <f t="array" ref="J2592">(PRODUCT(1+$F$2:F2592/100)-1)*100</f>
        <v>915.78903376797473</v>
      </c>
      <c r="K2592" s="354">
        <f t="array" ref="K2592">(PRODUCT(1+$G$2:G2592/100)-1)*100</f>
        <v>55.473640909616549</v>
      </c>
      <c r="M2592" s="361">
        <f t="shared" si="192"/>
        <v>3.6417671067569293</v>
      </c>
    </row>
    <row r="2593" spans="1:13">
      <c r="A2593" s="350">
        <v>41026</v>
      </c>
      <c r="B2593" s="346">
        <v>11.962899999999999</v>
      </c>
      <c r="C2593" s="346">
        <v>2424.7800000000002</v>
      </c>
      <c r="D2593" s="346"/>
      <c r="E2593" s="351">
        <f t="shared" si="188"/>
        <v>41026</v>
      </c>
      <c r="F2593" s="353">
        <f t="shared" si="189"/>
        <v>-1.56341284796222</v>
      </c>
      <c r="G2593" s="354">
        <f t="shared" si="190"/>
        <v>0.24350011782265923</v>
      </c>
      <c r="I2593" s="351">
        <f t="shared" si="191"/>
        <v>41026</v>
      </c>
      <c r="J2593" s="353">
        <f t="array" ref="J2593">(PRODUCT(1+$F$2:F2593/100)-1)*100</f>
        <v>899.90805750585491</v>
      </c>
      <c r="K2593" s="354">
        <f t="array" ref="K2593">(PRODUCT(1+$G$2:G2593/100)-1)*100</f>
        <v>55.852219408414648</v>
      </c>
      <c r="M2593" s="361">
        <f t="shared" si="192"/>
        <v>3.642225171703648</v>
      </c>
    </row>
    <row r="2594" spans="1:13">
      <c r="A2594" s="350">
        <v>41029</v>
      </c>
      <c r="B2594" s="346">
        <v>11.448600000000001</v>
      </c>
      <c r="C2594" s="346">
        <v>2415.42</v>
      </c>
      <c r="D2594" s="346"/>
      <c r="E2594" s="351">
        <f t="shared" si="188"/>
        <v>41029</v>
      </c>
      <c r="F2594" s="353">
        <f t="shared" si="189"/>
        <v>-4.2991247941552508</v>
      </c>
      <c r="G2594" s="354">
        <f t="shared" si="190"/>
        <v>-0.38601440130651143</v>
      </c>
      <c r="I2594" s="351">
        <f t="shared" si="191"/>
        <v>41029</v>
      </c>
      <c r="J2594" s="353">
        <f t="array" ref="J2594">(PRODUCT(1+$F$2:F2594/100)-1)*100</f>
        <v>856.9207622868646</v>
      </c>
      <c r="K2594" s="354">
        <f t="array" ref="K2594">(PRODUCT(1+$G$2:G2594/100)-1)*100</f>
        <v>55.250607396742346</v>
      </c>
      <c r="M2594" s="361">
        <f t="shared" si="192"/>
        <v>3.6448382047376988</v>
      </c>
    </row>
    <row r="2595" spans="1:13">
      <c r="A2595" s="350">
        <v>41030</v>
      </c>
      <c r="B2595" s="346">
        <v>11.6229</v>
      </c>
      <c r="C2595" s="346">
        <v>2429.1</v>
      </c>
      <c r="D2595" s="346"/>
      <c r="E2595" s="351">
        <f t="shared" si="188"/>
        <v>41030</v>
      </c>
      <c r="F2595" s="353">
        <f t="shared" si="189"/>
        <v>1.5224568942927341</v>
      </c>
      <c r="G2595" s="354">
        <f t="shared" si="190"/>
        <v>0.56636112974139952</v>
      </c>
      <c r="I2595" s="351">
        <f t="shared" si="191"/>
        <v>41030</v>
      </c>
      <c r="J2595" s="353">
        <f t="array" ref="J2595">(PRODUCT(1+$F$2:F2595/100)-1)*100</f>
        <v>871.48946840521955</v>
      </c>
      <c r="K2595" s="354">
        <f t="array" ref="K2595">(PRODUCT(1+$G$2:G2595/100)-1)*100</f>
        <v>56.129886490724921</v>
      </c>
      <c r="M2595" s="361">
        <f t="shared" si="192"/>
        <v>3.6451722989484763</v>
      </c>
    </row>
    <row r="2596" spans="1:13">
      <c r="A2596" s="350">
        <v>41031</v>
      </c>
      <c r="B2596" s="346">
        <v>11.7471</v>
      </c>
      <c r="C2596" s="346">
        <v>2423.29</v>
      </c>
      <c r="D2596" s="346"/>
      <c r="E2596" s="351">
        <f t="shared" si="188"/>
        <v>41031</v>
      </c>
      <c r="F2596" s="353">
        <f t="shared" si="189"/>
        <v>1.0685801306042464</v>
      </c>
      <c r="G2596" s="354">
        <f t="shared" si="190"/>
        <v>-0.23918323658967955</v>
      </c>
      <c r="I2596" s="351">
        <f t="shared" si="191"/>
        <v>41031</v>
      </c>
      <c r="J2596" s="353">
        <f t="array" ref="J2596">(PRODUCT(1+$F$2:F2596/100)-1)*100</f>
        <v>881.87061183551054</v>
      </c>
      <c r="K2596" s="354">
        <f t="array" ref="K2596">(PRODUCT(1+$G$2:G2596/100)-1)*100</f>
        <v>55.756449974932607</v>
      </c>
      <c r="M2596" s="361">
        <f t="shared" si="192"/>
        <v>3.6446365066781139</v>
      </c>
    </row>
    <row r="2597" spans="1:13">
      <c r="A2597" s="350">
        <v>41032</v>
      </c>
      <c r="B2597" s="346">
        <v>10.8529</v>
      </c>
      <c r="C2597" s="346">
        <v>2405.17</v>
      </c>
      <c r="D2597" s="346"/>
      <c r="E2597" s="351">
        <f t="shared" si="188"/>
        <v>41032</v>
      </c>
      <c r="F2597" s="353">
        <f t="shared" si="189"/>
        <v>-7.6120914949221463</v>
      </c>
      <c r="G2597" s="354">
        <f t="shared" si="190"/>
        <v>-0.74774376983356428</v>
      </c>
      <c r="I2597" s="351">
        <f t="shared" si="191"/>
        <v>41032</v>
      </c>
      <c r="J2597" s="353">
        <f t="array" ref="J2597">(PRODUCT(1+$F$2:F2597/100)-1)*100</f>
        <v>807.12972250083976</v>
      </c>
      <c r="K2597" s="354">
        <f t="array" ref="K2597">(PRODUCT(1+$G$2:G2597/100)-1)*100</f>
        <v>54.591790824131124</v>
      </c>
      <c r="M2597" s="361">
        <f t="shared" si="192"/>
        <v>3.6550269767934527</v>
      </c>
    </row>
    <row r="2598" spans="1:13">
      <c r="A2598" s="350">
        <v>41033</v>
      </c>
      <c r="B2598" s="346">
        <v>10.449299999999999</v>
      </c>
      <c r="C2598" s="346">
        <v>2366.39</v>
      </c>
      <c r="D2598" s="346"/>
      <c r="E2598" s="351">
        <f t="shared" si="188"/>
        <v>41033</v>
      </c>
      <c r="F2598" s="353">
        <f t="shared" si="189"/>
        <v>-3.7188216974264998</v>
      </c>
      <c r="G2598" s="354">
        <f t="shared" si="190"/>
        <v>-1.6123600410781869</v>
      </c>
      <c r="I2598" s="351">
        <f t="shared" si="191"/>
        <v>41033</v>
      </c>
      <c r="J2598" s="353">
        <f t="array" ref="J2598">(PRODUCT(1+$F$2:F2598/100)-1)*100</f>
        <v>773.39518555667371</v>
      </c>
      <c r="K2598" s="354">
        <f t="array" ref="K2598">(PRODUCT(1+$G$2:G2598/100)-1)*100</f>
        <v>52.099214562095653</v>
      </c>
      <c r="M2598" s="361">
        <f t="shared" si="192"/>
        <v>3.6576106630035334</v>
      </c>
    </row>
    <row r="2599" spans="1:13">
      <c r="A2599" s="350">
        <v>41036</v>
      </c>
      <c r="B2599" s="346">
        <v>10.492900000000001</v>
      </c>
      <c r="C2599" s="346">
        <v>2367.2600000000002</v>
      </c>
      <c r="D2599" s="346"/>
      <c r="E2599" s="351">
        <f t="shared" si="188"/>
        <v>41036</v>
      </c>
      <c r="F2599" s="353">
        <f t="shared" si="189"/>
        <v>0.41725283033313687</v>
      </c>
      <c r="G2599" s="354">
        <f t="shared" si="190"/>
        <v>3.6764861244353852E-2</v>
      </c>
      <c r="I2599" s="351">
        <f t="shared" si="191"/>
        <v>41036</v>
      </c>
      <c r="J2599" s="353">
        <f t="array" ref="J2599">(PRODUCT(1+$F$2:F2599/100)-1)*100</f>
        <v>777.03945168840232</v>
      </c>
      <c r="K2599" s="354">
        <f t="array" ref="K2599">(PRODUCT(1+$G$2:G2599/100)-1)*100</f>
        <v>52.15513362728317</v>
      </c>
      <c r="M2599" s="361">
        <f t="shared" si="192"/>
        <v>3.6535380233280068</v>
      </c>
    </row>
    <row r="2600" spans="1:13">
      <c r="A2600" s="350">
        <v>41037</v>
      </c>
      <c r="B2600" s="346">
        <v>10.3986</v>
      </c>
      <c r="C2600" s="346">
        <v>2357.4499999999998</v>
      </c>
      <c r="D2600" s="346"/>
      <c r="E2600" s="351">
        <f t="shared" si="188"/>
        <v>41037</v>
      </c>
      <c r="F2600" s="353">
        <f t="shared" si="189"/>
        <v>-0.89870293245909449</v>
      </c>
      <c r="G2600" s="354">
        <f t="shared" si="190"/>
        <v>-0.41440314963292479</v>
      </c>
      <c r="I2600" s="351">
        <f t="shared" si="191"/>
        <v>41037</v>
      </c>
      <c r="J2600" s="353">
        <f t="array" ref="J2600">(PRODUCT(1+$F$2:F2600/100)-1)*100</f>
        <v>769.15747241725535</v>
      </c>
      <c r="K2600" s="354">
        <f t="array" ref="K2600">(PRODUCT(1+$G$2:G2600/100)-1)*100</f>
        <v>51.524597961203526</v>
      </c>
      <c r="M2600" s="361">
        <f t="shared" si="192"/>
        <v>3.64473194070347</v>
      </c>
    </row>
    <row r="2601" spans="1:13">
      <c r="A2601" s="350">
        <v>41038</v>
      </c>
      <c r="B2601" s="346">
        <v>10.6214</v>
      </c>
      <c r="C2601" s="346">
        <v>2342.31</v>
      </c>
      <c r="D2601" s="346"/>
      <c r="E2601" s="351">
        <f t="shared" si="188"/>
        <v>41038</v>
      </c>
      <c r="F2601" s="353">
        <f t="shared" si="189"/>
        <v>2.1425961187082843</v>
      </c>
      <c r="G2601" s="354">
        <f t="shared" si="190"/>
        <v>-0.64221934717596518</v>
      </c>
      <c r="I2601" s="351">
        <f t="shared" si="191"/>
        <v>41038</v>
      </c>
      <c r="J2601" s="353">
        <f t="array" ref="J2601">(PRODUCT(1+$F$2:F2601/100)-1)*100</f>
        <v>787.78000668673053</v>
      </c>
      <c r="K2601" s="354">
        <f t="array" ref="K2601">(PRODUCT(1+$G$2:G2601/100)-1)*100</f>
        <v>50.551477677366073</v>
      </c>
      <c r="M2601" s="361">
        <f t="shared" si="192"/>
        <v>3.6453911679515367</v>
      </c>
    </row>
    <row r="2602" spans="1:13">
      <c r="A2602" s="350">
        <v>41039</v>
      </c>
      <c r="B2602" s="346">
        <v>10.345700000000001</v>
      </c>
      <c r="C2602" s="346">
        <v>2348.9299999999998</v>
      </c>
      <c r="D2602" s="346"/>
      <c r="E2602" s="351">
        <f t="shared" si="188"/>
        <v>41039</v>
      </c>
      <c r="F2602" s="353">
        <f t="shared" si="189"/>
        <v>-2.5957030146684823</v>
      </c>
      <c r="G2602" s="354">
        <f t="shared" si="190"/>
        <v>0.28262697934944292</v>
      </c>
      <c r="I2602" s="351">
        <f t="shared" si="191"/>
        <v>41039</v>
      </c>
      <c r="J2602" s="353">
        <f t="array" ref="J2602">(PRODUCT(1+$F$2:F2602/100)-1)*100</f>
        <v>764.73587428953897</v>
      </c>
      <c r="K2602" s="354">
        <f t="array" ref="K2602">(PRODUCT(1+$G$2:G2602/100)-1)*100</f>
        <v>50.976976771091564</v>
      </c>
      <c r="M2602" s="361">
        <f t="shared" si="192"/>
        <v>3.6462096739507084</v>
      </c>
    </row>
    <row r="2603" spans="1:13">
      <c r="A2603" s="350">
        <v>41040</v>
      </c>
      <c r="B2603" s="346">
        <v>11.0543</v>
      </c>
      <c r="C2603" s="346">
        <v>2341.23</v>
      </c>
      <c r="D2603" s="346"/>
      <c r="E2603" s="351">
        <f t="shared" si="188"/>
        <v>41040</v>
      </c>
      <c r="F2603" s="353">
        <f t="shared" si="189"/>
        <v>6.8492223822457454</v>
      </c>
      <c r="G2603" s="354">
        <f t="shared" si="190"/>
        <v>-0.32780883210652423</v>
      </c>
      <c r="I2603" s="351">
        <f t="shared" si="191"/>
        <v>41040</v>
      </c>
      <c r="J2603" s="353">
        <f t="array" ref="J2603">(PRODUCT(1+$F$2:F2603/100)-1)*100</f>
        <v>823.96355733868654</v>
      </c>
      <c r="K2603" s="354">
        <f t="array" ref="K2603">(PRODUCT(1+$G$2:G2603/100)-1)*100</f>
        <v>50.482060906788504</v>
      </c>
      <c r="M2603" s="361">
        <f t="shared" si="192"/>
        <v>3.6535720292049478</v>
      </c>
    </row>
    <row r="2604" spans="1:13">
      <c r="A2604" s="350">
        <v>41043</v>
      </c>
      <c r="B2604" s="346">
        <v>10.994300000000001</v>
      </c>
      <c r="C2604" s="346">
        <v>2315.4499999999998</v>
      </c>
      <c r="D2604" s="346"/>
      <c r="E2604" s="351">
        <f t="shared" si="188"/>
        <v>41043</v>
      </c>
      <c r="F2604" s="353">
        <f t="shared" si="189"/>
        <v>-0.54277520964691739</v>
      </c>
      <c r="G2604" s="354">
        <f t="shared" si="190"/>
        <v>-1.1011306022902567</v>
      </c>
      <c r="I2604" s="351">
        <f t="shared" si="191"/>
        <v>41043</v>
      </c>
      <c r="J2604" s="353">
        <f t="array" ref="J2604">(PRODUCT(1+$F$2:F2604/100)-1)*100</f>
        <v>818.9485122032803</v>
      </c>
      <c r="K2604" s="354">
        <f t="array" ref="K2604">(PRODUCT(1+$G$2:G2604/100)-1)*100</f>
        <v>48.825056883186789</v>
      </c>
      <c r="M2604" s="361">
        <f t="shared" si="192"/>
        <v>3.6455572218904093</v>
      </c>
    </row>
    <row r="2605" spans="1:13">
      <c r="A2605" s="350">
        <v>41044</v>
      </c>
      <c r="B2605" s="346">
        <v>11.0686</v>
      </c>
      <c r="C2605" s="346">
        <v>2302.56</v>
      </c>
      <c r="D2605" s="346"/>
      <c r="E2605" s="351">
        <f t="shared" si="188"/>
        <v>41044</v>
      </c>
      <c r="F2605" s="353">
        <f t="shared" si="189"/>
        <v>0.67580473518094042</v>
      </c>
      <c r="G2605" s="354">
        <f t="shared" si="190"/>
        <v>-0.55669524282536686</v>
      </c>
      <c r="I2605" s="351">
        <f t="shared" si="191"/>
        <v>41044</v>
      </c>
      <c r="J2605" s="353">
        <f t="array" ref="J2605">(PRODUCT(1+$F$2:F2605/100)-1)*100</f>
        <v>825.15880976262486</v>
      </c>
      <c r="K2605" s="354">
        <f t="array" ref="K2605">(PRODUCT(1+$G$2:G2605/100)-1)*100</f>
        <v>47.996554871385946</v>
      </c>
      <c r="M2605" s="361">
        <f t="shared" si="192"/>
        <v>3.6451110632044892</v>
      </c>
    </row>
    <row r="2606" spans="1:13">
      <c r="A2606" s="350">
        <v>41045</v>
      </c>
      <c r="B2606" s="346">
        <v>10.6</v>
      </c>
      <c r="C2606" s="346">
        <v>2293.21</v>
      </c>
      <c r="D2606" s="346"/>
      <c r="E2606" s="351">
        <f t="shared" si="188"/>
        <v>41045</v>
      </c>
      <c r="F2606" s="353">
        <f t="shared" si="189"/>
        <v>-4.2335977449722613</v>
      </c>
      <c r="G2606" s="354">
        <f t="shared" si="190"/>
        <v>-0.40606976582585608</v>
      </c>
      <c r="I2606" s="351">
        <f t="shared" si="191"/>
        <v>41045</v>
      </c>
      <c r="J2606" s="353">
        <f t="array" ref="J2606">(PRODUCT(1+$F$2:F2606/100)-1)*100</f>
        <v>785.99130725510213</v>
      </c>
      <c r="K2606" s="354">
        <f t="array" ref="K2606">(PRODUCT(1+$G$2:G2606/100)-1)*100</f>
        <v>47.395585607589361</v>
      </c>
      <c r="M2606" s="361">
        <f t="shared" si="192"/>
        <v>3.6461253637517217</v>
      </c>
    </row>
    <row r="2607" spans="1:13">
      <c r="A2607" s="350">
        <v>41046</v>
      </c>
      <c r="B2607" s="346">
        <v>10.2814</v>
      </c>
      <c r="C2607" s="346">
        <v>2258.9299999999998</v>
      </c>
      <c r="D2607" s="346"/>
      <c r="E2607" s="351">
        <f t="shared" si="188"/>
        <v>41046</v>
      </c>
      <c r="F2607" s="353">
        <f t="shared" si="189"/>
        <v>-3.0056603773584878</v>
      </c>
      <c r="G2607" s="354">
        <f t="shared" si="190"/>
        <v>-1.4948478333863924</v>
      </c>
      <c r="I2607" s="351">
        <f t="shared" si="191"/>
        <v>41046</v>
      </c>
      <c r="J2607" s="353">
        <f t="array" ref="J2607">(PRODUCT(1+$F$2:F2607/100)-1)*100</f>
        <v>759.36141758609517</v>
      </c>
      <c r="K2607" s="354">
        <f t="array" ref="K2607">(PRODUCT(1+$G$2:G2607/100)-1)*100</f>
        <v>45.192245889627138</v>
      </c>
      <c r="M2607" s="361">
        <f t="shared" si="192"/>
        <v>3.647817157282601</v>
      </c>
    </row>
    <row r="2608" spans="1:13">
      <c r="A2608" s="350">
        <v>41047</v>
      </c>
      <c r="B2608" s="346">
        <v>9.9943000000000008</v>
      </c>
      <c r="C2608" s="346">
        <v>2242.25</v>
      </c>
      <c r="D2608" s="346"/>
      <c r="E2608" s="351">
        <f t="shared" si="188"/>
        <v>41047</v>
      </c>
      <c r="F2608" s="353">
        <f t="shared" si="189"/>
        <v>-2.7924212655863867</v>
      </c>
      <c r="G2608" s="354">
        <f t="shared" si="190"/>
        <v>-0.73840269508129719</v>
      </c>
      <c r="I2608" s="351">
        <f t="shared" si="191"/>
        <v>41047</v>
      </c>
      <c r="J2608" s="353">
        <f t="array" ref="J2608">(PRODUCT(1+$F$2:F2608/100)-1)*100</f>
        <v>735.36442661317631</v>
      </c>
      <c r="K2608" s="354">
        <f t="array" ref="K2608">(PRODUCT(1+$G$2:G2608/100)-1)*100</f>
        <v>44.120142432929057</v>
      </c>
      <c r="M2608" s="361">
        <f t="shared" si="192"/>
        <v>3.6485749122605369</v>
      </c>
    </row>
    <row r="2609" spans="1:13">
      <c r="A2609" s="350">
        <v>41050</v>
      </c>
      <c r="B2609" s="346">
        <v>10.2486</v>
      </c>
      <c r="C2609" s="346">
        <v>2278.2399999999998</v>
      </c>
      <c r="D2609" s="346"/>
      <c r="E2609" s="351">
        <f t="shared" si="188"/>
        <v>41050</v>
      </c>
      <c r="F2609" s="353">
        <f t="shared" si="189"/>
        <v>2.5444503366919058</v>
      </c>
      <c r="G2609" s="354">
        <f t="shared" si="190"/>
        <v>1.6050841788382009</v>
      </c>
      <c r="I2609" s="351">
        <f t="shared" si="191"/>
        <v>41050</v>
      </c>
      <c r="J2609" s="353">
        <f t="array" ref="J2609">(PRODUCT(1+$F$2:F2609/100)-1)*100</f>
        <v>756.61985957873958</v>
      </c>
      <c r="K2609" s="354">
        <f t="array" ref="K2609">(PRODUCT(1+$G$2:G2609/100)-1)*100</f>
        <v>46.433392037639074</v>
      </c>
      <c r="M2609" s="361">
        <f t="shared" si="192"/>
        <v>3.649231697369999</v>
      </c>
    </row>
    <row r="2610" spans="1:13">
      <c r="A2610" s="350">
        <v>41051</v>
      </c>
      <c r="B2610" s="346">
        <v>9.6729000000000003</v>
      </c>
      <c r="C2610" s="346">
        <v>2279.4</v>
      </c>
      <c r="D2610" s="346"/>
      <c r="E2610" s="351">
        <f t="shared" si="188"/>
        <v>41051</v>
      </c>
      <c r="F2610" s="353">
        <f t="shared" si="189"/>
        <v>-5.6173526140155694</v>
      </c>
      <c r="G2610" s="354">
        <f t="shared" si="190"/>
        <v>5.0916496945019318E-2</v>
      </c>
      <c r="I2610" s="351">
        <f t="shared" si="191"/>
        <v>41051</v>
      </c>
      <c r="J2610" s="353">
        <f t="array" ref="J2610">(PRODUCT(1+$F$2:F2610/100)-1)*100</f>
        <v>708.50050150451671</v>
      </c>
      <c r="K2610" s="354">
        <f t="array" ref="K2610">(PRODUCT(1+$G$2:G2610/100)-1)*100</f>
        <v>46.507950791222406</v>
      </c>
      <c r="M2610" s="361">
        <f t="shared" si="192"/>
        <v>3.6534884424477805</v>
      </c>
    </row>
    <row r="2611" spans="1:13">
      <c r="A2611" s="350">
        <v>41052</v>
      </c>
      <c r="B2611" s="346">
        <v>10.2729</v>
      </c>
      <c r="C2611" s="346">
        <v>2283.36</v>
      </c>
      <c r="D2611" s="346"/>
      <c r="E2611" s="351">
        <f t="shared" si="188"/>
        <v>41052</v>
      </c>
      <c r="F2611" s="353">
        <f t="shared" si="189"/>
        <v>6.2028967527835377</v>
      </c>
      <c r="G2611" s="354">
        <f t="shared" si="190"/>
        <v>0.17372992892865646</v>
      </c>
      <c r="I2611" s="351">
        <f t="shared" si="191"/>
        <v>41052</v>
      </c>
      <c r="J2611" s="353">
        <f t="array" ref="J2611">(PRODUCT(1+$F$2:F2611/100)-1)*100</f>
        <v>758.65095285857899</v>
      </c>
      <c r="K2611" s="354">
        <f t="array" ref="K2611">(PRODUCT(1+$G$2:G2611/100)-1)*100</f>
        <v>46.762478950006823</v>
      </c>
      <c r="M2611" s="361">
        <f t="shared" si="192"/>
        <v>3.6597573587538128</v>
      </c>
    </row>
    <row r="2612" spans="1:13">
      <c r="A2612" s="350">
        <v>41053</v>
      </c>
      <c r="B2612" s="346">
        <v>10.038600000000001</v>
      </c>
      <c r="C2612" s="346">
        <v>2286.87</v>
      </c>
      <c r="D2612" s="346"/>
      <c r="E2612" s="351">
        <f t="shared" si="188"/>
        <v>41053</v>
      </c>
      <c r="F2612" s="353">
        <f t="shared" si="189"/>
        <v>-2.2807581111467967</v>
      </c>
      <c r="G2612" s="354">
        <f t="shared" si="190"/>
        <v>0.15372083245741575</v>
      </c>
      <c r="I2612" s="351">
        <f t="shared" si="191"/>
        <v>41053</v>
      </c>
      <c r="J2612" s="353">
        <f t="array" ref="J2612">(PRODUCT(1+$F$2:F2612/100)-1)*100</f>
        <v>739.06720160481768</v>
      </c>
      <c r="K2612" s="354">
        <f t="array" ref="K2612">(PRODUCT(1+$G$2:G2612/100)-1)*100</f>
        <v>46.988083454383926</v>
      </c>
      <c r="M2612" s="361">
        <f t="shared" si="192"/>
        <v>3.6607822699858987</v>
      </c>
    </row>
    <row r="2613" spans="1:13">
      <c r="A2613" s="350">
        <v>41054</v>
      </c>
      <c r="B2613" s="346">
        <v>10.0314</v>
      </c>
      <c r="C2613" s="346">
        <v>2281.92</v>
      </c>
      <c r="D2613" s="346"/>
      <c r="E2613" s="351">
        <f t="shared" si="188"/>
        <v>41054</v>
      </c>
      <c r="F2613" s="353">
        <f t="shared" si="189"/>
        <v>-7.1723148646229973E-2</v>
      </c>
      <c r="G2613" s="354">
        <f t="shared" si="190"/>
        <v>-0.21645305592359332</v>
      </c>
      <c r="I2613" s="351">
        <f t="shared" si="191"/>
        <v>41054</v>
      </c>
      <c r="J2613" s="353">
        <f t="array" ref="J2613">(PRODUCT(1+$F$2:F2613/100)-1)*100</f>
        <v>738.465396188569</v>
      </c>
      <c r="K2613" s="354">
        <f t="array" ref="K2613">(PRODUCT(1+$G$2:G2613/100)-1)*100</f>
        <v>46.669923255903377</v>
      </c>
      <c r="M2613" s="361">
        <f t="shared" si="192"/>
        <v>3.6590226075678256</v>
      </c>
    </row>
    <row r="2614" spans="1:13">
      <c r="A2614" s="350">
        <v>41057</v>
      </c>
      <c r="B2614" s="346">
        <v>10.0314</v>
      </c>
      <c r="C2614" s="346">
        <v>2281.92</v>
      </c>
      <c r="D2614" s="346"/>
      <c r="E2614" s="351">
        <f t="shared" si="188"/>
        <v>41057</v>
      </c>
      <c r="F2614" s="353">
        <f t="shared" si="189"/>
        <v>0</v>
      </c>
      <c r="G2614" s="354">
        <f t="shared" si="190"/>
        <v>0</v>
      </c>
      <c r="I2614" s="351">
        <f t="shared" si="191"/>
        <v>41057</v>
      </c>
      <c r="J2614" s="353">
        <f t="array" ref="J2614">(PRODUCT(1+$F$2:F2614/100)-1)*100</f>
        <v>738.465396188569</v>
      </c>
      <c r="K2614" s="354">
        <f t="array" ref="K2614">(PRODUCT(1+$G$2:G2614/100)-1)*100</f>
        <v>46.669923255903377</v>
      </c>
      <c r="M2614" s="361">
        <f t="shared" si="192"/>
        <v>3.6574159795712493</v>
      </c>
    </row>
    <row r="2615" spans="1:13">
      <c r="A2615" s="350">
        <v>41058</v>
      </c>
      <c r="B2615" s="346">
        <v>9.92</v>
      </c>
      <c r="C2615" s="346">
        <v>2307.5700000000002</v>
      </c>
      <c r="D2615" s="346"/>
      <c r="E2615" s="351">
        <f t="shared" si="188"/>
        <v>41058</v>
      </c>
      <c r="F2615" s="353">
        <f t="shared" si="189"/>
        <v>-1.1105129892138632</v>
      </c>
      <c r="G2615" s="354">
        <f t="shared" si="190"/>
        <v>1.1240534286916404</v>
      </c>
      <c r="I2615" s="351">
        <f t="shared" si="191"/>
        <v>41058</v>
      </c>
      <c r="J2615" s="353">
        <f t="array" ref="J2615">(PRODUCT(1+$F$2:F2615/100)-1)*100</f>
        <v>729.15412905383141</v>
      </c>
      <c r="K2615" s="354">
        <f t="array" ref="K2615">(PRODUCT(1+$G$2:G2615/100)-1)*100</f>
        <v>48.318571557120762</v>
      </c>
      <c r="M2615" s="361">
        <f t="shared" si="192"/>
        <v>3.6574616879893695</v>
      </c>
    </row>
    <row r="2616" spans="1:13">
      <c r="A2616" s="350">
        <v>41059</v>
      </c>
      <c r="B2616" s="346">
        <v>9.6199999999999992</v>
      </c>
      <c r="C2616" s="346">
        <v>2275.19</v>
      </c>
      <c r="D2616" s="346"/>
      <c r="E2616" s="351">
        <f t="shared" si="188"/>
        <v>41059</v>
      </c>
      <c r="F2616" s="353">
        <f t="shared" si="189"/>
        <v>-3.0241935483870996</v>
      </c>
      <c r="G2616" s="354">
        <f t="shared" si="190"/>
        <v>-1.4032077033416135</v>
      </c>
      <c r="I2616" s="351">
        <f t="shared" si="191"/>
        <v>41059</v>
      </c>
      <c r="J2616" s="353">
        <f t="array" ref="J2616">(PRODUCT(1+$F$2:F2616/100)-1)*100</f>
        <v>704.07890337680021</v>
      </c>
      <c r="K2616" s="354">
        <f t="array" ref="K2616">(PRODUCT(1+$G$2:G2616/100)-1)*100</f>
        <v>46.237353935545002</v>
      </c>
      <c r="M2616" s="361">
        <f t="shared" si="192"/>
        <v>3.6584094132641827</v>
      </c>
    </row>
    <row r="2617" spans="1:13">
      <c r="A2617" s="350">
        <v>41060</v>
      </c>
      <c r="B2617" s="346">
        <v>9.0629000000000008</v>
      </c>
      <c r="C2617" s="346">
        <v>2270.25</v>
      </c>
      <c r="D2617" s="346"/>
      <c r="E2617" s="351">
        <f t="shared" si="188"/>
        <v>41060</v>
      </c>
      <c r="F2617" s="353">
        <f t="shared" si="189"/>
        <v>-5.7910602910602798</v>
      </c>
      <c r="G2617" s="354">
        <f t="shared" si="190"/>
        <v>-0.21712472364945334</v>
      </c>
      <c r="I2617" s="351">
        <f t="shared" si="191"/>
        <v>41060</v>
      </c>
      <c r="J2617" s="353">
        <f t="array" ref="J2617">(PRODUCT(1+$F$2:F2617/100)-1)*100</f>
        <v>657.51420929455332</v>
      </c>
      <c r="K2617" s="354">
        <f t="array" ref="K2617">(PRODUCT(1+$G$2:G2617/100)-1)*100</f>
        <v>45.919836484940177</v>
      </c>
      <c r="M2617" s="361">
        <f t="shared" si="192"/>
        <v>3.6621096149459436</v>
      </c>
    </row>
    <row r="2618" spans="1:13">
      <c r="A2618" s="350">
        <v>41061</v>
      </c>
      <c r="B2618" s="346">
        <v>8.9929000000000006</v>
      </c>
      <c r="C2618" s="346">
        <v>2214.41</v>
      </c>
      <c r="D2618" s="346"/>
      <c r="E2618" s="351">
        <f t="shared" si="188"/>
        <v>41061</v>
      </c>
      <c r="F2618" s="353">
        <f t="shared" si="189"/>
        <v>-0.77237970186143645</v>
      </c>
      <c r="G2618" s="354">
        <f t="shared" si="190"/>
        <v>-2.4596410086994869</v>
      </c>
      <c r="I2618" s="351">
        <f t="shared" si="191"/>
        <v>41061</v>
      </c>
      <c r="J2618" s="353">
        <f t="array" ref="J2618">(PRODUCT(1+$F$2:F2618/100)-1)*100</f>
        <v>651.6633233032461</v>
      </c>
      <c r="K2618" s="354">
        <f t="array" ref="K2618">(PRODUCT(1+$G$2:G2618/100)-1)*100</f>
        <v>42.330732346929345</v>
      </c>
      <c r="M2618" s="361">
        <f t="shared" si="192"/>
        <v>3.6622164400920072</v>
      </c>
    </row>
    <row r="2619" spans="1:13">
      <c r="A2619" s="350">
        <v>41064</v>
      </c>
      <c r="B2619" s="346">
        <v>9.2857000000000003</v>
      </c>
      <c r="C2619" s="346">
        <v>2214.6999999999998</v>
      </c>
      <c r="D2619" s="346"/>
      <c r="E2619" s="351">
        <f t="shared" si="188"/>
        <v>41064</v>
      </c>
      <c r="F2619" s="353">
        <f t="shared" si="189"/>
        <v>3.255901878148304</v>
      </c>
      <c r="G2619" s="354">
        <f t="shared" si="190"/>
        <v>1.3096039125537473E-2</v>
      </c>
      <c r="I2619" s="351">
        <f t="shared" si="191"/>
        <v>41064</v>
      </c>
      <c r="J2619" s="353">
        <f t="array" ref="J2619">(PRODUCT(1+$F$2:F2619/100)-1)*100</f>
        <v>676.13674356402839</v>
      </c>
      <c r="K2619" s="354">
        <f t="array" ref="K2619">(PRODUCT(1+$G$2:G2619/100)-1)*100</f>
        <v>42.34937203532516</v>
      </c>
      <c r="M2619" s="361">
        <f t="shared" si="192"/>
        <v>3.6633900458163824</v>
      </c>
    </row>
    <row r="2620" spans="1:13">
      <c r="A2620" s="350">
        <v>41065</v>
      </c>
      <c r="B2620" s="346">
        <v>9.2614000000000001</v>
      </c>
      <c r="C2620" s="346">
        <v>2227.4499999999998</v>
      </c>
      <c r="D2620" s="346"/>
      <c r="E2620" s="351">
        <f t="shared" si="188"/>
        <v>41065</v>
      </c>
      <c r="F2620" s="353">
        <f t="shared" si="189"/>
        <v>-0.26169271029647945</v>
      </c>
      <c r="G2620" s="354">
        <f t="shared" si="190"/>
        <v>0.57569874023570833</v>
      </c>
      <c r="I2620" s="351">
        <f t="shared" si="191"/>
        <v>41065</v>
      </c>
      <c r="J2620" s="353">
        <f t="array" ref="J2620">(PRODUCT(1+$F$2:F2620/100)-1)*100</f>
        <v>674.10565028418887</v>
      </c>
      <c r="K2620" s="354">
        <f t="array" ref="K2620">(PRODUCT(1+$G$2:G2620/100)-1)*100</f>
        <v>43.168875576865972</v>
      </c>
      <c r="M2620" s="361">
        <f t="shared" si="192"/>
        <v>3.6633900896761973</v>
      </c>
    </row>
    <row r="2621" spans="1:13">
      <c r="A2621" s="350">
        <v>41066</v>
      </c>
      <c r="B2621" s="346">
        <v>9.4114000000000004</v>
      </c>
      <c r="C2621" s="346">
        <v>2279.42</v>
      </c>
      <c r="D2621" s="346"/>
      <c r="E2621" s="351">
        <f t="shared" si="188"/>
        <v>41066</v>
      </c>
      <c r="F2621" s="353">
        <f t="shared" si="189"/>
        <v>1.6196255425745543</v>
      </c>
      <c r="G2621" s="354">
        <f t="shared" si="190"/>
        <v>2.3331612381871869</v>
      </c>
      <c r="I2621" s="351">
        <f t="shared" si="191"/>
        <v>41066</v>
      </c>
      <c r="J2621" s="353">
        <f t="array" ref="J2621">(PRODUCT(1+$F$2:F2621/100)-1)*100</f>
        <v>686.64326312270441</v>
      </c>
      <c r="K2621" s="354">
        <f t="array" ref="K2621">(PRODUCT(1+$G$2:G2621/100)-1)*100</f>
        <v>46.509236286973852</v>
      </c>
      <c r="M2621" s="361">
        <f t="shared" si="192"/>
        <v>3.6611693837196873</v>
      </c>
    </row>
    <row r="2622" spans="1:13">
      <c r="A2622" s="350">
        <v>41067</v>
      </c>
      <c r="B2622" s="346">
        <v>9.2342999999999993</v>
      </c>
      <c r="C2622" s="346">
        <v>2279.2800000000002</v>
      </c>
      <c r="D2622" s="346"/>
      <c r="E2622" s="351">
        <f t="shared" si="188"/>
        <v>41067</v>
      </c>
      <c r="F2622" s="353">
        <f t="shared" si="189"/>
        <v>-1.8817604182162162</v>
      </c>
      <c r="G2622" s="354">
        <f t="shared" si="190"/>
        <v>-6.1419132937223786E-3</v>
      </c>
      <c r="I2622" s="351">
        <f t="shared" si="191"/>
        <v>41067</v>
      </c>
      <c r="J2622" s="353">
        <f t="array" ref="J2622">(PRODUCT(1+$F$2:F2622/100)-1)*100</f>
        <v>671.84052156469693</v>
      </c>
      <c r="K2622" s="354">
        <f t="array" ref="K2622">(PRODUCT(1+$G$2:G2622/100)-1)*100</f>
        <v>46.50023781671382</v>
      </c>
      <c r="M2622" s="361">
        <f t="shared" si="192"/>
        <v>3.6616662579762069</v>
      </c>
    </row>
    <row r="2623" spans="1:13">
      <c r="A2623" s="350">
        <v>41068</v>
      </c>
      <c r="B2623" s="346">
        <v>9.3771000000000004</v>
      </c>
      <c r="C2623" s="346">
        <v>2297.8200000000002</v>
      </c>
      <c r="D2623" s="346"/>
      <c r="E2623" s="351">
        <f t="shared" si="188"/>
        <v>41068</v>
      </c>
      <c r="F2623" s="353">
        <f t="shared" si="189"/>
        <v>1.5464084987492299</v>
      </c>
      <c r="G2623" s="354">
        <f t="shared" si="190"/>
        <v>0.81341476255658574</v>
      </c>
      <c r="I2623" s="351">
        <f t="shared" si="191"/>
        <v>41068</v>
      </c>
      <c r="J2623" s="353">
        <f t="array" ref="J2623">(PRODUCT(1+$F$2:F2623/100)-1)*100</f>
        <v>683.77632898696379</v>
      </c>
      <c r="K2623" s="354">
        <f t="array" ref="K2623">(PRODUCT(1+$G$2:G2623/100)-1)*100</f>
        <v>47.691892378295478</v>
      </c>
      <c r="M2623" s="361">
        <f t="shared" si="192"/>
        <v>3.6619889790694002</v>
      </c>
    </row>
    <row r="2624" spans="1:13">
      <c r="A2624" s="350">
        <v>41071</v>
      </c>
      <c r="B2624" s="346">
        <v>9</v>
      </c>
      <c r="C2624" s="346">
        <v>2268.94</v>
      </c>
      <c r="D2624" s="346"/>
      <c r="E2624" s="351">
        <f t="shared" si="188"/>
        <v>41071</v>
      </c>
      <c r="F2624" s="353">
        <f t="shared" si="189"/>
        <v>-4.021499184182753</v>
      </c>
      <c r="G2624" s="354">
        <f t="shared" si="190"/>
        <v>-1.2568434429154673</v>
      </c>
      <c r="I2624" s="351">
        <f t="shared" si="191"/>
        <v>41071</v>
      </c>
      <c r="J2624" s="353">
        <f t="array" ref="J2624">(PRODUCT(1+$F$2:F2624/100)-1)*100</f>
        <v>652.25677031093551</v>
      </c>
      <c r="K2624" s="354">
        <f t="array" ref="K2624">(PRODUCT(1+$G$2:G2624/100)-1)*100</f>
        <v>45.83563651322109</v>
      </c>
      <c r="M2624" s="361">
        <f t="shared" si="192"/>
        <v>3.6633452112283882</v>
      </c>
    </row>
    <row r="2625" spans="1:13">
      <c r="A2625" s="350">
        <v>41072</v>
      </c>
      <c r="B2625" s="346">
        <v>9.0029000000000003</v>
      </c>
      <c r="C2625" s="346">
        <v>2295.4</v>
      </c>
      <c r="D2625" s="346"/>
      <c r="E2625" s="351">
        <f t="shared" si="188"/>
        <v>41072</v>
      </c>
      <c r="F2625" s="353">
        <f t="shared" si="189"/>
        <v>3.2222222222233476E-2</v>
      </c>
      <c r="G2625" s="354">
        <f t="shared" si="190"/>
        <v>1.1661833278976186</v>
      </c>
      <c r="I2625" s="351">
        <f t="shared" si="191"/>
        <v>41072</v>
      </c>
      <c r="J2625" s="353">
        <f t="array" ref="J2625">(PRODUCT(1+$F$2:F2625/100)-1)*100</f>
        <v>652.49916415914686</v>
      </c>
      <c r="K2625" s="354">
        <f t="array" ref="K2625">(PRODUCT(1+$G$2:G2625/100)-1)*100</f>
        <v>47.536347392371646</v>
      </c>
      <c r="M2625" s="361">
        <f t="shared" si="192"/>
        <v>3.6633113688669794</v>
      </c>
    </row>
    <row r="2626" spans="1:13">
      <c r="A2626" s="350">
        <v>41073</v>
      </c>
      <c r="B2626" s="346">
        <v>8.9756999999999998</v>
      </c>
      <c r="C2626" s="346">
        <v>2280.13</v>
      </c>
      <c r="D2626" s="346"/>
      <c r="E2626" s="351">
        <f t="shared" si="188"/>
        <v>41073</v>
      </c>
      <c r="F2626" s="353">
        <f t="shared" si="189"/>
        <v>-0.30212487087494244</v>
      </c>
      <c r="G2626" s="354">
        <f t="shared" si="190"/>
        <v>-0.66524353053933893</v>
      </c>
      <c r="I2626" s="351">
        <f t="shared" si="191"/>
        <v>41073</v>
      </c>
      <c r="J2626" s="353">
        <f t="array" ref="J2626">(PRODUCT(1+$F$2:F2626/100)-1)*100</f>
        <v>650.2256770310961</v>
      </c>
      <c r="K2626" s="354">
        <f t="array" ref="K2626">(PRODUCT(1+$G$2:G2626/100)-1)*100</f>
        <v>46.554871386149841</v>
      </c>
      <c r="M2626" s="361">
        <f t="shared" si="192"/>
        <v>3.663341516660461</v>
      </c>
    </row>
    <row r="2627" spans="1:13">
      <c r="A2627" s="350">
        <v>41074</v>
      </c>
      <c r="B2627" s="346">
        <v>8.9513999999999996</v>
      </c>
      <c r="C2627" s="346">
        <v>2304.83</v>
      </c>
      <c r="D2627" s="346"/>
      <c r="E2627" s="351">
        <f t="shared" ref="E2627:E2690" si="193">A2627</f>
        <v>41074</v>
      </c>
      <c r="F2627" s="353">
        <f t="shared" ref="F2627:F2690" si="194">((B2627/B2626)-1)*100</f>
        <v>-0.27073097362879661</v>
      </c>
      <c r="G2627" s="354">
        <f t="shared" ref="G2627:G2690" si="195">((C2627/C2626)-1)*100</f>
        <v>1.0832715678491978</v>
      </c>
      <c r="I2627" s="351">
        <f t="shared" ref="I2627:I2690" si="196">E2627</f>
        <v>41074</v>
      </c>
      <c r="J2627" s="353">
        <f t="array" ref="J2627">(PRODUCT(1+$F$2:F2627/100)-1)*100</f>
        <v>648.19458375125657</v>
      </c>
      <c r="K2627" s="354">
        <f t="array" ref="K2627">(PRODUCT(1+$G$2:G2627/100)-1)*100</f>
        <v>48.142458639173967</v>
      </c>
      <c r="M2627" s="361">
        <f t="shared" si="192"/>
        <v>3.6632812691592096</v>
      </c>
    </row>
    <row r="2628" spans="1:13">
      <c r="A2628" s="350">
        <v>41075</v>
      </c>
      <c r="B2628" s="346">
        <v>9.3986000000000001</v>
      </c>
      <c r="C2628" s="346">
        <v>2328.66</v>
      </c>
      <c r="D2628" s="346"/>
      <c r="E2628" s="351">
        <f t="shared" si="193"/>
        <v>41075</v>
      </c>
      <c r="F2628" s="353">
        <f t="shared" si="194"/>
        <v>4.9958665683580206</v>
      </c>
      <c r="G2628" s="354">
        <f t="shared" si="195"/>
        <v>1.0339157334814164</v>
      </c>
      <c r="I2628" s="351">
        <f t="shared" si="196"/>
        <v>41075</v>
      </c>
      <c r="J2628" s="353">
        <f t="array" ref="J2628">(PRODUCT(1+$F$2:F2628/100)-1)*100</f>
        <v>685.57338682715101</v>
      </c>
      <c r="K2628" s="354">
        <f t="array" ref="K2628">(PRODUCT(1+$G$2:G2628/100)-1)*100</f>
        <v>49.674126827010582</v>
      </c>
      <c r="M2628" s="361">
        <f t="shared" si="192"/>
        <v>3.6672274722274003</v>
      </c>
    </row>
    <row r="2629" spans="1:13">
      <c r="A2629" s="350">
        <v>41078</v>
      </c>
      <c r="B2629" s="346">
        <v>9.5328999999999997</v>
      </c>
      <c r="C2629" s="346">
        <v>2332.0700000000002</v>
      </c>
      <c r="D2629" s="346"/>
      <c r="E2629" s="351">
        <f t="shared" si="193"/>
        <v>41078</v>
      </c>
      <c r="F2629" s="353">
        <f t="shared" si="194"/>
        <v>1.4289362245440751</v>
      </c>
      <c r="G2629" s="354">
        <f t="shared" si="195"/>
        <v>0.14643614782752223</v>
      </c>
      <c r="I2629" s="351">
        <f t="shared" si="196"/>
        <v>41078</v>
      </c>
      <c r="J2629" s="353">
        <f t="array" ref="J2629">(PRODUCT(1+$F$2:F2629/100)-1)*100</f>
        <v>696.79872952190203</v>
      </c>
      <c r="K2629" s="354">
        <f t="array" ref="K2629">(PRODUCT(1+$G$2:G2629/100)-1)*100</f>
        <v>49.893303852630531</v>
      </c>
      <c r="M2629" s="361">
        <f t="shared" si="192"/>
        <v>3.6597855845471923</v>
      </c>
    </row>
    <row r="2630" spans="1:13">
      <c r="A2630" s="350">
        <v>41079</v>
      </c>
      <c r="B2630" s="346">
        <v>9.9756999999999998</v>
      </c>
      <c r="C2630" s="346">
        <v>2355.0100000000002</v>
      </c>
      <c r="D2630" s="346"/>
      <c r="E2630" s="351">
        <f t="shared" si="193"/>
        <v>41079</v>
      </c>
      <c r="F2630" s="353">
        <f t="shared" si="194"/>
        <v>4.644966379590687</v>
      </c>
      <c r="G2630" s="354">
        <f t="shared" si="195"/>
        <v>0.98367544713495736</v>
      </c>
      <c r="I2630" s="351">
        <f t="shared" si="196"/>
        <v>41079</v>
      </c>
      <c r="J2630" s="353">
        <f t="array" ref="J2630">(PRODUCT(1+$F$2:F2630/100)-1)*100</f>
        <v>733.80976262120009</v>
      </c>
      <c r="K2630" s="354">
        <f t="array" ref="K2630">(PRODUCT(1+$G$2:G2630/100)-1)*100</f>
        <v>51.367767479528247</v>
      </c>
      <c r="M2630" s="361">
        <f t="shared" si="192"/>
        <v>3.6625553908911899</v>
      </c>
    </row>
    <row r="2631" spans="1:13">
      <c r="A2631" s="350">
        <v>41080</v>
      </c>
      <c r="B2631" s="346">
        <v>9.7370000000000001</v>
      </c>
      <c r="C2631" s="346">
        <v>2351.14</v>
      </c>
      <c r="D2631" s="346"/>
      <c r="E2631" s="351">
        <f t="shared" si="193"/>
        <v>41080</v>
      </c>
      <c r="F2631" s="353">
        <f t="shared" si="194"/>
        <v>-2.3928145393305678</v>
      </c>
      <c r="G2631" s="354">
        <f t="shared" si="195"/>
        <v>-0.16433051239699292</v>
      </c>
      <c r="I2631" s="351">
        <f t="shared" si="196"/>
        <v>41080</v>
      </c>
      <c r="J2631" s="353">
        <f t="array" ref="J2631">(PRODUCT(1+$F$2:F2631/100)-1)*100</f>
        <v>713.8582413908423</v>
      </c>
      <c r="K2631" s="354">
        <f t="array" ref="K2631">(PRODUCT(1+$G$2:G2631/100)-1)*100</f>
        <v>51.119024051625253</v>
      </c>
      <c r="M2631" s="361">
        <f t="shared" si="192"/>
        <v>3.6636179268508999</v>
      </c>
    </row>
    <row r="2632" spans="1:13">
      <c r="A2632" s="350">
        <v>41081</v>
      </c>
      <c r="B2632" s="346">
        <v>9.4056999999999995</v>
      </c>
      <c r="C2632" s="346">
        <v>2299.16</v>
      </c>
      <c r="D2632" s="346"/>
      <c r="E2632" s="351">
        <f t="shared" si="193"/>
        <v>41081</v>
      </c>
      <c r="F2632" s="353">
        <f t="shared" si="194"/>
        <v>-3.4024853651021925</v>
      </c>
      <c r="G2632" s="354">
        <f t="shared" si="195"/>
        <v>-2.2108423998570936</v>
      </c>
      <c r="I2632" s="351">
        <f t="shared" si="196"/>
        <v>41081</v>
      </c>
      <c r="J2632" s="353">
        <f t="array" ref="J2632">(PRODUCT(1+$F$2:F2632/100)-1)*100</f>
        <v>686.16683383484087</v>
      </c>
      <c r="K2632" s="354">
        <f t="array" ref="K2632">(PRODUCT(1+$G$2:G2632/100)-1)*100</f>
        <v>47.778020593641692</v>
      </c>
      <c r="M2632" s="361">
        <f t="shared" si="192"/>
        <v>3.6645893309311268</v>
      </c>
    </row>
    <row r="2633" spans="1:13">
      <c r="A2633" s="350">
        <v>41082</v>
      </c>
      <c r="B2633" s="346">
        <v>9.6943000000000001</v>
      </c>
      <c r="C2633" s="346">
        <v>2315.65</v>
      </c>
      <c r="D2633" s="346"/>
      <c r="E2633" s="351">
        <f t="shared" si="193"/>
        <v>41082</v>
      </c>
      <c r="F2633" s="353">
        <f t="shared" si="194"/>
        <v>3.0683521694291782</v>
      </c>
      <c r="G2633" s="354">
        <f t="shared" si="195"/>
        <v>0.71721846239496401</v>
      </c>
      <c r="I2633" s="351">
        <f t="shared" si="196"/>
        <v>41082</v>
      </c>
      <c r="J2633" s="353">
        <f t="array" ref="J2633">(PRODUCT(1+$F$2:F2633/100)-1)*100</f>
        <v>710.28920093614488</v>
      </c>
      <c r="K2633" s="354">
        <f t="array" ref="K2633">(PRODUCT(1+$G$2:G2633/100)-1)*100</f>
        <v>48.837911840701118</v>
      </c>
      <c r="M2633" s="361">
        <f t="shared" si="192"/>
        <v>3.6649562223366901</v>
      </c>
    </row>
    <row r="2634" spans="1:13">
      <c r="A2634" s="350">
        <v>41085</v>
      </c>
      <c r="B2634" s="346">
        <v>9.5756999999999994</v>
      </c>
      <c r="C2634" s="346">
        <v>2278.98</v>
      </c>
      <c r="D2634" s="346"/>
      <c r="E2634" s="351">
        <f t="shared" si="193"/>
        <v>41085</v>
      </c>
      <c r="F2634" s="353">
        <f t="shared" si="194"/>
        <v>-1.2233993171245072</v>
      </c>
      <c r="G2634" s="354">
        <f t="shared" si="195"/>
        <v>-1.5835726469889733</v>
      </c>
      <c r="I2634" s="351">
        <f t="shared" si="196"/>
        <v>41085</v>
      </c>
      <c r="J2634" s="353">
        <f t="array" ref="J2634">(PRODUCT(1+$F$2:F2634/100)-1)*100</f>
        <v>700.37612838515849</v>
      </c>
      <c r="K2634" s="354">
        <f t="array" ref="K2634">(PRODUCT(1+$G$2:G2634/100)-1)*100</f>
        <v>46.480955380442211</v>
      </c>
      <c r="M2634" s="361">
        <f t="shared" si="192"/>
        <v>3.6652776530259863</v>
      </c>
    </row>
    <row r="2635" spans="1:13">
      <c r="A2635" s="350">
        <v>41086</v>
      </c>
      <c r="B2635" s="346">
        <v>9.5428999999999995</v>
      </c>
      <c r="C2635" s="346">
        <v>2289.86</v>
      </c>
      <c r="D2635" s="346"/>
      <c r="E2635" s="351">
        <f t="shared" si="193"/>
        <v>41086</v>
      </c>
      <c r="F2635" s="353">
        <f t="shared" si="194"/>
        <v>-0.34253370510771708</v>
      </c>
      <c r="G2635" s="354">
        <f t="shared" si="195"/>
        <v>0.47740655907468899</v>
      </c>
      <c r="I2635" s="351">
        <f t="shared" si="196"/>
        <v>41086</v>
      </c>
      <c r="J2635" s="353">
        <f t="array" ref="J2635">(PRODUCT(1+$F$2:F2635/100)-1)*100</f>
        <v>697.63457037780313</v>
      </c>
      <c r="K2635" s="354">
        <f t="array" ref="K2635">(PRODUCT(1+$G$2:G2635/100)-1)*100</f>
        <v>47.180265069223701</v>
      </c>
      <c r="M2635" s="361">
        <f t="shared" si="192"/>
        <v>3.6629191305393687</v>
      </c>
    </row>
    <row r="2636" spans="1:13">
      <c r="A2636" s="350">
        <v>41087</v>
      </c>
      <c r="B2636" s="346">
        <v>9.4985999999999997</v>
      </c>
      <c r="C2636" s="346">
        <v>2310.98</v>
      </c>
      <c r="D2636" s="346"/>
      <c r="E2636" s="351">
        <f t="shared" si="193"/>
        <v>41087</v>
      </c>
      <c r="F2636" s="353">
        <f t="shared" si="194"/>
        <v>-0.4642194720682391</v>
      </c>
      <c r="G2636" s="354">
        <f t="shared" si="195"/>
        <v>0.92232712916946458</v>
      </c>
      <c r="I2636" s="351">
        <f t="shared" si="196"/>
        <v>41087</v>
      </c>
      <c r="J2636" s="353">
        <f t="array" ref="J2636">(PRODUCT(1+$F$2:F2636/100)-1)*100</f>
        <v>693.93179538616141</v>
      </c>
      <c r="K2636" s="354">
        <f t="array" ref="K2636">(PRODUCT(1+$G$2:G2636/100)-1)*100</f>
        <v>48.53774858274069</v>
      </c>
      <c r="M2636" s="361">
        <f t="shared" si="192"/>
        <v>3.6623288068607613</v>
      </c>
    </row>
    <row r="2637" spans="1:13">
      <c r="A2637" s="350">
        <v>41088</v>
      </c>
      <c r="B2637" s="346">
        <v>9.6228999999999996</v>
      </c>
      <c r="C2637" s="346">
        <v>2306.2199999999998</v>
      </c>
      <c r="D2637" s="346"/>
      <c r="E2637" s="351">
        <f t="shared" si="193"/>
        <v>41088</v>
      </c>
      <c r="F2637" s="353">
        <f t="shared" si="194"/>
        <v>1.3086139009959252</v>
      </c>
      <c r="G2637" s="354">
        <f t="shared" si="195"/>
        <v>-0.2059732234809597</v>
      </c>
      <c r="I2637" s="351">
        <f t="shared" si="196"/>
        <v>41088</v>
      </c>
      <c r="J2637" s="353">
        <f t="array" ref="J2637">(PRODUCT(1+$F$2:F2637/100)-1)*100</f>
        <v>704.32129722501122</v>
      </c>
      <c r="K2637" s="354">
        <f t="array" ref="K2637">(PRODUCT(1+$G$2:G2637/100)-1)*100</f>
        <v>48.231800593898775</v>
      </c>
      <c r="M2637" s="361">
        <f t="shared" si="192"/>
        <v>3.6619238453583458</v>
      </c>
    </row>
    <row r="2638" spans="1:13">
      <c r="A2638" s="350">
        <v>41089</v>
      </c>
      <c r="B2638" s="346">
        <v>9.7835999999999999</v>
      </c>
      <c r="C2638" s="346">
        <v>2363.79</v>
      </c>
      <c r="D2638" s="346"/>
      <c r="E2638" s="351">
        <f t="shared" si="193"/>
        <v>41089</v>
      </c>
      <c r="F2638" s="353">
        <f t="shared" si="194"/>
        <v>1.6699747477371796</v>
      </c>
      <c r="G2638" s="354">
        <f t="shared" si="195"/>
        <v>2.4962926347009473</v>
      </c>
      <c r="I2638" s="351">
        <f t="shared" si="196"/>
        <v>41089</v>
      </c>
      <c r="J2638" s="353">
        <f t="array" ref="J2638">(PRODUCT(1+$F$2:F2638/100)-1)*100</f>
        <v>717.75325977934108</v>
      </c>
      <c r="K2638" s="354">
        <f t="array" ref="K2638">(PRODUCT(1+$G$2:G2638/100)-1)*100</f>
        <v>51.932100114408875</v>
      </c>
      <c r="M2638" s="361">
        <f t="shared" si="192"/>
        <v>3.662329171699592</v>
      </c>
    </row>
    <row r="2639" spans="1:13">
      <c r="A2639" s="350">
        <v>41092</v>
      </c>
      <c r="B2639" s="346">
        <v>9.6928999999999998</v>
      </c>
      <c r="C2639" s="346">
        <v>2369.75</v>
      </c>
      <c r="D2639" s="346"/>
      <c r="E2639" s="351">
        <f t="shared" si="193"/>
        <v>41092</v>
      </c>
      <c r="F2639" s="353">
        <f t="shared" si="194"/>
        <v>-0.92706161331207459</v>
      </c>
      <c r="G2639" s="354">
        <f t="shared" si="195"/>
        <v>0.25213745721912595</v>
      </c>
      <c r="I2639" s="351">
        <f t="shared" si="196"/>
        <v>41092</v>
      </c>
      <c r="J2639" s="353">
        <f t="array" ref="J2639">(PRODUCT(1+$F$2:F2639/100)-1)*100</f>
        <v>710.17218321631856</v>
      </c>
      <c r="K2639" s="354">
        <f t="array" ref="K2639">(PRODUCT(1+$G$2:G2639/100)-1)*100</f>
        <v>52.315177848336972</v>
      </c>
      <c r="M2639" s="361">
        <f t="shared" si="192"/>
        <v>3.6619122424937909</v>
      </c>
    </row>
    <row r="2640" spans="1:13">
      <c r="A2640" s="350">
        <v>41093</v>
      </c>
      <c r="B2640" s="346">
        <v>10.291399999999999</v>
      </c>
      <c r="C2640" s="346">
        <v>2385.06</v>
      </c>
      <c r="D2640" s="346"/>
      <c r="E2640" s="351">
        <f t="shared" si="193"/>
        <v>41093</v>
      </c>
      <c r="F2640" s="353">
        <f t="shared" si="194"/>
        <v>6.1746226619484368</v>
      </c>
      <c r="G2640" s="354">
        <f t="shared" si="195"/>
        <v>0.64605971093996128</v>
      </c>
      <c r="I2640" s="351">
        <f t="shared" si="196"/>
        <v>41093</v>
      </c>
      <c r="J2640" s="353">
        <f t="array" ref="J2640">(PRODUCT(1+$F$2:F2640/100)-1)*100</f>
        <v>760.19725844199581</v>
      </c>
      <c r="K2640" s="354">
        <f t="array" ref="K2640">(PRODUCT(1+$G$2:G2640/100)-1)*100</f>
        <v>53.29922484606162</v>
      </c>
      <c r="M2640" s="361">
        <f t="shared" si="192"/>
        <v>3.6676623220542974</v>
      </c>
    </row>
    <row r="2641" spans="1:13">
      <c r="A2641" s="350">
        <v>41094</v>
      </c>
      <c r="B2641" s="346">
        <v>10.291399999999999</v>
      </c>
      <c r="C2641" s="346">
        <v>2385.06</v>
      </c>
      <c r="D2641" s="346"/>
      <c r="E2641" s="351">
        <f t="shared" si="193"/>
        <v>41094</v>
      </c>
      <c r="F2641" s="353">
        <f t="shared" si="194"/>
        <v>0</v>
      </c>
      <c r="G2641" s="354">
        <f t="shared" si="195"/>
        <v>0</v>
      </c>
      <c r="I2641" s="351">
        <f t="shared" si="196"/>
        <v>41094</v>
      </c>
      <c r="J2641" s="353">
        <f t="array" ref="J2641">(PRODUCT(1+$F$2:F2641/100)-1)*100</f>
        <v>760.19725844199581</v>
      </c>
      <c r="K2641" s="354">
        <f t="array" ref="K2641">(PRODUCT(1+$G$2:G2641/100)-1)*100</f>
        <v>53.29922484606162</v>
      </c>
      <c r="M2641" s="361">
        <f t="shared" si="192"/>
        <v>3.6676623220542974</v>
      </c>
    </row>
    <row r="2642" spans="1:13">
      <c r="A2642" s="350">
        <v>41095</v>
      </c>
      <c r="B2642" s="346">
        <v>11.674300000000001</v>
      </c>
      <c r="C2642" s="346">
        <v>2373.91</v>
      </c>
      <c r="D2642" s="346"/>
      <c r="E2642" s="351">
        <f t="shared" si="193"/>
        <v>41095</v>
      </c>
      <c r="F2642" s="353">
        <f t="shared" si="194"/>
        <v>13.43743319664965</v>
      </c>
      <c r="G2642" s="354">
        <f t="shared" si="195"/>
        <v>-0.46749348024788251</v>
      </c>
      <c r="I2642" s="351">
        <f t="shared" si="196"/>
        <v>41095</v>
      </c>
      <c r="J2642" s="353">
        <f t="array" ref="J2642">(PRODUCT(1+$F$2:F2642/100)-1)*100</f>
        <v>875.78569040455068</v>
      </c>
      <c r="K2642" s="354">
        <f t="array" ref="K2642">(PRODUCT(1+$G$2:G2642/100)-1)*100</f>
        <v>52.582560964635739</v>
      </c>
      <c r="M2642" s="361">
        <f t="shared" ref="M2642:M2705" si="197">_xlfn.STDEV.S(F1860:F2642)</f>
        <v>3.6982555977826435</v>
      </c>
    </row>
    <row r="2643" spans="1:13">
      <c r="A2643" s="350">
        <v>41096</v>
      </c>
      <c r="B2643" s="346">
        <v>11.698600000000001</v>
      </c>
      <c r="C2643" s="346">
        <v>2352.34</v>
      </c>
      <c r="D2643" s="346"/>
      <c r="E2643" s="351">
        <f t="shared" si="193"/>
        <v>41096</v>
      </c>
      <c r="F2643" s="353">
        <f t="shared" si="194"/>
        <v>0.20814952502505868</v>
      </c>
      <c r="G2643" s="354">
        <f t="shared" si="195"/>
        <v>-0.90862753853345746</v>
      </c>
      <c r="I2643" s="351">
        <f t="shared" si="196"/>
        <v>41096</v>
      </c>
      <c r="J2643" s="353">
        <f t="array" ref="J2643">(PRODUCT(1+$F$2:F2643/100)-1)*100</f>
        <v>877.8167836843902</v>
      </c>
      <c r="K2643" s="354">
        <f t="array" ref="K2643">(PRODUCT(1+$G$2:G2643/100)-1)*100</f>
        <v>51.19615379671145</v>
      </c>
      <c r="M2643" s="361">
        <f t="shared" si="197"/>
        <v>3.697062563343263</v>
      </c>
    </row>
    <row r="2644" spans="1:13">
      <c r="A2644" s="350">
        <v>41099</v>
      </c>
      <c r="B2644" s="346">
        <v>11.855700000000001</v>
      </c>
      <c r="C2644" s="346">
        <v>2348.52</v>
      </c>
      <c r="D2644" s="346"/>
      <c r="E2644" s="351">
        <f t="shared" si="193"/>
        <v>41099</v>
      </c>
      <c r="F2644" s="353">
        <f t="shared" si="194"/>
        <v>1.3428957311131251</v>
      </c>
      <c r="G2644" s="354">
        <f t="shared" si="195"/>
        <v>-0.1623914910259594</v>
      </c>
      <c r="I2644" s="351">
        <f t="shared" si="196"/>
        <v>41099</v>
      </c>
      <c r="J2644" s="353">
        <f t="array" ref="J2644">(PRODUCT(1+$F$2:F2644/100)-1)*100</f>
        <v>890.94784353059572</v>
      </c>
      <c r="K2644" s="354">
        <f t="array" ref="K2644">(PRODUCT(1+$G$2:G2644/100)-1)*100</f>
        <v>50.950624108187071</v>
      </c>
      <c r="M2644" s="361">
        <f t="shared" si="197"/>
        <v>3.6972708647650614</v>
      </c>
    </row>
    <row r="2645" spans="1:13">
      <c r="A2645" s="350">
        <v>41100</v>
      </c>
      <c r="B2645" s="346">
        <v>11.461399999999999</v>
      </c>
      <c r="C2645" s="346">
        <v>2329.46</v>
      </c>
      <c r="D2645" s="346"/>
      <c r="E2645" s="351">
        <f t="shared" si="193"/>
        <v>41100</v>
      </c>
      <c r="F2645" s="353">
        <f t="shared" si="194"/>
        <v>-3.3258263957421375</v>
      </c>
      <c r="G2645" s="354">
        <f t="shared" si="195"/>
        <v>-0.81157494932978524</v>
      </c>
      <c r="I2645" s="351">
        <f t="shared" si="196"/>
        <v>41100</v>
      </c>
      <c r="J2645" s="353">
        <f t="array" ref="J2645">(PRODUCT(1+$F$2:F2645/100)-1)*100</f>
        <v>857.99063858241755</v>
      </c>
      <c r="K2645" s="354">
        <f t="array" ref="K2645">(PRODUCT(1+$G$2:G2645/100)-1)*100</f>
        <v>49.725546657068051</v>
      </c>
      <c r="M2645" s="361">
        <f t="shared" si="197"/>
        <v>3.6977507123592419</v>
      </c>
    </row>
    <row r="2646" spans="1:13">
      <c r="A2646" s="350">
        <v>41101</v>
      </c>
      <c r="B2646" s="346">
        <v>11.6629</v>
      </c>
      <c r="C2646" s="346">
        <v>2329.71</v>
      </c>
      <c r="D2646" s="346"/>
      <c r="E2646" s="351">
        <f t="shared" si="193"/>
        <v>41101</v>
      </c>
      <c r="F2646" s="353">
        <f t="shared" si="194"/>
        <v>1.7580749297642528</v>
      </c>
      <c r="G2646" s="354">
        <f t="shared" si="195"/>
        <v>1.0732101001953431E-2</v>
      </c>
      <c r="I2646" s="351">
        <f t="shared" si="196"/>
        <v>41101</v>
      </c>
      <c r="J2646" s="353">
        <f t="array" ref="J2646">(PRODUCT(1+$F$2:F2646/100)-1)*100</f>
        <v>874.8328318288236</v>
      </c>
      <c r="K2646" s="354">
        <f t="array" ref="K2646">(PRODUCT(1+$G$2:G2646/100)-1)*100</f>
        <v>49.741615353961024</v>
      </c>
      <c r="M2646" s="361">
        <f t="shared" si="197"/>
        <v>3.6981888992027652</v>
      </c>
    </row>
    <row r="2647" spans="1:13">
      <c r="A2647" s="350">
        <v>41102</v>
      </c>
      <c r="B2647" s="346">
        <v>12.1386</v>
      </c>
      <c r="C2647" s="346">
        <v>2318.09</v>
      </c>
      <c r="D2647" s="346"/>
      <c r="E2647" s="351">
        <f t="shared" si="193"/>
        <v>41102</v>
      </c>
      <c r="F2647" s="353">
        <f t="shared" si="194"/>
        <v>4.0787454235224452</v>
      </c>
      <c r="G2647" s="354">
        <f t="shared" si="195"/>
        <v>-0.49877452558472202</v>
      </c>
      <c r="I2647" s="351">
        <f t="shared" si="196"/>
        <v>41102</v>
      </c>
      <c r="J2647" s="353">
        <f t="array" ref="J2647">(PRODUCT(1+$F$2:F2647/100)-1)*100</f>
        <v>914.59378134403607</v>
      </c>
      <c r="K2647" s="354">
        <f t="array" ref="K2647">(PRODUCT(1+$G$2:G2647/100)-1)*100</f>
        <v>48.994742322376396</v>
      </c>
      <c r="M2647" s="361">
        <f t="shared" si="197"/>
        <v>3.696293942809548</v>
      </c>
    </row>
    <row r="2648" spans="1:13">
      <c r="A2648" s="350">
        <v>41103</v>
      </c>
      <c r="B2648" s="346">
        <v>12.1286</v>
      </c>
      <c r="C2648" s="346">
        <v>2356.4</v>
      </c>
      <c r="D2648" s="346"/>
      <c r="E2648" s="351">
        <f t="shared" si="193"/>
        <v>41103</v>
      </c>
      <c r="F2648" s="353">
        <f t="shared" si="194"/>
        <v>-8.2381823274513266E-2</v>
      </c>
      <c r="G2648" s="354">
        <f t="shared" si="195"/>
        <v>1.6526536933423541</v>
      </c>
      <c r="I2648" s="351">
        <f t="shared" si="196"/>
        <v>41103</v>
      </c>
      <c r="J2648" s="353">
        <f t="array" ref="J2648">(PRODUCT(1+$F$2:F2648/100)-1)*100</f>
        <v>913.75794048813509</v>
      </c>
      <c r="K2648" s="354">
        <f t="array" ref="K2648">(PRODUCT(1+$G$2:G2648/100)-1)*100</f>
        <v>51.457109434253077</v>
      </c>
      <c r="M2648" s="361">
        <f t="shared" si="197"/>
        <v>3.6952450312578962</v>
      </c>
    </row>
    <row r="2649" spans="1:13">
      <c r="A2649" s="350">
        <v>41106</v>
      </c>
      <c r="B2649" s="346">
        <v>11.8543</v>
      </c>
      <c r="C2649" s="346">
        <v>2350.94</v>
      </c>
      <c r="D2649" s="346"/>
      <c r="E2649" s="351">
        <f t="shared" si="193"/>
        <v>41106</v>
      </c>
      <c r="F2649" s="353">
        <f t="shared" si="194"/>
        <v>-2.2615965568985708</v>
      </c>
      <c r="G2649" s="354">
        <f t="shared" si="195"/>
        <v>-0.23170938720081802</v>
      </c>
      <c r="I2649" s="351">
        <f t="shared" si="196"/>
        <v>41106</v>
      </c>
      <c r="J2649" s="353">
        <f t="array" ref="J2649">(PRODUCT(1+$F$2:F2649/100)-1)*100</f>
        <v>890.83082581076951</v>
      </c>
      <c r="K2649" s="354">
        <f t="array" ref="K2649">(PRODUCT(1+$G$2:G2649/100)-1)*100</f>
        <v>51.106169094110896</v>
      </c>
      <c r="M2649" s="361">
        <f t="shared" si="197"/>
        <v>3.6952475193730843</v>
      </c>
    </row>
    <row r="2650" spans="1:13">
      <c r="A2650" s="350">
        <v>41107</v>
      </c>
      <c r="B2650" s="346">
        <v>11.6829</v>
      </c>
      <c r="C2650" s="346">
        <v>2368.36</v>
      </c>
      <c r="D2650" s="346"/>
      <c r="E2650" s="351">
        <f t="shared" si="193"/>
        <v>41107</v>
      </c>
      <c r="F2650" s="353">
        <f t="shared" si="194"/>
        <v>-1.4458888335878162</v>
      </c>
      <c r="G2650" s="354">
        <f t="shared" si="195"/>
        <v>0.74098020366322181</v>
      </c>
      <c r="I2650" s="351">
        <f t="shared" si="196"/>
        <v>41107</v>
      </c>
      <c r="J2650" s="353">
        <f t="array" ref="J2650">(PRODUCT(1+$F$2:F2650/100)-1)*100</f>
        <v>876.50451354062557</v>
      </c>
      <c r="K2650" s="354">
        <f t="array" ref="K2650">(PRODUCT(1+$G$2:G2650/100)-1)*100</f>
        <v>52.225835893612135</v>
      </c>
      <c r="M2650" s="361">
        <f t="shared" si="197"/>
        <v>3.6955825232744313</v>
      </c>
    </row>
    <row r="2651" spans="1:13">
      <c r="A2651" s="350">
        <v>41108</v>
      </c>
      <c r="B2651" s="346">
        <v>11.61</v>
      </c>
      <c r="C2651" s="346">
        <v>2384.54</v>
      </c>
      <c r="D2651" s="346"/>
      <c r="E2651" s="351">
        <f t="shared" si="193"/>
        <v>41108</v>
      </c>
      <c r="F2651" s="353">
        <f t="shared" si="194"/>
        <v>-0.62398890686388153</v>
      </c>
      <c r="G2651" s="354">
        <f t="shared" si="195"/>
        <v>0.68317316624160185</v>
      </c>
      <c r="I2651" s="351">
        <f t="shared" si="196"/>
        <v>41108</v>
      </c>
      <c r="J2651" s="353">
        <f t="array" ref="J2651">(PRODUCT(1+$F$2:F2651/100)-1)*100</f>
        <v>870.41123370110699</v>
      </c>
      <c r="K2651" s="354">
        <f t="array" ref="K2651">(PRODUCT(1+$G$2:G2651/100)-1)*100</f>
        <v>53.265801956524285</v>
      </c>
      <c r="M2651" s="361">
        <f t="shared" si="197"/>
        <v>3.6956829270515725</v>
      </c>
    </row>
    <row r="2652" spans="1:13">
      <c r="A2652" s="350">
        <v>41109</v>
      </c>
      <c r="B2652" s="346">
        <v>11.8743</v>
      </c>
      <c r="C2652" s="346">
        <v>2391.27</v>
      </c>
      <c r="D2652" s="346"/>
      <c r="E2652" s="351">
        <f t="shared" si="193"/>
        <v>41109</v>
      </c>
      <c r="F2652" s="353">
        <f t="shared" si="194"/>
        <v>2.2764857881137024</v>
      </c>
      <c r="G2652" s="354">
        <f t="shared" si="195"/>
        <v>0.28223472871078403</v>
      </c>
      <c r="I2652" s="351">
        <f t="shared" si="196"/>
        <v>41109</v>
      </c>
      <c r="J2652" s="353">
        <f t="array" ref="J2652">(PRODUCT(1+$F$2:F2652/100)-1)*100</f>
        <v>892.50250752257148</v>
      </c>
      <c r="K2652" s="354">
        <f t="array" ref="K2652">(PRODUCT(1+$G$2:G2652/100)-1)*100</f>
        <v>53.698371276882682</v>
      </c>
      <c r="M2652" s="361">
        <f t="shared" si="197"/>
        <v>3.6961307192216521</v>
      </c>
    </row>
    <row r="2653" spans="1:13">
      <c r="A2653" s="350">
        <v>41110</v>
      </c>
      <c r="B2653" s="346">
        <v>11.688599999999999</v>
      </c>
      <c r="C2653" s="346">
        <v>2367.2600000000002</v>
      </c>
      <c r="D2653" s="346"/>
      <c r="E2653" s="351">
        <f t="shared" si="193"/>
        <v>41110</v>
      </c>
      <c r="F2653" s="353">
        <f t="shared" si="194"/>
        <v>-1.5638816603926187</v>
      </c>
      <c r="G2653" s="354">
        <f t="shared" si="195"/>
        <v>-1.0040689675360648</v>
      </c>
      <c r="I2653" s="351">
        <f t="shared" si="196"/>
        <v>41110</v>
      </c>
      <c r="J2653" s="353">
        <f t="array" ref="J2653">(PRODUCT(1+$F$2:F2653/100)-1)*100</f>
        <v>876.98094282848922</v>
      </c>
      <c r="K2653" s="354">
        <f t="array" ref="K2653">(PRODUCT(1+$G$2:G2653/100)-1)*100</f>
        <v>52.155133627283149</v>
      </c>
      <c r="M2653" s="361">
        <f t="shared" si="197"/>
        <v>3.6966276495993267</v>
      </c>
    </row>
    <row r="2654" spans="1:13">
      <c r="A2654" s="350">
        <v>41113</v>
      </c>
      <c r="B2654" s="346">
        <v>11.42</v>
      </c>
      <c r="C2654" s="346">
        <v>2346.2199999999998</v>
      </c>
      <c r="D2654" s="346"/>
      <c r="E2654" s="351">
        <f t="shared" si="193"/>
        <v>41113</v>
      </c>
      <c r="F2654" s="353">
        <f t="shared" si="194"/>
        <v>-2.2979655390722553</v>
      </c>
      <c r="G2654" s="354">
        <f t="shared" si="195"/>
        <v>-0.88879126078252879</v>
      </c>
      <c r="I2654" s="351">
        <f t="shared" si="196"/>
        <v>41113</v>
      </c>
      <c r="J2654" s="353">
        <f t="array" ref="J2654">(PRODUCT(1+$F$2:F2654/100)-1)*100</f>
        <v>854.53025743898741</v>
      </c>
      <c r="K2654" s="354">
        <f t="array" ref="K2654">(PRODUCT(1+$G$2:G2654/100)-1)*100</f>
        <v>50.802792096771874</v>
      </c>
      <c r="M2654" s="361">
        <f t="shared" si="197"/>
        <v>3.6974957049504029</v>
      </c>
    </row>
    <row r="2655" spans="1:13">
      <c r="A2655" s="350">
        <v>41114</v>
      </c>
      <c r="B2655" s="346">
        <v>11.484299999999999</v>
      </c>
      <c r="C2655" s="346">
        <v>2325.02</v>
      </c>
      <c r="D2655" s="346"/>
      <c r="E2655" s="351">
        <f t="shared" si="193"/>
        <v>41114</v>
      </c>
      <c r="F2655" s="353">
        <f t="shared" si="194"/>
        <v>0.56304728546410221</v>
      </c>
      <c r="G2655" s="354">
        <f t="shared" si="195"/>
        <v>-0.90358107935316623</v>
      </c>
      <c r="I2655" s="351">
        <f t="shared" si="196"/>
        <v>41114</v>
      </c>
      <c r="J2655" s="353">
        <f t="array" ref="J2655">(PRODUCT(1+$F$2:F2655/100)-1)*100</f>
        <v>859.90471414243109</v>
      </c>
      <c r="K2655" s="354">
        <f t="array" ref="K2655">(PRODUCT(1+$G$2:G2655/100)-1)*100</f>
        <v>49.44016660024915</v>
      </c>
      <c r="M2655" s="361">
        <f t="shared" si="197"/>
        <v>3.6964766728504421</v>
      </c>
    </row>
    <row r="2656" spans="1:13">
      <c r="A2656" s="350">
        <v>41115</v>
      </c>
      <c r="B2656" s="346">
        <v>8.6113999999999997</v>
      </c>
      <c r="C2656" s="346">
        <v>2324.33</v>
      </c>
      <c r="D2656" s="346"/>
      <c r="E2656" s="351">
        <f t="shared" si="193"/>
        <v>41115</v>
      </c>
      <c r="F2656" s="353">
        <f t="shared" si="194"/>
        <v>-25.015891260242242</v>
      </c>
      <c r="G2656" s="354">
        <f t="shared" si="195"/>
        <v>-2.9677164067409834E-2</v>
      </c>
      <c r="I2656" s="351">
        <f t="shared" si="196"/>
        <v>41115</v>
      </c>
      <c r="J2656" s="353">
        <f t="array" ref="J2656">(PRODUCT(1+$F$2:F2656/100)-1)*100</f>
        <v>619.77599465062144</v>
      </c>
      <c r="K2656" s="354">
        <f t="array" ref="K2656">(PRODUCT(1+$G$2:G2656/100)-1)*100</f>
        <v>49.395816996824578</v>
      </c>
      <c r="M2656" s="361">
        <f t="shared" si="197"/>
        <v>3.7897174548801251</v>
      </c>
    </row>
    <row r="2657" spans="1:13">
      <c r="A2657" s="350">
        <v>41116</v>
      </c>
      <c r="B2657" s="346">
        <v>8.1442999999999994</v>
      </c>
      <c r="C2657" s="346">
        <v>2362.85</v>
      </c>
      <c r="D2657" s="346"/>
      <c r="E2657" s="351">
        <f t="shared" si="193"/>
        <v>41116</v>
      </c>
      <c r="F2657" s="353">
        <f t="shared" si="194"/>
        <v>-5.4242051234410287</v>
      </c>
      <c r="G2657" s="354">
        <f t="shared" si="195"/>
        <v>1.6572517671759268</v>
      </c>
      <c r="I2657" s="351">
        <f t="shared" si="196"/>
        <v>41116</v>
      </c>
      <c r="J2657" s="353">
        <f t="array" ref="J2657">(PRODUCT(1+$F$2:F2657/100)-1)*100</f>
        <v>580.73386827148386</v>
      </c>
      <c r="K2657" s="354">
        <f t="array" ref="K2657">(PRODUCT(1+$G$2:G2657/100)-1)*100</f>
        <v>51.87168181409136</v>
      </c>
      <c r="M2657" s="361">
        <f t="shared" si="197"/>
        <v>3.7946080838169802</v>
      </c>
    </row>
    <row r="2658" spans="1:13">
      <c r="A2658" s="350">
        <v>41117</v>
      </c>
      <c r="B2658" s="346">
        <v>8.4170999999999996</v>
      </c>
      <c r="C2658" s="346">
        <v>2408.0700000000002</v>
      </c>
      <c r="D2658" s="346"/>
      <c r="E2658" s="351">
        <f t="shared" si="193"/>
        <v>41117</v>
      </c>
      <c r="F2658" s="353">
        <f t="shared" si="194"/>
        <v>3.3495819161867724</v>
      </c>
      <c r="G2658" s="354">
        <f t="shared" si="195"/>
        <v>1.9137905495482332</v>
      </c>
      <c r="I2658" s="351">
        <f t="shared" si="196"/>
        <v>41117</v>
      </c>
      <c r="J2658" s="353">
        <f t="array" ref="J2658">(PRODUCT(1+$F$2:F2658/100)-1)*100</f>
        <v>603.53560682046407</v>
      </c>
      <c r="K2658" s="354">
        <f t="array" ref="K2658">(PRODUCT(1+$G$2:G2658/100)-1)*100</f>
        <v>54.778187708089398</v>
      </c>
      <c r="M2658" s="361">
        <f t="shared" si="197"/>
        <v>3.7960303077316868</v>
      </c>
    </row>
    <row r="2659" spans="1:13">
      <c r="A2659" s="350">
        <v>41120</v>
      </c>
      <c r="B2659" s="346">
        <v>8.25</v>
      </c>
      <c r="C2659" s="346">
        <v>2406.9899999999998</v>
      </c>
      <c r="D2659" s="346"/>
      <c r="E2659" s="351">
        <f t="shared" si="193"/>
        <v>41120</v>
      </c>
      <c r="F2659" s="353">
        <f t="shared" si="194"/>
        <v>-1.9852443240546025</v>
      </c>
      <c r="G2659" s="354">
        <f t="shared" si="195"/>
        <v>-4.4849194583229668E-2</v>
      </c>
      <c r="I2659" s="351">
        <f t="shared" si="196"/>
        <v>41120</v>
      </c>
      <c r="J2659" s="353">
        <f t="array" ref="J2659">(PRODUCT(1+$F$2:F2659/100)-1)*100</f>
        <v>589.5687061183578</v>
      </c>
      <c r="K2659" s="354">
        <f t="array" ref="K2659">(PRODUCT(1+$G$2:G2659/100)-1)*100</f>
        <v>54.708770937511808</v>
      </c>
      <c r="M2659" s="361">
        <f t="shared" si="197"/>
        <v>3.7966819734871771</v>
      </c>
    </row>
    <row r="2660" spans="1:13">
      <c r="A2660" s="350">
        <v>41121</v>
      </c>
      <c r="B2660" s="346">
        <v>8.1213999999999995</v>
      </c>
      <c r="C2660" s="346">
        <v>2396.62</v>
      </c>
      <c r="D2660" s="346"/>
      <c r="E2660" s="351">
        <f t="shared" si="193"/>
        <v>41121</v>
      </c>
      <c r="F2660" s="353">
        <f t="shared" si="194"/>
        <v>-1.5587878787878817</v>
      </c>
      <c r="G2660" s="354">
        <f t="shared" si="195"/>
        <v>-0.43082854519544966</v>
      </c>
      <c r="I2660" s="351">
        <f t="shared" si="196"/>
        <v>41121</v>
      </c>
      <c r="J2660" s="353">
        <f t="array" ref="J2660">(PRODUCT(1+$F$2:F2660/100)-1)*100</f>
        <v>578.81979271147043</v>
      </c>
      <c r="K2660" s="354">
        <f t="array" ref="K2660">(PRODUCT(1+$G$2:G2660/100)-1)*100</f>
        <v>54.042241390391979</v>
      </c>
      <c r="M2660" s="361">
        <f t="shared" si="197"/>
        <v>3.7964636370643285</v>
      </c>
    </row>
    <row r="2661" spans="1:13">
      <c r="A2661" s="350">
        <v>41122</v>
      </c>
      <c r="B2661" s="346">
        <v>7.7857000000000003</v>
      </c>
      <c r="C2661" s="346">
        <v>2389.73</v>
      </c>
      <c r="D2661" s="346"/>
      <c r="E2661" s="351">
        <f t="shared" si="193"/>
        <v>41122</v>
      </c>
      <c r="F2661" s="353">
        <f t="shared" si="194"/>
        <v>-4.1335237766887412</v>
      </c>
      <c r="G2661" s="354">
        <f t="shared" si="195"/>
        <v>-0.28748821256602275</v>
      </c>
      <c r="I2661" s="351">
        <f t="shared" si="196"/>
        <v>41122</v>
      </c>
      <c r="J2661" s="353">
        <f t="array" ref="J2661">(PRODUCT(1+$F$2:F2661/100)-1)*100</f>
        <v>550.76061517887251</v>
      </c>
      <c r="K2661" s="354">
        <f t="array" ref="K2661">(PRODUCT(1+$G$2:G2661/100)-1)*100</f>
        <v>53.599388104022097</v>
      </c>
      <c r="M2661" s="361">
        <f t="shared" si="197"/>
        <v>3.7994167673484234</v>
      </c>
    </row>
    <row r="2662" spans="1:13">
      <c r="A2662" s="350">
        <v>41123</v>
      </c>
      <c r="B2662" s="346">
        <v>7.6957000000000004</v>
      </c>
      <c r="C2662" s="346">
        <v>2372.31</v>
      </c>
      <c r="D2662" s="346"/>
      <c r="E2662" s="351">
        <f t="shared" si="193"/>
        <v>41123</v>
      </c>
      <c r="F2662" s="353">
        <f t="shared" si="194"/>
        <v>-1.1559654237897621</v>
      </c>
      <c r="G2662" s="354">
        <f t="shared" si="195"/>
        <v>-0.72895264318563191</v>
      </c>
      <c r="I2662" s="351">
        <f t="shared" si="196"/>
        <v>41123</v>
      </c>
      <c r="J2662" s="353">
        <f t="array" ref="J2662">(PRODUCT(1+$F$2:F2662/100)-1)*100</f>
        <v>543.23804747576321</v>
      </c>
      <c r="K2662" s="354">
        <f t="array" ref="K2662">(PRODUCT(1+$G$2:G2662/100)-1)*100</f>
        <v>52.479721304520879</v>
      </c>
      <c r="M2662" s="361">
        <f t="shared" si="197"/>
        <v>3.7988336087317118</v>
      </c>
    </row>
    <row r="2663" spans="1:13">
      <c r="A2663" s="350">
        <v>41124</v>
      </c>
      <c r="B2663" s="346">
        <v>7.7013999999999996</v>
      </c>
      <c r="C2663" s="346">
        <v>2417.77</v>
      </c>
      <c r="D2663" s="346"/>
      <c r="E2663" s="351">
        <f t="shared" si="193"/>
        <v>41124</v>
      </c>
      <c r="F2663" s="353">
        <f t="shared" si="194"/>
        <v>7.4067336304683984E-2</v>
      </c>
      <c r="G2663" s="354">
        <f t="shared" si="195"/>
        <v>1.9162756975268813</v>
      </c>
      <c r="I2663" s="351">
        <f t="shared" si="196"/>
        <v>41124</v>
      </c>
      <c r="J2663" s="353">
        <f t="array" ref="J2663">(PRODUCT(1+$F$2:F2663/100)-1)*100</f>
        <v>543.71447676362686</v>
      </c>
      <c r="K2663" s="354">
        <f t="array" ref="K2663">(PRODUCT(1+$G$2:G2663/100)-1)*100</f>
        <v>55.401653147536138</v>
      </c>
      <c r="M2663" s="361">
        <f t="shared" si="197"/>
        <v>3.7982538821466219</v>
      </c>
    </row>
    <row r="2664" spans="1:13">
      <c r="A2664" s="350">
        <v>41127</v>
      </c>
      <c r="B2664" s="346">
        <v>8.1128999999999998</v>
      </c>
      <c r="C2664" s="346">
        <v>2423.46</v>
      </c>
      <c r="D2664" s="346"/>
      <c r="E2664" s="351">
        <f t="shared" si="193"/>
        <v>41127</v>
      </c>
      <c r="F2664" s="353">
        <f t="shared" si="194"/>
        <v>5.343184356091113</v>
      </c>
      <c r="G2664" s="354">
        <f t="shared" si="195"/>
        <v>0.23534083060010591</v>
      </c>
      <c r="I2664" s="351">
        <f t="shared" si="196"/>
        <v>41127</v>
      </c>
      <c r="J2664" s="353">
        <f t="array" ref="J2664">(PRODUCT(1+$F$2:F2664/100)-1)*100</f>
        <v>578.1093279839547</v>
      </c>
      <c r="K2664" s="354">
        <f t="array" ref="K2664">(PRODUCT(1+$G$2:G2664/100)-1)*100</f>
        <v>55.767376688819837</v>
      </c>
      <c r="M2664" s="361">
        <f t="shared" si="197"/>
        <v>3.8028673505126989</v>
      </c>
    </row>
    <row r="2665" spans="1:13">
      <c r="A2665" s="350">
        <v>41128</v>
      </c>
      <c r="B2665" s="346">
        <v>8.2713999999999999</v>
      </c>
      <c r="C2665" s="346">
        <v>2435.88</v>
      </c>
      <c r="D2665" s="346"/>
      <c r="E2665" s="351">
        <f t="shared" si="193"/>
        <v>41128</v>
      </c>
      <c r="F2665" s="353">
        <f t="shared" si="194"/>
        <v>1.9536787092161889</v>
      </c>
      <c r="G2665" s="354">
        <f t="shared" si="195"/>
        <v>0.51249040627863174</v>
      </c>
      <c r="I2665" s="351">
        <f t="shared" si="196"/>
        <v>41128</v>
      </c>
      <c r="J2665" s="353">
        <f t="array" ref="J2665">(PRODUCT(1+$F$2:F2665/100)-1)*100</f>
        <v>591.3574055499862</v>
      </c>
      <c r="K2665" s="354">
        <f t="array" ref="K2665">(PRODUCT(1+$G$2:G2665/100)-1)*100</f>
        <v>56.565669550461941</v>
      </c>
      <c r="M2665" s="361">
        <f t="shared" si="197"/>
        <v>3.8028092408576195</v>
      </c>
    </row>
    <row r="2666" spans="1:13">
      <c r="A2666" s="350">
        <v>41129</v>
      </c>
      <c r="B2666" s="346">
        <v>8.2570999999999994</v>
      </c>
      <c r="C2666" s="346">
        <v>2438.16</v>
      </c>
      <c r="D2666" s="346"/>
      <c r="E2666" s="351">
        <f t="shared" si="193"/>
        <v>41129</v>
      </c>
      <c r="F2666" s="353">
        <f t="shared" si="194"/>
        <v>-0.17288488043136763</v>
      </c>
      <c r="G2666" s="354">
        <f t="shared" si="195"/>
        <v>9.3600669983739948E-2</v>
      </c>
      <c r="I2666" s="351">
        <f t="shared" si="196"/>
        <v>41129</v>
      </c>
      <c r="J2666" s="353">
        <f t="array" ref="J2666">(PRODUCT(1+$F$2:F2666/100)-1)*100</f>
        <v>590.16215312604766</v>
      </c>
      <c r="K2666" s="354">
        <f t="array" ref="K2666">(PRODUCT(1+$G$2:G2666/100)-1)*100</f>
        <v>56.712216066125706</v>
      </c>
      <c r="M2666" s="361">
        <f t="shared" si="197"/>
        <v>3.8009467401274071</v>
      </c>
    </row>
    <row r="2667" spans="1:13">
      <c r="A2667" s="350">
        <v>41130</v>
      </c>
      <c r="B2667" s="346">
        <v>8.2728999999999999</v>
      </c>
      <c r="C2667" s="346">
        <v>2440.23</v>
      </c>
      <c r="D2667" s="346"/>
      <c r="E2667" s="351">
        <f t="shared" si="193"/>
        <v>41130</v>
      </c>
      <c r="F2667" s="353">
        <f t="shared" si="194"/>
        <v>0.19135047413740836</v>
      </c>
      <c r="G2667" s="354">
        <f t="shared" si="195"/>
        <v>8.4900088591410849E-2</v>
      </c>
      <c r="I2667" s="351">
        <f t="shared" si="196"/>
        <v>41130</v>
      </c>
      <c r="J2667" s="353">
        <f t="array" ref="J2667">(PRODUCT(1+$F$2:F2667/100)-1)*100</f>
        <v>591.48278167837134</v>
      </c>
      <c r="K2667" s="354">
        <f t="array" ref="K2667">(PRODUCT(1+$G$2:G2667/100)-1)*100</f>
        <v>56.845264876399405</v>
      </c>
      <c r="M2667" s="361">
        <f t="shared" si="197"/>
        <v>3.8004773607831774</v>
      </c>
    </row>
    <row r="2668" spans="1:13">
      <c r="A2668" s="350">
        <v>41131</v>
      </c>
      <c r="B2668" s="346">
        <v>8.5571000000000002</v>
      </c>
      <c r="C2668" s="346">
        <v>2445.64</v>
      </c>
      <c r="D2668" s="346"/>
      <c r="E2668" s="351">
        <f t="shared" si="193"/>
        <v>41131</v>
      </c>
      <c r="F2668" s="353">
        <f t="shared" si="194"/>
        <v>3.4353128890715512</v>
      </c>
      <c r="G2668" s="354">
        <f t="shared" si="195"/>
        <v>0.22170041348561487</v>
      </c>
      <c r="I2668" s="351">
        <f t="shared" si="196"/>
        <v>41131</v>
      </c>
      <c r="J2668" s="353">
        <f t="array" ref="J2668">(PRODUCT(1+$F$2:F2668/100)-1)*100</f>
        <v>615.23737880307885</v>
      </c>
      <c r="K2668" s="354">
        <f t="array" ref="K2668">(PRODUCT(1+$G$2:G2668/100)-1)*100</f>
        <v>57.192991477162991</v>
      </c>
      <c r="M2668" s="361">
        <f t="shared" si="197"/>
        <v>3.8022948773092304</v>
      </c>
    </row>
    <row r="2669" spans="1:13">
      <c r="A2669" s="350">
        <v>41134</v>
      </c>
      <c r="B2669" s="346">
        <v>8.5586000000000002</v>
      </c>
      <c r="C2669" s="346">
        <v>2443.0500000000002</v>
      </c>
      <c r="D2669" s="346"/>
      <c r="E2669" s="351">
        <f t="shared" si="193"/>
        <v>41134</v>
      </c>
      <c r="F2669" s="353">
        <f t="shared" si="194"/>
        <v>1.7529303151775366E-2</v>
      </c>
      <c r="G2669" s="354">
        <f t="shared" si="195"/>
        <v>-0.10590274938255817</v>
      </c>
      <c r="I2669" s="351">
        <f t="shared" si="196"/>
        <v>41134</v>
      </c>
      <c r="J2669" s="353">
        <f t="array" ref="J2669">(PRODUCT(1+$F$2:F2669/100)-1)*100</f>
        <v>615.36275493146411</v>
      </c>
      <c r="K2669" s="354">
        <f t="array" ref="K2669">(PRODUCT(1+$G$2:G2669/100)-1)*100</f>
        <v>57.026519777351979</v>
      </c>
      <c r="M2669" s="361">
        <f t="shared" si="197"/>
        <v>3.8022807193246546</v>
      </c>
    </row>
    <row r="2670" spans="1:13">
      <c r="A2670" s="350">
        <v>41135</v>
      </c>
      <c r="B2670" s="346">
        <v>8.8229000000000006</v>
      </c>
      <c r="C2670" s="346">
        <v>2443.16</v>
      </c>
      <c r="D2670" s="346"/>
      <c r="E2670" s="351">
        <f t="shared" si="193"/>
        <v>41135</v>
      </c>
      <c r="F2670" s="353">
        <f t="shared" si="194"/>
        <v>3.0881218890940199</v>
      </c>
      <c r="G2670" s="354">
        <f t="shared" si="195"/>
        <v>4.502568510655891E-3</v>
      </c>
      <c r="I2670" s="351">
        <f t="shared" si="196"/>
        <v>41135</v>
      </c>
      <c r="J2670" s="353">
        <f t="array" ref="J2670">(PRODUCT(1+$F$2:F2670/100)-1)*100</f>
        <v>637.45402875292859</v>
      </c>
      <c r="K2670" s="354">
        <f t="array" ref="K2670">(PRODUCT(1+$G$2:G2670/100)-1)*100</f>
        <v>57.033590003984848</v>
      </c>
      <c r="M2670" s="361">
        <f t="shared" si="197"/>
        <v>3.8037704009993201</v>
      </c>
    </row>
    <row r="2671" spans="1:13">
      <c r="A2671" s="350">
        <v>41136</v>
      </c>
      <c r="B2671" s="346">
        <v>9.0371000000000006</v>
      </c>
      <c r="C2671" s="346">
        <v>2446.8200000000002</v>
      </c>
      <c r="D2671" s="346"/>
      <c r="E2671" s="351">
        <f t="shared" si="193"/>
        <v>41136</v>
      </c>
      <c r="F2671" s="353">
        <f t="shared" si="194"/>
        <v>2.4277731811535919</v>
      </c>
      <c r="G2671" s="354">
        <f t="shared" si="195"/>
        <v>0.14980598896512376</v>
      </c>
      <c r="I2671" s="351">
        <f t="shared" si="196"/>
        <v>41136</v>
      </c>
      <c r="J2671" s="353">
        <f t="array" ref="J2671">(PRODUCT(1+$F$2:F2671/100)-1)*100</f>
        <v>655.35773988632889</v>
      </c>
      <c r="K2671" s="354">
        <f t="array" ref="K2671">(PRODUCT(1+$G$2:G2671/100)-1)*100</f>
        <v>57.268835726497748</v>
      </c>
      <c r="M2671" s="361">
        <f t="shared" si="197"/>
        <v>3.8020020899453604</v>
      </c>
    </row>
    <row r="2672" spans="1:13">
      <c r="A2672" s="350">
        <v>41137</v>
      </c>
      <c r="B2672" s="346">
        <v>9.1870999999999992</v>
      </c>
      <c r="C2672" s="346">
        <v>2464.38</v>
      </c>
      <c r="D2672" s="346"/>
      <c r="E2672" s="351">
        <f t="shared" si="193"/>
        <v>41137</v>
      </c>
      <c r="F2672" s="353">
        <f t="shared" si="194"/>
        <v>1.6598245012227286</v>
      </c>
      <c r="G2672" s="354">
        <f t="shared" si="195"/>
        <v>0.7176661953065544</v>
      </c>
      <c r="I2672" s="351">
        <f t="shared" si="196"/>
        <v>41137</v>
      </c>
      <c r="J2672" s="353">
        <f t="array" ref="J2672">(PRODUCT(1+$F$2:F2672/100)-1)*100</f>
        <v>667.89535272484443</v>
      </c>
      <c r="K2672" s="354">
        <f t="array" ref="K2672">(PRODUCT(1+$G$2:G2672/100)-1)*100</f>
        <v>58.397500996259019</v>
      </c>
      <c r="M2672" s="361">
        <f t="shared" si="197"/>
        <v>3.8006516786642752</v>
      </c>
    </row>
    <row r="2673" spans="1:13">
      <c r="A2673" s="350">
        <v>41138</v>
      </c>
      <c r="B2673" s="346">
        <v>9.0985999999999994</v>
      </c>
      <c r="C2673" s="346">
        <v>2469</v>
      </c>
      <c r="D2673" s="346"/>
      <c r="E2673" s="351">
        <f t="shared" si="193"/>
        <v>41138</v>
      </c>
      <c r="F2673" s="353">
        <f t="shared" si="194"/>
        <v>-0.96330724602975426</v>
      </c>
      <c r="G2673" s="354">
        <f t="shared" si="195"/>
        <v>0.18747108806271839</v>
      </c>
      <c r="I2673" s="351">
        <f t="shared" si="196"/>
        <v>41138</v>
      </c>
      <c r="J2673" s="353">
        <f t="array" ref="J2673">(PRODUCT(1+$F$2:F2673/100)-1)*100</f>
        <v>660.49816115012027</v>
      </c>
      <c r="K2673" s="354">
        <f t="array" ref="K2673">(PRODUCT(1+$G$2:G2673/100)-1)*100</f>
        <v>58.69445051484086</v>
      </c>
      <c r="M2673" s="361">
        <f t="shared" si="197"/>
        <v>3.8007157773674001</v>
      </c>
    </row>
    <row r="2674" spans="1:13">
      <c r="A2674" s="350">
        <v>41141</v>
      </c>
      <c r="B2674" s="346">
        <v>9.1770999999999994</v>
      </c>
      <c r="C2674" s="346">
        <v>2468.9899999999998</v>
      </c>
      <c r="D2674" s="346"/>
      <c r="E2674" s="351">
        <f t="shared" si="193"/>
        <v>41141</v>
      </c>
      <c r="F2674" s="353">
        <f t="shared" si="194"/>
        <v>0.86277009649835534</v>
      </c>
      <c r="G2674" s="354">
        <f t="shared" si="195"/>
        <v>-4.0502227622862819E-4</v>
      </c>
      <c r="I2674" s="351">
        <f t="shared" si="196"/>
        <v>41141</v>
      </c>
      <c r="J2674" s="353">
        <f t="array" ref="J2674">(PRODUCT(1+$F$2:F2674/100)-1)*100</f>
        <v>667.05951186894333</v>
      </c>
      <c r="K2674" s="354">
        <f t="array" ref="K2674">(PRODUCT(1+$G$2:G2674/100)-1)*100</f>
        <v>58.693807766965136</v>
      </c>
      <c r="M2674" s="361">
        <f t="shared" si="197"/>
        <v>3.799383528217632</v>
      </c>
    </row>
    <row r="2675" spans="1:13">
      <c r="A2675" s="350">
        <v>41142</v>
      </c>
      <c r="B2675" s="346">
        <v>9.3713999999999995</v>
      </c>
      <c r="C2675" s="346">
        <v>2460.41</v>
      </c>
      <c r="D2675" s="346"/>
      <c r="E2675" s="351">
        <f t="shared" si="193"/>
        <v>41142</v>
      </c>
      <c r="F2675" s="353">
        <f t="shared" si="194"/>
        <v>2.1172265748439001</v>
      </c>
      <c r="G2675" s="354">
        <f t="shared" si="195"/>
        <v>-0.34751052049623032</v>
      </c>
      <c r="I2675" s="351">
        <f t="shared" si="196"/>
        <v>41142</v>
      </c>
      <c r="J2675" s="353">
        <f t="array" ref="J2675">(PRODUCT(1+$F$2:F2675/100)-1)*100</f>
        <v>683.29989969910048</v>
      </c>
      <c r="K2675" s="354">
        <f t="array" ref="K2675">(PRODUCT(1+$G$2:G2675/100)-1)*100</f>
        <v>58.142330089598858</v>
      </c>
      <c r="M2675" s="361">
        <f t="shared" si="197"/>
        <v>3.800051221833058</v>
      </c>
    </row>
    <row r="2676" spans="1:13">
      <c r="A2676" s="350">
        <v>41143</v>
      </c>
      <c r="B2676" s="346">
        <v>9.3429000000000002</v>
      </c>
      <c r="C2676" s="346">
        <v>2461.12</v>
      </c>
      <c r="D2676" s="346"/>
      <c r="E2676" s="351">
        <f t="shared" si="193"/>
        <v>41143</v>
      </c>
      <c r="F2676" s="353">
        <f t="shared" si="194"/>
        <v>-0.30411678084383276</v>
      </c>
      <c r="G2676" s="354">
        <f t="shared" si="195"/>
        <v>2.8856979121361093E-2</v>
      </c>
      <c r="I2676" s="351">
        <f t="shared" si="196"/>
        <v>41143</v>
      </c>
      <c r="J2676" s="353">
        <f t="array" ref="J2676">(PRODUCT(1+$F$2:F2676/100)-1)*100</f>
        <v>680.91775325978256</v>
      </c>
      <c r="K2676" s="354">
        <f t="array" ref="K2676">(PRODUCT(1+$G$2:G2676/100)-1)*100</f>
        <v>58.187965188774847</v>
      </c>
      <c r="M2676" s="361">
        <f t="shared" si="197"/>
        <v>3.8000782531484583</v>
      </c>
    </row>
    <row r="2677" spans="1:13">
      <c r="A2677" s="350">
        <v>41144</v>
      </c>
      <c r="B2677" s="346">
        <v>9.15</v>
      </c>
      <c r="C2677" s="346">
        <v>2441.29</v>
      </c>
      <c r="D2677" s="346"/>
      <c r="E2677" s="351">
        <f t="shared" si="193"/>
        <v>41144</v>
      </c>
      <c r="F2677" s="353">
        <f t="shared" si="194"/>
        <v>-2.0646694281218902</v>
      </c>
      <c r="G2677" s="354">
        <f t="shared" si="195"/>
        <v>-0.80573072422311931</v>
      </c>
      <c r="I2677" s="351">
        <f t="shared" si="196"/>
        <v>41144</v>
      </c>
      <c r="J2677" s="353">
        <f t="array" ref="J2677">(PRODUCT(1+$F$2:F2677/100)-1)*100</f>
        <v>664.79438314945151</v>
      </c>
      <c r="K2677" s="354">
        <f t="array" ref="K2677">(PRODUCT(1+$G$2:G2677/100)-1)*100</f>
        <v>56.913396151225527</v>
      </c>
      <c r="M2677" s="361">
        <f t="shared" si="197"/>
        <v>3.8003052630543412</v>
      </c>
    </row>
    <row r="2678" spans="1:13">
      <c r="A2678" s="350">
        <v>41145</v>
      </c>
      <c r="B2678" s="346">
        <v>9.0228999999999999</v>
      </c>
      <c r="C2678" s="346">
        <v>2457.4</v>
      </c>
      <c r="D2678" s="346"/>
      <c r="E2678" s="351">
        <f t="shared" si="193"/>
        <v>41145</v>
      </c>
      <c r="F2678" s="353">
        <f t="shared" si="194"/>
        <v>-1.389071038251366</v>
      </c>
      <c r="G2678" s="354">
        <f t="shared" si="195"/>
        <v>0.65989702165658581</v>
      </c>
      <c r="I2678" s="351">
        <f t="shared" si="196"/>
        <v>41145</v>
      </c>
      <c r="J2678" s="353">
        <f t="array" ref="J2678">(PRODUCT(1+$F$2:F2678/100)-1)*100</f>
        <v>654.17084587094928</v>
      </c>
      <c r="K2678" s="354">
        <f t="array" ref="K2678">(PRODUCT(1+$G$2:G2678/100)-1)*100</f>
        <v>57.948862979007657</v>
      </c>
      <c r="M2678" s="361">
        <f t="shared" si="197"/>
        <v>3.8006821539415467</v>
      </c>
    </row>
    <row r="2679" spans="1:13">
      <c r="A2679" s="350">
        <v>41148</v>
      </c>
      <c r="B2679" s="346">
        <v>8.9129000000000005</v>
      </c>
      <c r="C2679" s="346">
        <v>2456.2199999999998</v>
      </c>
      <c r="D2679" s="346"/>
      <c r="E2679" s="351">
        <f t="shared" si="193"/>
        <v>41148</v>
      </c>
      <c r="F2679" s="353">
        <f t="shared" si="194"/>
        <v>-1.2191202385042454</v>
      </c>
      <c r="G2679" s="354">
        <f t="shared" si="195"/>
        <v>-4.8018230650292981E-2</v>
      </c>
      <c r="I2679" s="351">
        <f t="shared" si="196"/>
        <v>41148</v>
      </c>
      <c r="J2679" s="353">
        <f t="array" ref="J2679">(PRODUCT(1+$F$2:F2679/100)-1)*100</f>
        <v>644.9765964560379</v>
      </c>
      <c r="K2679" s="354">
        <f t="array" ref="K2679">(PRODUCT(1+$G$2:G2679/100)-1)*100</f>
        <v>57.873018729672879</v>
      </c>
      <c r="M2679" s="361">
        <f t="shared" si="197"/>
        <v>3.8007325357539599</v>
      </c>
    </row>
    <row r="2680" spans="1:13">
      <c r="A2680" s="350">
        <v>41149</v>
      </c>
      <c r="B2680" s="346">
        <v>8.9929000000000006</v>
      </c>
      <c r="C2680" s="346">
        <v>2454.39</v>
      </c>
      <c r="D2680" s="346"/>
      <c r="E2680" s="351">
        <f t="shared" si="193"/>
        <v>41149</v>
      </c>
      <c r="F2680" s="353">
        <f t="shared" si="194"/>
        <v>0.8975754243848888</v>
      </c>
      <c r="G2680" s="354">
        <f t="shared" si="195"/>
        <v>-7.450472677528186E-2</v>
      </c>
      <c r="I2680" s="351">
        <f t="shared" si="196"/>
        <v>41149</v>
      </c>
      <c r="J2680" s="353">
        <f t="array" ref="J2680">(PRODUCT(1+$F$2:F2680/100)-1)*100</f>
        <v>651.66332330324622</v>
      </c>
      <c r="K2680" s="354">
        <f t="array" ref="K2680">(PRODUCT(1+$G$2:G2680/100)-1)*100</f>
        <v>57.75539586841645</v>
      </c>
      <c r="M2680" s="361">
        <f t="shared" si="197"/>
        <v>3.8007695890459976</v>
      </c>
    </row>
    <row r="2681" spans="1:13">
      <c r="A2681" s="350">
        <v>41150</v>
      </c>
      <c r="B2681" s="346">
        <v>9.0629000000000008</v>
      </c>
      <c r="C2681" s="346">
        <v>2457.0500000000002</v>
      </c>
      <c r="D2681" s="346"/>
      <c r="E2681" s="351">
        <f t="shared" si="193"/>
        <v>41150</v>
      </c>
      <c r="F2681" s="353">
        <f t="shared" si="194"/>
        <v>0.77839184245349635</v>
      </c>
      <c r="G2681" s="354">
        <f t="shared" si="195"/>
        <v>0.10837723426189161</v>
      </c>
      <c r="I2681" s="351">
        <f t="shared" si="196"/>
        <v>41150</v>
      </c>
      <c r="J2681" s="353">
        <f t="array" ref="J2681">(PRODUCT(1+$F$2:F2681/100)-1)*100</f>
        <v>657.51420929455355</v>
      </c>
      <c r="K2681" s="354">
        <f t="array" ref="K2681">(PRODUCT(1+$G$2:G2681/100)-1)*100</f>
        <v>57.926366803357546</v>
      </c>
      <c r="M2681" s="361">
        <f t="shared" si="197"/>
        <v>3.8006896078019712</v>
      </c>
    </row>
    <row r="2682" spans="1:13">
      <c r="A2682" s="350">
        <v>41151</v>
      </c>
      <c r="B2682" s="346">
        <v>8.64</v>
      </c>
      <c r="C2682" s="346">
        <v>2438.1999999999998</v>
      </c>
      <c r="D2682" s="346"/>
      <c r="E2682" s="351">
        <f t="shared" si="193"/>
        <v>41151</v>
      </c>
      <c r="F2682" s="353">
        <f t="shared" si="194"/>
        <v>-4.6662767988171598</v>
      </c>
      <c r="G2682" s="354">
        <f t="shared" si="195"/>
        <v>-0.76718015506401782</v>
      </c>
      <c r="I2682" s="351">
        <f t="shared" si="196"/>
        <v>41151</v>
      </c>
      <c r="J2682" s="353">
        <f t="array" ref="J2682">(PRODUCT(1+$F$2:F2682/100)-1)*100</f>
        <v>622.16649949849852</v>
      </c>
      <c r="K2682" s="354">
        <f t="array" ref="K2682">(PRODUCT(1+$G$2:G2682/100)-1)*100</f>
        <v>56.714787057628577</v>
      </c>
      <c r="M2682" s="361">
        <f t="shared" si="197"/>
        <v>3.8041849844595896</v>
      </c>
    </row>
    <row r="2683" spans="1:13">
      <c r="A2683" s="350">
        <v>41152</v>
      </c>
      <c r="B2683" s="346">
        <v>8.5313999999999997</v>
      </c>
      <c r="C2683" s="346">
        <v>2450.6</v>
      </c>
      <c r="D2683" s="346"/>
      <c r="E2683" s="351">
        <f t="shared" si="193"/>
        <v>41152</v>
      </c>
      <c r="F2683" s="353">
        <f t="shared" si="194"/>
        <v>-1.2569444444444522</v>
      </c>
      <c r="G2683" s="354">
        <f t="shared" si="195"/>
        <v>0.50857189730129093</v>
      </c>
      <c r="I2683" s="351">
        <f t="shared" si="196"/>
        <v>41152</v>
      </c>
      <c r="J2683" s="353">
        <f t="array" ref="J2683">(PRODUCT(1+$F$2:F2683/100)-1)*100</f>
        <v>613.08926780341324</v>
      </c>
      <c r="K2683" s="354">
        <f t="array" ref="K2683">(PRODUCT(1+$G$2:G2683/100)-1)*100</f>
        <v>57.511794423519234</v>
      </c>
      <c r="M2683" s="361">
        <f t="shared" si="197"/>
        <v>3.8024303555968686</v>
      </c>
    </row>
    <row r="2684" spans="1:13">
      <c r="A2684" s="350">
        <v>41155</v>
      </c>
      <c r="B2684" s="346">
        <v>8.5313999999999997</v>
      </c>
      <c r="C2684" s="346">
        <v>2450.6</v>
      </c>
      <c r="D2684" s="346"/>
      <c r="E2684" s="351">
        <f t="shared" si="193"/>
        <v>41155</v>
      </c>
      <c r="F2684" s="353">
        <f t="shared" si="194"/>
        <v>0</v>
      </c>
      <c r="G2684" s="354">
        <f t="shared" si="195"/>
        <v>0</v>
      </c>
      <c r="I2684" s="351">
        <f t="shared" si="196"/>
        <v>41155</v>
      </c>
      <c r="J2684" s="353">
        <f t="array" ref="J2684">(PRODUCT(1+$F$2:F2684/100)-1)*100</f>
        <v>613.08926780341324</v>
      </c>
      <c r="K2684" s="354">
        <f t="array" ref="K2684">(PRODUCT(1+$G$2:G2684/100)-1)*100</f>
        <v>57.511794423519234</v>
      </c>
      <c r="M2684" s="361">
        <f t="shared" si="197"/>
        <v>3.802265794454867</v>
      </c>
    </row>
    <row r="2685" spans="1:13">
      <c r="A2685" s="350">
        <v>41156</v>
      </c>
      <c r="B2685" s="346">
        <v>7.99</v>
      </c>
      <c r="C2685" s="346">
        <v>2447.8000000000002</v>
      </c>
      <c r="D2685" s="346"/>
      <c r="E2685" s="351">
        <f t="shared" si="193"/>
        <v>41156</v>
      </c>
      <c r="F2685" s="353">
        <f t="shared" si="194"/>
        <v>-6.3459690086035021</v>
      </c>
      <c r="G2685" s="354">
        <f t="shared" si="195"/>
        <v>-0.11425773280011597</v>
      </c>
      <c r="I2685" s="351">
        <f t="shared" si="196"/>
        <v>41156</v>
      </c>
      <c r="J2685" s="353">
        <f t="array" ref="J2685">(PRODUCT(1+$F$2:F2685/100)-1)*100</f>
        <v>567.83684386493098</v>
      </c>
      <c r="K2685" s="354">
        <f t="array" ref="K2685">(PRODUCT(1+$G$2:G2685/100)-1)*100</f>
        <v>57.331825018318149</v>
      </c>
      <c r="M2685" s="361">
        <f t="shared" si="197"/>
        <v>3.8070058919293088</v>
      </c>
    </row>
    <row r="2686" spans="1:13">
      <c r="A2686" s="350">
        <v>41157</v>
      </c>
      <c r="B2686" s="346">
        <v>7.8513999999999999</v>
      </c>
      <c r="C2686" s="346">
        <v>2445.81</v>
      </c>
      <c r="D2686" s="346"/>
      <c r="E2686" s="351">
        <f t="shared" si="193"/>
        <v>41157</v>
      </c>
      <c r="F2686" s="353">
        <f t="shared" si="194"/>
        <v>-1.734668335419276</v>
      </c>
      <c r="G2686" s="354">
        <f t="shared" si="195"/>
        <v>-8.1297491625142992E-2</v>
      </c>
      <c r="I2686" s="351">
        <f t="shared" si="196"/>
        <v>41157</v>
      </c>
      <c r="J2686" s="353">
        <f t="array" ref="J2686">(PRODUCT(1+$F$2:F2686/100)-1)*100</f>
        <v>556.25208960214252</v>
      </c>
      <c r="K2686" s="354">
        <f t="array" ref="K2686">(PRODUCT(1+$G$2:G2686/100)-1)*100</f>
        <v>57.203918191050192</v>
      </c>
      <c r="M2686" s="361">
        <f t="shared" si="197"/>
        <v>3.8071900987531841</v>
      </c>
    </row>
    <row r="2687" spans="1:13">
      <c r="A2687" s="350">
        <v>41158</v>
      </c>
      <c r="B2687" s="346">
        <v>8.0929000000000002</v>
      </c>
      <c r="C2687" s="346">
        <v>2496.12</v>
      </c>
      <c r="D2687" s="346"/>
      <c r="E2687" s="351">
        <f t="shared" si="193"/>
        <v>41158</v>
      </c>
      <c r="F2687" s="353">
        <f t="shared" si="194"/>
        <v>3.0758845556206671</v>
      </c>
      <c r="G2687" s="354">
        <f t="shared" si="195"/>
        <v>2.05698725575576</v>
      </c>
      <c r="I2687" s="351">
        <f t="shared" si="196"/>
        <v>41158</v>
      </c>
      <c r="J2687" s="353">
        <f t="array" ref="J2687">(PRODUCT(1+$F$2:F2687/100)-1)*100</f>
        <v>576.43764627215273</v>
      </c>
      <c r="K2687" s="354">
        <f t="array" ref="K2687">(PRODUCT(1+$G$2:G2687/100)-1)*100</f>
        <v>60.43758275378881</v>
      </c>
      <c r="M2687" s="361">
        <f t="shared" si="197"/>
        <v>3.8086606860844521</v>
      </c>
    </row>
    <row r="2688" spans="1:13">
      <c r="A2688" s="350">
        <v>41159</v>
      </c>
      <c r="B2688" s="346">
        <v>8.0943000000000005</v>
      </c>
      <c r="C2688" s="346">
        <v>2506.37</v>
      </c>
      <c r="D2688" s="346"/>
      <c r="E2688" s="351">
        <f t="shared" si="193"/>
        <v>41159</v>
      </c>
      <c r="F2688" s="353">
        <f t="shared" si="194"/>
        <v>1.7299114038227259E-2</v>
      </c>
      <c r="G2688" s="354">
        <f t="shared" si="195"/>
        <v>0.41063730910373408</v>
      </c>
      <c r="I2688" s="351">
        <f t="shared" si="196"/>
        <v>41159</v>
      </c>
      <c r="J2688" s="353">
        <f t="array" ref="J2688">(PRODUCT(1+$F$2:F2688/100)-1)*100</f>
        <v>576.55466399197883</v>
      </c>
      <c r="K2688" s="354">
        <f t="array" ref="K2688">(PRODUCT(1+$G$2:G2688/100)-1)*100</f>
        <v>61.096399326400054</v>
      </c>
      <c r="M2688" s="361">
        <f t="shared" si="197"/>
        <v>3.8084290901614004</v>
      </c>
    </row>
    <row r="2689" spans="1:13">
      <c r="A2689" s="350">
        <v>41162</v>
      </c>
      <c r="B2689" s="346">
        <v>7.9885999999999999</v>
      </c>
      <c r="C2689" s="346">
        <v>2491.11</v>
      </c>
      <c r="D2689" s="346"/>
      <c r="E2689" s="351">
        <f t="shared" si="193"/>
        <v>41162</v>
      </c>
      <c r="F2689" s="353">
        <f t="shared" si="194"/>
        <v>-1.3058572081588338</v>
      </c>
      <c r="G2689" s="354">
        <f t="shared" si="195"/>
        <v>-0.60884865363054486</v>
      </c>
      <c r="I2689" s="351">
        <f t="shared" si="196"/>
        <v>41162</v>
      </c>
      <c r="J2689" s="353">
        <f t="array" ref="J2689">(PRODUCT(1+$F$2:F2689/100)-1)*100</f>
        <v>567.71982614510478</v>
      </c>
      <c r="K2689" s="354">
        <f t="array" ref="K2689">(PRODUCT(1+$G$2:G2689/100)-1)*100</f>
        <v>60.115566068053973</v>
      </c>
      <c r="M2689" s="361">
        <f t="shared" si="197"/>
        <v>3.8059323230826942</v>
      </c>
    </row>
    <row r="2690" spans="1:13">
      <c r="A2690" s="350">
        <v>41163</v>
      </c>
      <c r="B2690" s="346">
        <v>8.1656999999999993</v>
      </c>
      <c r="C2690" s="346">
        <v>2498.9499999999998</v>
      </c>
      <c r="D2690" s="346"/>
      <c r="E2690" s="351">
        <f t="shared" si="193"/>
        <v>41163</v>
      </c>
      <c r="F2690" s="353">
        <f t="shared" si="194"/>
        <v>2.2169090954610171</v>
      </c>
      <c r="G2690" s="354">
        <f t="shared" si="195"/>
        <v>0.31471914126632861</v>
      </c>
      <c r="I2690" s="351">
        <f t="shared" si="196"/>
        <v>41163</v>
      </c>
      <c r="J2690" s="353">
        <f t="array" ref="J2690">(PRODUCT(1+$F$2:F2690/100)-1)*100</f>
        <v>582.52256770311214</v>
      </c>
      <c r="K2690" s="354">
        <f t="array" ref="K2690">(PRODUCT(1+$G$2:G2690/100)-1)*100</f>
        <v>60.619480402617064</v>
      </c>
      <c r="M2690" s="361">
        <f t="shared" si="197"/>
        <v>3.8066342252852921</v>
      </c>
    </row>
    <row r="2691" spans="1:13">
      <c r="A2691" s="350">
        <v>41164</v>
      </c>
      <c r="B2691" s="346">
        <v>8.1729000000000003</v>
      </c>
      <c r="C2691" s="346">
        <v>2504.84</v>
      </c>
      <c r="D2691" s="346"/>
      <c r="E2691" s="351">
        <f t="shared" ref="E2691:E2754" si="198">A2691</f>
        <v>41164</v>
      </c>
      <c r="F2691" s="353">
        <f t="shared" ref="F2691:F2754" si="199">((B2691/B2690)-1)*100</f>
        <v>8.8173702193339309E-2</v>
      </c>
      <c r="G2691" s="354">
        <f t="shared" ref="G2691:G2754" si="200">((C2691/C2690)-1)*100</f>
        <v>0.23569899357731572</v>
      </c>
      <c r="I2691" s="351">
        <f t="shared" ref="I2691:I2754" si="201">E2691</f>
        <v>41164</v>
      </c>
      <c r="J2691" s="353">
        <f t="array" ref="J2691">(PRODUCT(1+$F$2:F2691/100)-1)*100</f>
        <v>583.12437311936105</v>
      </c>
      <c r="K2691" s="354">
        <f t="array" ref="K2691">(PRODUCT(1+$G$2:G2691/100)-1)*100</f>
        <v>60.998058901415142</v>
      </c>
      <c r="M2691" s="361">
        <f t="shared" si="197"/>
        <v>3.8059339493149142</v>
      </c>
    </row>
    <row r="2692" spans="1:13">
      <c r="A2692" s="350">
        <v>41165</v>
      </c>
      <c r="B2692" s="346">
        <v>8.2857000000000003</v>
      </c>
      <c r="C2692" s="346">
        <v>2546.0300000000002</v>
      </c>
      <c r="D2692" s="346"/>
      <c r="E2692" s="351">
        <f t="shared" si="198"/>
        <v>41165</v>
      </c>
      <c r="F2692" s="353">
        <f t="shared" si="199"/>
        <v>1.380171053114565</v>
      </c>
      <c r="G2692" s="354">
        <f t="shared" si="200"/>
        <v>1.6444164098305736</v>
      </c>
      <c r="I2692" s="351">
        <f t="shared" si="201"/>
        <v>41165</v>
      </c>
      <c r="J2692" s="353">
        <f t="array" ref="J2692">(PRODUCT(1+$F$2:F2692/100)-1)*100</f>
        <v>592.55265797392485</v>
      </c>
      <c r="K2692" s="354">
        <f t="array" ref="K2692">(PRODUCT(1+$G$2:G2692/100)-1)*100</f>
        <v>63.6455374014987</v>
      </c>
      <c r="M2692" s="361">
        <f t="shared" si="197"/>
        <v>3.8059016596687374</v>
      </c>
    </row>
    <row r="2693" spans="1:13">
      <c r="A2693" s="350">
        <v>41166</v>
      </c>
      <c r="B2693" s="346">
        <v>8.6456999999999997</v>
      </c>
      <c r="C2693" s="346">
        <v>2556.13</v>
      </c>
      <c r="D2693" s="346"/>
      <c r="E2693" s="351">
        <f t="shared" si="198"/>
        <v>41166</v>
      </c>
      <c r="F2693" s="353">
        <f t="shared" si="199"/>
        <v>4.3448350773018563</v>
      </c>
      <c r="G2693" s="354">
        <f t="shared" si="200"/>
        <v>0.39669603264689268</v>
      </c>
      <c r="I2693" s="351">
        <f t="shared" si="201"/>
        <v>41166</v>
      </c>
      <c r="J2693" s="353">
        <f t="array" ref="J2693">(PRODUCT(1+$F$2:F2693/100)-1)*100</f>
        <v>622.64292878636218</v>
      </c>
      <c r="K2693" s="354">
        <f t="array" ref="K2693">(PRODUCT(1+$G$2:G2693/100)-1)*100</f>
        <v>64.294712755974132</v>
      </c>
      <c r="M2693" s="361">
        <f t="shared" si="197"/>
        <v>3.8064954780321139</v>
      </c>
    </row>
    <row r="2694" spans="1:13">
      <c r="A2694" s="350">
        <v>41169</v>
      </c>
      <c r="B2694" s="346">
        <v>8.1456999999999997</v>
      </c>
      <c r="C2694" s="346">
        <v>2548.2600000000002</v>
      </c>
      <c r="D2694" s="346"/>
      <c r="E2694" s="351">
        <f t="shared" si="198"/>
        <v>41169</v>
      </c>
      <c r="F2694" s="353">
        <f t="shared" si="199"/>
        <v>-5.7832217171541966</v>
      </c>
      <c r="G2694" s="354">
        <f t="shared" si="200"/>
        <v>-0.30788731402549008</v>
      </c>
      <c r="I2694" s="351">
        <f t="shared" si="201"/>
        <v>41169</v>
      </c>
      <c r="J2694" s="353">
        <f t="array" ref="J2694">(PRODUCT(1+$F$2:F2694/100)-1)*100</f>
        <v>580.85088599131018</v>
      </c>
      <c r="K2694" s="354">
        <f t="array" ref="K2694">(PRODUCT(1+$G$2:G2694/100)-1)*100</f>
        <v>63.788870177783878</v>
      </c>
      <c r="M2694" s="361">
        <f t="shared" si="197"/>
        <v>3.8096829995134511</v>
      </c>
    </row>
    <row r="2695" spans="1:13">
      <c r="A2695" s="350">
        <v>41170</v>
      </c>
      <c r="B2695" s="346">
        <v>8.0085999999999995</v>
      </c>
      <c r="C2695" s="346">
        <v>2545.0500000000002</v>
      </c>
      <c r="D2695" s="346"/>
      <c r="E2695" s="351">
        <f t="shared" si="198"/>
        <v>41170</v>
      </c>
      <c r="F2695" s="353">
        <f t="shared" si="199"/>
        <v>-1.6830966031157524</v>
      </c>
      <c r="G2695" s="354">
        <f t="shared" si="200"/>
        <v>-0.12596830778649482</v>
      </c>
      <c r="I2695" s="351">
        <f t="shared" si="201"/>
        <v>41170</v>
      </c>
      <c r="J2695" s="353">
        <f t="array" ref="J2695">(PRODUCT(1+$F$2:F2695/100)-1)*100</f>
        <v>569.39150785690697</v>
      </c>
      <c r="K2695" s="354">
        <f t="array" ref="K2695">(PRODUCT(1+$G$2:G2695/100)-1)*100</f>
        <v>63.582548109678292</v>
      </c>
      <c r="M2695" s="361">
        <f t="shared" si="197"/>
        <v>3.8100897336473079</v>
      </c>
    </row>
    <row r="2696" spans="1:13">
      <c r="A2696" s="350">
        <v>41171</v>
      </c>
      <c r="B2696" s="346">
        <v>8.1486000000000001</v>
      </c>
      <c r="C2696" s="346">
        <v>2548.11</v>
      </c>
      <c r="D2696" s="346"/>
      <c r="E2696" s="351">
        <f t="shared" si="198"/>
        <v>41171</v>
      </c>
      <c r="F2696" s="353">
        <f t="shared" si="199"/>
        <v>1.7481207701720791</v>
      </c>
      <c r="G2696" s="354">
        <f t="shared" si="200"/>
        <v>0.12023339423585799</v>
      </c>
      <c r="I2696" s="351">
        <f t="shared" si="201"/>
        <v>41171</v>
      </c>
      <c r="J2696" s="353">
        <f t="array" ref="J2696">(PRODUCT(1+$F$2:F2696/100)-1)*100</f>
        <v>581.09327983952164</v>
      </c>
      <c r="K2696" s="354">
        <f t="array" ref="K2696">(PRODUCT(1+$G$2:G2696/100)-1)*100</f>
        <v>63.779228959648073</v>
      </c>
      <c r="M2696" s="361">
        <f t="shared" si="197"/>
        <v>3.8098964395475874</v>
      </c>
    </row>
    <row r="2697" spans="1:13">
      <c r="A2697" s="350">
        <v>41172</v>
      </c>
      <c r="B2697" s="346">
        <v>8.3914000000000009</v>
      </c>
      <c r="C2697" s="346">
        <v>2547.11</v>
      </c>
      <c r="D2697" s="346"/>
      <c r="E2697" s="351">
        <f t="shared" si="198"/>
        <v>41172</v>
      </c>
      <c r="F2697" s="353">
        <f t="shared" si="199"/>
        <v>2.9796529465184296</v>
      </c>
      <c r="G2697" s="354">
        <f t="shared" si="200"/>
        <v>-3.924477357727385E-2</v>
      </c>
      <c r="I2697" s="351">
        <f t="shared" si="201"/>
        <v>41172</v>
      </c>
      <c r="J2697" s="353">
        <f t="array" ref="J2697">(PRODUCT(1+$F$2:F2697/100)-1)*100</f>
        <v>601.38749582079902</v>
      </c>
      <c r="K2697" s="354">
        <f t="array" ref="K2697">(PRODUCT(1+$G$2:G2697/100)-1)*100</f>
        <v>63.714954172076247</v>
      </c>
      <c r="M2697" s="361">
        <f t="shared" si="197"/>
        <v>3.8112855588519885</v>
      </c>
    </row>
    <row r="2698" spans="1:13">
      <c r="A2698" s="350">
        <v>41173</v>
      </c>
      <c r="B2698" s="346">
        <v>8.2556999999999992</v>
      </c>
      <c r="C2698" s="346">
        <v>2546.92</v>
      </c>
      <c r="D2698" s="346"/>
      <c r="E2698" s="351">
        <f t="shared" si="198"/>
        <v>41173</v>
      </c>
      <c r="F2698" s="353">
        <f t="shared" si="199"/>
        <v>-1.6171318254403544</v>
      </c>
      <c r="G2698" s="354">
        <f t="shared" si="200"/>
        <v>-7.4594344178335881E-3</v>
      </c>
      <c r="I2698" s="351">
        <f t="shared" si="201"/>
        <v>41173</v>
      </c>
      <c r="J2698" s="353">
        <f t="array" ref="J2698">(PRODUCT(1+$F$2:F2698/100)-1)*100</f>
        <v>590.04513540622168</v>
      </c>
      <c r="K2698" s="354">
        <f t="array" ref="K2698">(PRODUCT(1+$G$2:G2698/100)-1)*100</f>
        <v>63.702741962437592</v>
      </c>
      <c r="M2698" s="361">
        <f t="shared" si="197"/>
        <v>3.8117557898889696</v>
      </c>
    </row>
    <row r="2699" spans="1:13">
      <c r="A2699" s="350">
        <v>41176</v>
      </c>
      <c r="B2699" s="346">
        <v>8.0556999999999999</v>
      </c>
      <c r="C2699" s="346">
        <v>2541.23</v>
      </c>
      <c r="D2699" s="346"/>
      <c r="E2699" s="351">
        <f t="shared" si="198"/>
        <v>41176</v>
      </c>
      <c r="F2699" s="353">
        <f t="shared" si="199"/>
        <v>-2.422568649539103</v>
      </c>
      <c r="G2699" s="354">
        <f t="shared" si="200"/>
        <v>-0.22340709562923555</v>
      </c>
      <c r="I2699" s="351">
        <f t="shared" si="201"/>
        <v>41176</v>
      </c>
      <c r="J2699" s="353">
        <f t="array" ref="J2699">(PRODUCT(1+$F$2:F2699/100)-1)*100</f>
        <v>573.32831828820088</v>
      </c>
      <c r="K2699" s="354">
        <f t="array" ref="K2699">(PRODUCT(1+$G$2:G2699/100)-1)*100</f>
        <v>63.337018421153893</v>
      </c>
      <c r="M2699" s="361">
        <f t="shared" si="197"/>
        <v>3.8121893705716414</v>
      </c>
    </row>
    <row r="2700" spans="1:13">
      <c r="A2700" s="350">
        <v>41177</v>
      </c>
      <c r="B2700" s="346">
        <v>7.6856999999999998</v>
      </c>
      <c r="C2700" s="346">
        <v>2514.83</v>
      </c>
      <c r="D2700" s="346"/>
      <c r="E2700" s="351">
        <f t="shared" si="198"/>
        <v>41177</v>
      </c>
      <c r="F2700" s="353">
        <f t="shared" si="199"/>
        <v>-4.5930210906563023</v>
      </c>
      <c r="G2700" s="354">
        <f t="shared" si="200"/>
        <v>-1.03886700534781</v>
      </c>
      <c r="I2700" s="351">
        <f t="shared" si="201"/>
        <v>41177</v>
      </c>
      <c r="J2700" s="353">
        <f t="array" ref="J2700">(PRODUCT(1+$F$2:F2700/100)-1)*100</f>
        <v>542.40220661986245</v>
      </c>
      <c r="K2700" s="354">
        <f t="array" ref="K2700">(PRODUCT(1+$G$2:G2700/100)-1)*100</f>
        <v>61.640164029257647</v>
      </c>
      <c r="M2700" s="361">
        <f t="shared" si="197"/>
        <v>3.8158173439540919</v>
      </c>
    </row>
    <row r="2701" spans="1:13">
      <c r="A2701" s="350">
        <v>41178</v>
      </c>
      <c r="B2701" s="346">
        <v>7.8757000000000001</v>
      </c>
      <c r="C2701" s="346">
        <v>2500.92</v>
      </c>
      <c r="D2701" s="346"/>
      <c r="E2701" s="351">
        <f t="shared" si="198"/>
        <v>41178</v>
      </c>
      <c r="F2701" s="353">
        <f t="shared" si="199"/>
        <v>2.4721235541329989</v>
      </c>
      <c r="G2701" s="354">
        <f t="shared" si="200"/>
        <v>-0.55311889869295028</v>
      </c>
      <c r="I2701" s="351">
        <f t="shared" si="201"/>
        <v>41178</v>
      </c>
      <c r="J2701" s="353">
        <f t="array" ref="J2701">(PRODUCT(1+$F$2:F2701/100)-1)*100</f>
        <v>558.28318288198227</v>
      </c>
      <c r="K2701" s="354">
        <f t="array" ref="K2701">(PRODUCT(1+$G$2:G2701/100)-1)*100</f>
        <v>60.746101734133553</v>
      </c>
      <c r="M2701" s="361">
        <f t="shared" si="197"/>
        <v>3.8166377818878066</v>
      </c>
    </row>
    <row r="2702" spans="1:13">
      <c r="A2702" s="350">
        <v>41179</v>
      </c>
      <c r="B2702" s="346">
        <v>7.9356999999999998</v>
      </c>
      <c r="C2702" s="346">
        <v>2525.23</v>
      </c>
      <c r="D2702" s="346"/>
      <c r="E2702" s="351">
        <f t="shared" si="198"/>
        <v>41179</v>
      </c>
      <c r="F2702" s="353">
        <f t="shared" si="199"/>
        <v>0.76183704305647915</v>
      </c>
      <c r="G2702" s="354">
        <f t="shared" si="200"/>
        <v>0.97204228843785767</v>
      </c>
      <c r="I2702" s="351">
        <f t="shared" si="201"/>
        <v>41179</v>
      </c>
      <c r="J2702" s="353">
        <f t="array" ref="J2702">(PRODUCT(1+$F$2:F2702/100)-1)*100</f>
        <v>563.2982280173884</v>
      </c>
      <c r="K2702" s="354">
        <f t="array" ref="K2702">(PRODUCT(1+$G$2:G2702/100)-1)*100</f>
        <v>62.308621820004674</v>
      </c>
      <c r="M2702" s="361">
        <f t="shared" si="197"/>
        <v>3.8166231499996908</v>
      </c>
    </row>
    <row r="2703" spans="1:13">
      <c r="A2703" s="350">
        <v>41180</v>
      </c>
      <c r="B2703" s="346">
        <v>7.7770999999999999</v>
      </c>
      <c r="C2703" s="346">
        <v>2513.9299999999998</v>
      </c>
      <c r="D2703" s="346"/>
      <c r="E2703" s="351">
        <f t="shared" si="198"/>
        <v>41180</v>
      </c>
      <c r="F2703" s="353">
        <f t="shared" si="199"/>
        <v>-1.9985634537595942</v>
      </c>
      <c r="G2703" s="354">
        <f t="shared" si="200"/>
        <v>-0.44748399155720708</v>
      </c>
      <c r="I2703" s="351">
        <f t="shared" si="201"/>
        <v>41180</v>
      </c>
      <c r="J2703" s="353">
        <f t="array" ref="J2703">(PRODUCT(1+$F$2:F2703/100)-1)*100</f>
        <v>550.04179204279785</v>
      </c>
      <c r="K2703" s="354">
        <f t="array" ref="K2703">(PRODUCT(1+$G$2:G2703/100)-1)*100</f>
        <v>61.582316720443032</v>
      </c>
      <c r="M2703" s="361">
        <f t="shared" si="197"/>
        <v>3.8173113196139568</v>
      </c>
    </row>
    <row r="2704" spans="1:13">
      <c r="A2704" s="350">
        <v>41183</v>
      </c>
      <c r="B2704" s="346">
        <v>8.0070999999999994</v>
      </c>
      <c r="C2704" s="346">
        <v>2520.71</v>
      </c>
      <c r="D2704" s="346"/>
      <c r="E2704" s="351">
        <f t="shared" si="198"/>
        <v>41183</v>
      </c>
      <c r="F2704" s="353">
        <f t="shared" si="199"/>
        <v>2.9574005734785302</v>
      </c>
      <c r="G2704" s="354">
        <f t="shared" si="200"/>
        <v>0.26969724694005937</v>
      </c>
      <c r="I2704" s="351">
        <f t="shared" si="201"/>
        <v>41183</v>
      </c>
      <c r="J2704" s="353">
        <f t="array" ref="J2704">(PRODUCT(1+$F$2:F2704/100)-1)*100</f>
        <v>569.26613172852171</v>
      </c>
      <c r="K2704" s="354">
        <f t="array" ref="K2704">(PRODUCT(1+$G$2:G2704/100)-1)*100</f>
        <v>62.018099780180023</v>
      </c>
      <c r="M2704" s="361">
        <f t="shared" si="197"/>
        <v>3.8186662690320818</v>
      </c>
    </row>
    <row r="2705" spans="1:13">
      <c r="A2705" s="350">
        <v>41184</v>
      </c>
      <c r="B2705" s="346">
        <v>8.0656999999999996</v>
      </c>
      <c r="C2705" s="346">
        <v>2523.08</v>
      </c>
      <c r="D2705" s="346"/>
      <c r="E2705" s="351">
        <f t="shared" si="198"/>
        <v>41184</v>
      </c>
      <c r="F2705" s="353">
        <f t="shared" si="199"/>
        <v>0.73185048269661657</v>
      </c>
      <c r="G2705" s="354">
        <f t="shared" si="200"/>
        <v>9.4021128967636258E-2</v>
      </c>
      <c r="I2705" s="351">
        <f t="shared" si="201"/>
        <v>41184</v>
      </c>
      <c r="J2705" s="353">
        <f t="array" ref="J2705">(PRODUCT(1+$F$2:F2705/100)-1)*100</f>
        <v>574.16415914410186</v>
      </c>
      <c r="K2705" s="354">
        <f t="array" ref="K2705">(PRODUCT(1+$G$2:G2705/100)-1)*100</f>
        <v>62.170431026725261</v>
      </c>
      <c r="M2705" s="361">
        <f t="shared" si="197"/>
        <v>3.816728467691163</v>
      </c>
    </row>
    <row r="2706" spans="1:13">
      <c r="A2706" s="350">
        <v>41185</v>
      </c>
      <c r="B2706" s="346">
        <v>8.94</v>
      </c>
      <c r="C2706" s="346">
        <v>2532.79</v>
      </c>
      <c r="D2706" s="346"/>
      <c r="E2706" s="351">
        <f t="shared" si="198"/>
        <v>41185</v>
      </c>
      <c r="F2706" s="353">
        <f t="shared" si="199"/>
        <v>10.839728727822751</v>
      </c>
      <c r="G2706" s="354">
        <f t="shared" si="200"/>
        <v>0.38484709164989805</v>
      </c>
      <c r="I2706" s="351">
        <f t="shared" si="201"/>
        <v>41185</v>
      </c>
      <c r="J2706" s="353">
        <f t="array" ref="J2706">(PRODUCT(1+$F$2:F2706/100)-1)*100</f>
        <v>647.24172517552972</v>
      </c>
      <c r="K2706" s="354">
        <f t="array" ref="K2706">(PRODUCT(1+$G$2:G2706/100)-1)*100</f>
        <v>62.794539214047717</v>
      </c>
      <c r="M2706" s="361">
        <f t="shared" ref="M2706:M2769" si="202">_xlfn.STDEV.S(F1924:F2706)</f>
        <v>3.8359573698905018</v>
      </c>
    </row>
    <row r="2707" spans="1:13">
      <c r="A2707" s="350">
        <v>41186</v>
      </c>
      <c r="B2707" s="346">
        <v>9.5243000000000002</v>
      </c>
      <c r="C2707" s="346">
        <v>2550.98</v>
      </c>
      <c r="D2707" s="346"/>
      <c r="E2707" s="351">
        <f t="shared" si="198"/>
        <v>41186</v>
      </c>
      <c r="F2707" s="353">
        <f t="shared" si="199"/>
        <v>6.5357941834452093</v>
      </c>
      <c r="G2707" s="354">
        <f t="shared" si="200"/>
        <v>0.71818034657433749</v>
      </c>
      <c r="I2707" s="351">
        <f t="shared" si="201"/>
        <v>41186</v>
      </c>
      <c r="J2707" s="353">
        <f t="array" ref="J2707">(PRODUCT(1+$F$2:F2707/100)-1)*100</f>
        <v>696.07990638582771</v>
      </c>
      <c r="K2707" s="354">
        <f t="array" ref="K2707">(PRODUCT(1+$G$2:G2707/100)-1)*100</f>
        <v>63.963697599979263</v>
      </c>
      <c r="M2707" s="361">
        <f t="shared" si="202"/>
        <v>3.842461638935573</v>
      </c>
    </row>
    <row r="2708" spans="1:13">
      <c r="A2708" s="350">
        <v>41187</v>
      </c>
      <c r="B2708" s="346">
        <v>9.5085999999999995</v>
      </c>
      <c r="C2708" s="346">
        <v>2551.0300000000002</v>
      </c>
      <c r="D2708" s="346"/>
      <c r="E2708" s="351">
        <f t="shared" si="198"/>
        <v>41187</v>
      </c>
      <c r="F2708" s="353">
        <f t="shared" si="199"/>
        <v>-0.16484151066220587</v>
      </c>
      <c r="G2708" s="354">
        <f t="shared" si="200"/>
        <v>1.9600310468881332E-3</v>
      </c>
      <c r="I2708" s="351">
        <f t="shared" si="201"/>
        <v>41187</v>
      </c>
      <c r="J2708" s="353">
        <f t="array" ref="J2708">(PRODUCT(1+$F$2:F2708/100)-1)*100</f>
        <v>694.76763624206296</v>
      </c>
      <c r="K2708" s="354">
        <f t="array" ref="K2708">(PRODUCT(1+$G$2:G2708/100)-1)*100</f>
        <v>63.966911339357857</v>
      </c>
      <c r="M2708" s="361">
        <f t="shared" si="202"/>
        <v>3.8420876392151984</v>
      </c>
    </row>
    <row r="2709" spans="1:13">
      <c r="A2709" s="350">
        <v>41190</v>
      </c>
      <c r="B2709" s="346">
        <v>10.5029</v>
      </c>
      <c r="C2709" s="346">
        <v>2542.21</v>
      </c>
      <c r="D2709" s="346"/>
      <c r="E2709" s="351">
        <f t="shared" si="198"/>
        <v>41190</v>
      </c>
      <c r="F2709" s="353">
        <f t="shared" si="199"/>
        <v>10.456849588793315</v>
      </c>
      <c r="G2709" s="354">
        <f t="shared" si="200"/>
        <v>-0.34574270000745644</v>
      </c>
      <c r="I2709" s="351">
        <f t="shared" si="201"/>
        <v>41190</v>
      </c>
      <c r="J2709" s="353">
        <f t="array" ref="J2709">(PRODUCT(1+$F$2:F2709/100)-1)*100</f>
        <v>777.87529254430353</v>
      </c>
      <c r="K2709" s="354">
        <f t="array" ref="K2709">(PRODUCT(1+$G$2:G2709/100)-1)*100</f>
        <v>63.400007712974336</v>
      </c>
      <c r="M2709" s="361">
        <f t="shared" si="202"/>
        <v>3.8597962444029488</v>
      </c>
    </row>
    <row r="2710" spans="1:13">
      <c r="A2710" s="350">
        <v>41191</v>
      </c>
      <c r="B2710" s="346">
        <v>9.3612000000000002</v>
      </c>
      <c r="C2710" s="346">
        <v>2517.14</v>
      </c>
      <c r="D2710" s="346"/>
      <c r="E2710" s="351">
        <f t="shared" si="198"/>
        <v>41191</v>
      </c>
      <c r="F2710" s="353">
        <f t="shared" si="199"/>
        <v>-10.870331051423898</v>
      </c>
      <c r="G2710" s="354">
        <f t="shared" si="200"/>
        <v>-0.98614984600013944</v>
      </c>
      <c r="I2710" s="351">
        <f t="shared" si="201"/>
        <v>41191</v>
      </c>
      <c r="J2710" s="353">
        <f t="array" ref="J2710">(PRODUCT(1+$F$2:F2710/100)-1)*100</f>
        <v>682.44734202608163</v>
      </c>
      <c r="K2710" s="354">
        <f t="array" ref="K2710">(PRODUCT(1+$G$2:G2710/100)-1)*100</f>
        <v>61.788638788548631</v>
      </c>
      <c r="M2710" s="361">
        <f t="shared" si="202"/>
        <v>3.8797307015500757</v>
      </c>
    </row>
    <row r="2711" spans="1:13">
      <c r="A2711" s="350">
        <v>41192</v>
      </c>
      <c r="B2711" s="346">
        <v>9.3571000000000009</v>
      </c>
      <c r="C2711" s="346">
        <v>2501.75</v>
      </c>
      <c r="D2711" s="346"/>
      <c r="E2711" s="351">
        <f t="shared" si="198"/>
        <v>41192</v>
      </c>
      <c r="F2711" s="353">
        <f t="shared" si="199"/>
        <v>-4.3797803700373894E-2</v>
      </c>
      <c r="G2711" s="354">
        <f t="shared" si="200"/>
        <v>-0.61140818548034437</v>
      </c>
      <c r="I2711" s="351">
        <f t="shared" si="201"/>
        <v>41192</v>
      </c>
      <c r="J2711" s="353">
        <f t="array" ref="J2711">(PRODUCT(1+$F$2:F2711/100)-1)*100</f>
        <v>682.10464727516228</v>
      </c>
      <c r="K2711" s="354">
        <f t="array" ref="K2711">(PRODUCT(1+$G$2:G2711/100)-1)*100</f>
        <v>60.79944980781822</v>
      </c>
      <c r="M2711" s="361">
        <f t="shared" si="202"/>
        <v>3.879219683955565</v>
      </c>
    </row>
    <row r="2712" spans="1:13">
      <c r="A2712" s="350">
        <v>41193</v>
      </c>
      <c r="B2712" s="346">
        <v>9.4257000000000009</v>
      </c>
      <c r="C2712" s="346">
        <v>2502.66</v>
      </c>
      <c r="D2712" s="346"/>
      <c r="E2712" s="351">
        <f t="shared" si="198"/>
        <v>41193</v>
      </c>
      <c r="F2712" s="353">
        <f t="shared" si="199"/>
        <v>0.73313312885403548</v>
      </c>
      <c r="G2712" s="354">
        <f t="shared" si="200"/>
        <v>3.6374537823524733E-2</v>
      </c>
      <c r="I2712" s="351">
        <f t="shared" si="201"/>
        <v>41193</v>
      </c>
      <c r="J2712" s="353">
        <f t="array" ref="J2712">(PRODUCT(1+$F$2:F2712/100)-1)*100</f>
        <v>687.83851554664352</v>
      </c>
      <c r="K2712" s="354">
        <f t="array" ref="K2712">(PRODUCT(1+$G$2:G2712/100)-1)*100</f>
        <v>60.85793986450858</v>
      </c>
      <c r="M2712" s="361">
        <f t="shared" si="202"/>
        <v>3.8786652319091064</v>
      </c>
    </row>
    <row r="2713" spans="1:13">
      <c r="A2713" s="350">
        <v>41194</v>
      </c>
      <c r="B2713" s="346">
        <v>9.1905000000000001</v>
      </c>
      <c r="C2713" s="346">
        <v>2495.2800000000002</v>
      </c>
      <c r="D2713" s="346"/>
      <c r="E2713" s="351">
        <f t="shared" si="198"/>
        <v>41194</v>
      </c>
      <c r="F2713" s="353">
        <f t="shared" si="199"/>
        <v>-2.4953053884592236</v>
      </c>
      <c r="G2713" s="354">
        <f t="shared" si="200"/>
        <v>-0.29488624103951588</v>
      </c>
      <c r="I2713" s="351">
        <f t="shared" si="201"/>
        <v>41194</v>
      </c>
      <c r="J2713" s="353">
        <f t="array" ref="J2713">(PRODUCT(1+$F$2:F2713/100)-1)*100</f>
        <v>668.17953861585102</v>
      </c>
      <c r="K2713" s="354">
        <f t="array" ref="K2713">(PRODUCT(1+$G$2:G2713/100)-1)*100</f>
        <v>60.383591932228533</v>
      </c>
      <c r="M2713" s="361">
        <f t="shared" si="202"/>
        <v>3.8796849172399313</v>
      </c>
    </row>
    <row r="2714" spans="1:13">
      <c r="A2714" s="350">
        <v>41197</v>
      </c>
      <c r="B2714" s="346">
        <v>9.2514000000000003</v>
      </c>
      <c r="C2714" s="346">
        <v>2515.44</v>
      </c>
      <c r="D2714" s="346"/>
      <c r="E2714" s="351">
        <f t="shared" si="198"/>
        <v>41197</v>
      </c>
      <c r="F2714" s="353">
        <f t="shared" si="199"/>
        <v>0.66264077036068958</v>
      </c>
      <c r="G2714" s="354">
        <f t="shared" si="200"/>
        <v>0.80792536308549323</v>
      </c>
      <c r="I2714" s="351">
        <f t="shared" si="201"/>
        <v>41197</v>
      </c>
      <c r="J2714" s="353">
        <f t="array" ref="J2714">(PRODUCT(1+$F$2:F2714/100)-1)*100</f>
        <v>673.26980942828823</v>
      </c>
      <c r="K2714" s="354">
        <f t="array" ref="K2714">(PRODUCT(1+$G$2:G2714/100)-1)*100</f>
        <v>61.67937164967654</v>
      </c>
      <c r="M2714" s="361">
        <f t="shared" si="202"/>
        <v>3.8779592680912769</v>
      </c>
    </row>
    <row r="2715" spans="1:13">
      <c r="A2715" s="350">
        <v>41198</v>
      </c>
      <c r="B2715" s="346">
        <v>9.4357000000000006</v>
      </c>
      <c r="C2715" s="346">
        <v>2541.2800000000002</v>
      </c>
      <c r="D2715" s="346"/>
      <c r="E2715" s="351">
        <f t="shared" si="198"/>
        <v>41198</v>
      </c>
      <c r="F2715" s="353">
        <f t="shared" si="199"/>
        <v>1.9921309207255211</v>
      </c>
      <c r="G2715" s="354">
        <f t="shared" si="200"/>
        <v>1.0272556689883361</v>
      </c>
      <c r="I2715" s="351">
        <f t="shared" si="201"/>
        <v>41198</v>
      </c>
      <c r="J2715" s="353">
        <f t="array" ref="J2715">(PRODUCT(1+$F$2:F2715/100)-1)*100</f>
        <v>688.67435640254439</v>
      </c>
      <c r="K2715" s="354">
        <f t="array" ref="K2715">(PRODUCT(1+$G$2:G2715/100)-1)*100</f>
        <v>63.340232160532572</v>
      </c>
      <c r="M2715" s="361">
        <f t="shared" si="202"/>
        <v>3.8750044509355352</v>
      </c>
    </row>
    <row r="2716" spans="1:13">
      <c r="A2716" s="350">
        <v>41199</v>
      </c>
      <c r="B2716" s="346">
        <v>9.7886000000000006</v>
      </c>
      <c r="C2716" s="346">
        <v>2552.0500000000002</v>
      </c>
      <c r="D2716" s="346"/>
      <c r="E2716" s="351">
        <f t="shared" si="198"/>
        <v>41199</v>
      </c>
      <c r="F2716" s="353">
        <f t="shared" si="199"/>
        <v>3.7400510825905897</v>
      </c>
      <c r="G2716" s="354">
        <f t="shared" si="200"/>
        <v>0.42380217842976631</v>
      </c>
      <c r="I2716" s="351">
        <f t="shared" si="201"/>
        <v>41199</v>
      </c>
      <c r="J2716" s="353">
        <f t="array" ref="J2716">(PRODUCT(1+$F$2:F2716/100)-1)*100</f>
        <v>718.1711802072922</v>
      </c>
      <c r="K2716" s="354">
        <f t="array" ref="K2716">(PRODUCT(1+$G$2:G2716/100)-1)*100</f>
        <v>64.032471622681157</v>
      </c>
      <c r="M2716" s="361">
        <f t="shared" si="202"/>
        <v>3.8758617088927001</v>
      </c>
    </row>
    <row r="2717" spans="1:13">
      <c r="A2717" s="350">
        <v>41200</v>
      </c>
      <c r="B2717" s="346">
        <v>9.6228999999999996</v>
      </c>
      <c r="C2717" s="346">
        <v>2545.9499999999998</v>
      </c>
      <c r="D2717" s="346"/>
      <c r="E2717" s="351">
        <f t="shared" si="198"/>
        <v>41200</v>
      </c>
      <c r="F2717" s="353">
        <f t="shared" si="199"/>
        <v>-1.6927854851562119</v>
      </c>
      <c r="G2717" s="354">
        <f t="shared" si="200"/>
        <v>-0.23902353010326616</v>
      </c>
      <c r="I2717" s="351">
        <f t="shared" si="201"/>
        <v>41200</v>
      </c>
      <c r="J2717" s="353">
        <f t="array" ref="J2717">(PRODUCT(1+$F$2:F2717/100)-1)*100</f>
        <v>704.3212972250119</v>
      </c>
      <c r="K2717" s="354">
        <f t="array" ref="K2717">(PRODUCT(1+$G$2:G2717/100)-1)*100</f>
        <v>63.640395418492979</v>
      </c>
      <c r="M2717" s="361">
        <f t="shared" si="202"/>
        <v>3.8760138637883697</v>
      </c>
    </row>
    <row r="2718" spans="1:13">
      <c r="A2718" s="350">
        <v>41201</v>
      </c>
      <c r="B2718" s="346">
        <v>9.2828999999999997</v>
      </c>
      <c r="C2718" s="346">
        <v>2503.8000000000002</v>
      </c>
      <c r="D2718" s="346"/>
      <c r="E2718" s="351">
        <f t="shared" si="198"/>
        <v>41201</v>
      </c>
      <c r="F2718" s="353">
        <f t="shared" si="199"/>
        <v>-3.5332384208502599</v>
      </c>
      <c r="G2718" s="354">
        <f t="shared" si="200"/>
        <v>-1.6555706121486935</v>
      </c>
      <c r="I2718" s="351">
        <f t="shared" si="201"/>
        <v>41201</v>
      </c>
      <c r="J2718" s="353">
        <f t="array" ref="J2718">(PRODUCT(1+$F$2:F2718/100)-1)*100</f>
        <v>675.90270812437666</v>
      </c>
      <c r="K2718" s="354">
        <f t="array" ref="K2718">(PRODUCT(1+$G$2:G2718/100)-1)*100</f>
        <v>60.931213122340488</v>
      </c>
      <c r="M2718" s="361">
        <f t="shared" si="202"/>
        <v>3.8776733854839187</v>
      </c>
    </row>
    <row r="2719" spans="1:13">
      <c r="A2719" s="350">
        <v>41204</v>
      </c>
      <c r="B2719" s="346">
        <v>9.6971000000000007</v>
      </c>
      <c r="C2719" s="346">
        <v>2504.96</v>
      </c>
      <c r="D2719" s="346"/>
      <c r="E2719" s="351">
        <f t="shared" si="198"/>
        <v>41204</v>
      </c>
      <c r="F2719" s="353">
        <f t="shared" si="199"/>
        <v>4.4619677040580008</v>
      </c>
      <c r="G2719" s="354">
        <f t="shared" si="200"/>
        <v>4.6329579039849911E-2</v>
      </c>
      <c r="I2719" s="351">
        <f t="shared" si="201"/>
        <v>41204</v>
      </c>
      <c r="J2719" s="353">
        <f t="array" ref="J2719">(PRODUCT(1+$F$2:F2719/100)-1)*100</f>
        <v>710.52323637579775</v>
      </c>
      <c r="K2719" s="354">
        <f t="array" ref="K2719">(PRODUCT(1+$G$2:G2719/100)-1)*100</f>
        <v>61.005771875923799</v>
      </c>
      <c r="M2719" s="361">
        <f t="shared" si="202"/>
        <v>3.8798462432639829</v>
      </c>
    </row>
    <row r="2720" spans="1:13">
      <c r="A2720" s="350">
        <v>41205</v>
      </c>
      <c r="B2720" s="346">
        <v>9.7456999999999994</v>
      </c>
      <c r="C2720" s="346">
        <v>2468.7800000000002</v>
      </c>
      <c r="D2720" s="346"/>
      <c r="E2720" s="351">
        <f t="shared" si="198"/>
        <v>41205</v>
      </c>
      <c r="F2720" s="353">
        <f t="shared" si="199"/>
        <v>0.50118076538345768</v>
      </c>
      <c r="G2720" s="354">
        <f t="shared" si="200"/>
        <v>-1.4443344404700964</v>
      </c>
      <c r="I2720" s="351">
        <f t="shared" si="201"/>
        <v>41205</v>
      </c>
      <c r="J2720" s="353">
        <f t="array" ref="J2720">(PRODUCT(1+$F$2:F2720/100)-1)*100</f>
        <v>714.5854229354768</v>
      </c>
      <c r="K2720" s="354">
        <f t="array" ref="K2720">(PRODUCT(1+$G$2:G2720/100)-1)*100</f>
        <v>58.680310061575099</v>
      </c>
      <c r="M2720" s="361">
        <f t="shared" si="202"/>
        <v>3.8777337199269328</v>
      </c>
    </row>
    <row r="2721" spans="1:13">
      <c r="A2721" s="350">
        <v>41206</v>
      </c>
      <c r="B2721" s="346">
        <v>8.5882000000000005</v>
      </c>
      <c r="C2721" s="346">
        <v>2461.1799999999998</v>
      </c>
      <c r="D2721" s="346"/>
      <c r="E2721" s="351">
        <f t="shared" si="198"/>
        <v>41206</v>
      </c>
      <c r="F2721" s="353">
        <f t="shared" si="199"/>
        <v>-11.877032947864175</v>
      </c>
      <c r="G2721" s="354">
        <f t="shared" si="200"/>
        <v>-0.30784436037234464</v>
      </c>
      <c r="I2721" s="351">
        <f t="shared" si="201"/>
        <v>41206</v>
      </c>
      <c r="J2721" s="353">
        <f t="array" ref="J2721">(PRODUCT(1+$F$2:F2721/100)-1)*100</f>
        <v>617.83684386493155</v>
      </c>
      <c r="K2721" s="354">
        <f t="array" ref="K2721">(PRODUCT(1+$G$2:G2721/100)-1)*100</f>
        <v>58.191821676029186</v>
      </c>
      <c r="M2721" s="361">
        <f t="shared" si="202"/>
        <v>3.883237964049949</v>
      </c>
    </row>
    <row r="2722" spans="1:13">
      <c r="A2722" s="350">
        <v>41207</v>
      </c>
      <c r="B2722" s="346">
        <v>8.7871000000000006</v>
      </c>
      <c r="C2722" s="346">
        <v>2468.6</v>
      </c>
      <c r="D2722" s="346"/>
      <c r="E2722" s="351">
        <f t="shared" si="198"/>
        <v>41207</v>
      </c>
      <c r="F2722" s="353">
        <f t="shared" si="199"/>
        <v>2.3159684217880283</v>
      </c>
      <c r="G2722" s="354">
        <f t="shared" si="200"/>
        <v>0.30148140322934225</v>
      </c>
      <c r="I2722" s="351">
        <f t="shared" si="201"/>
        <v>41207</v>
      </c>
      <c r="J2722" s="353">
        <f t="array" ref="J2722">(PRODUCT(1+$F$2:F2722/100)-1)*100</f>
        <v>634.46171848880317</v>
      </c>
      <c r="K2722" s="354">
        <f t="array" ref="K2722">(PRODUCT(1+$G$2:G2722/100)-1)*100</f>
        <v>58.668740599812132</v>
      </c>
      <c r="M2722" s="361">
        <f t="shared" si="202"/>
        <v>3.8840243886692418</v>
      </c>
    </row>
    <row r="2723" spans="1:13">
      <c r="A2723" s="350">
        <v>41208</v>
      </c>
      <c r="B2723" s="346">
        <v>9.94</v>
      </c>
      <c r="C2723" s="346">
        <v>2466.8000000000002</v>
      </c>
      <c r="D2723" s="346"/>
      <c r="E2723" s="351">
        <f t="shared" si="198"/>
        <v>41208</v>
      </c>
      <c r="F2723" s="353">
        <f t="shared" si="199"/>
        <v>13.12036963275709</v>
      </c>
      <c r="G2723" s="354">
        <f t="shared" si="200"/>
        <v>-7.2915822733521374E-2</v>
      </c>
      <c r="I2723" s="351">
        <f t="shared" si="201"/>
        <v>41208</v>
      </c>
      <c r="J2723" s="353">
        <f t="array" ref="J2723">(PRODUCT(1+$F$2:F2723/100)-1)*100</f>
        <v>730.82581076563395</v>
      </c>
      <c r="K2723" s="354">
        <f t="array" ref="K2723">(PRODUCT(1+$G$2:G2723/100)-1)*100</f>
        <v>58.553045982182852</v>
      </c>
      <c r="M2723" s="361">
        <f t="shared" si="202"/>
        <v>3.9113067636366683</v>
      </c>
    </row>
    <row r="2724" spans="1:13">
      <c r="A2724" s="350">
        <v>41211</v>
      </c>
      <c r="B2724" s="346">
        <v>9.94</v>
      </c>
      <c r="C2724" s="346">
        <v>2466.8000000000002</v>
      </c>
      <c r="D2724" s="346"/>
      <c r="E2724" s="351">
        <f t="shared" si="198"/>
        <v>41211</v>
      </c>
      <c r="F2724" s="353">
        <f t="shared" si="199"/>
        <v>0</v>
      </c>
      <c r="G2724" s="354">
        <f t="shared" si="200"/>
        <v>0</v>
      </c>
      <c r="I2724" s="351">
        <f t="shared" si="201"/>
        <v>41211</v>
      </c>
      <c r="J2724" s="353">
        <f t="array" ref="J2724">(PRODUCT(1+$F$2:F2724/100)-1)*100</f>
        <v>730.82581076563395</v>
      </c>
      <c r="K2724" s="354">
        <f t="array" ref="K2724">(PRODUCT(1+$G$2:G2724/100)-1)*100</f>
        <v>58.553045982182852</v>
      </c>
      <c r="M2724" s="361">
        <f t="shared" si="202"/>
        <v>3.9109874984473629</v>
      </c>
    </row>
    <row r="2725" spans="1:13">
      <c r="A2725" s="350">
        <v>41212</v>
      </c>
      <c r="B2725" s="346">
        <v>9.94</v>
      </c>
      <c r="C2725" s="346">
        <v>2466.8000000000002</v>
      </c>
      <c r="D2725" s="346"/>
      <c r="E2725" s="351">
        <f t="shared" si="198"/>
        <v>41212</v>
      </c>
      <c r="F2725" s="353">
        <f t="shared" si="199"/>
        <v>0</v>
      </c>
      <c r="G2725" s="354">
        <f t="shared" si="200"/>
        <v>0</v>
      </c>
      <c r="I2725" s="351">
        <f t="shared" si="201"/>
        <v>41212</v>
      </c>
      <c r="J2725" s="353">
        <f t="array" ref="J2725">(PRODUCT(1+$F$2:F2725/100)-1)*100</f>
        <v>730.82581076563395</v>
      </c>
      <c r="K2725" s="354">
        <f t="array" ref="K2725">(PRODUCT(1+$G$2:G2725/100)-1)*100</f>
        <v>58.553045982182852</v>
      </c>
      <c r="M2725" s="361">
        <f t="shared" si="202"/>
        <v>3.9092995799304355</v>
      </c>
    </row>
    <row r="2726" spans="1:13">
      <c r="A2726" s="350">
        <v>41213</v>
      </c>
      <c r="B2726" s="346">
        <v>11.319900000000001</v>
      </c>
      <c r="C2726" s="346">
        <v>2467.5100000000002</v>
      </c>
      <c r="D2726" s="346"/>
      <c r="E2726" s="351">
        <f t="shared" si="198"/>
        <v>41213</v>
      </c>
      <c r="F2726" s="353">
        <f t="shared" si="199"/>
        <v>13.882293762575459</v>
      </c>
      <c r="G2726" s="354">
        <f t="shared" si="200"/>
        <v>2.8782227987678155E-2</v>
      </c>
      <c r="I2726" s="351">
        <f t="shared" si="201"/>
        <v>41213</v>
      </c>
      <c r="J2726" s="353">
        <f t="array" ref="J2726">(PRODUCT(1+$F$2:F2726/100)-1)*100</f>
        <v>846.16349047141841</v>
      </c>
      <c r="K2726" s="354">
        <f t="array" ref="K2726">(PRODUCT(1+$G$2:G2726/100)-1)*100</f>
        <v>58.598681081358841</v>
      </c>
      <c r="M2726" s="361">
        <f t="shared" si="202"/>
        <v>3.9381715809167512</v>
      </c>
    </row>
    <row r="2727" spans="1:13">
      <c r="A2727" s="350">
        <v>41214</v>
      </c>
      <c r="B2727" s="346">
        <v>11.098599999999999</v>
      </c>
      <c r="C2727" s="346">
        <v>2494.67</v>
      </c>
      <c r="D2727" s="346"/>
      <c r="E2727" s="351">
        <f t="shared" si="198"/>
        <v>41214</v>
      </c>
      <c r="F2727" s="353">
        <f t="shared" si="199"/>
        <v>-1.954964266468795</v>
      </c>
      <c r="G2727" s="354">
        <f t="shared" si="200"/>
        <v>1.1007047590485985</v>
      </c>
      <c r="I2727" s="351">
        <f t="shared" si="201"/>
        <v>41214</v>
      </c>
      <c r="J2727" s="353">
        <f t="array" ref="J2727">(PRODUCT(1+$F$2:F2727/100)-1)*100</f>
        <v>827.66633233032837</v>
      </c>
      <c r="K2727" s="354">
        <f t="array" ref="K2727">(PRODUCT(1+$G$2:G2727/100)-1)*100</f>
        <v>60.344384311809662</v>
      </c>
      <c r="M2727" s="361">
        <f t="shared" si="202"/>
        <v>3.9388311535170977</v>
      </c>
    </row>
    <row r="2728" spans="1:13">
      <c r="A2728" s="350">
        <v>41215</v>
      </c>
      <c r="B2728" s="346">
        <v>10.9857</v>
      </c>
      <c r="C2728" s="346">
        <v>2471.3000000000002</v>
      </c>
      <c r="D2728" s="346"/>
      <c r="E2728" s="351">
        <f t="shared" si="198"/>
        <v>41215</v>
      </c>
      <c r="F2728" s="353">
        <f t="shared" si="199"/>
        <v>-1.0172454183410506</v>
      </c>
      <c r="G2728" s="354">
        <f t="shared" si="200"/>
        <v>-0.93679725174070638</v>
      </c>
      <c r="I2728" s="351">
        <f t="shared" si="201"/>
        <v>41215</v>
      </c>
      <c r="J2728" s="353">
        <f t="array" ref="J2728">(PRODUCT(1+$F$2:F2728/100)-1)*100</f>
        <v>818.22968906720564</v>
      </c>
      <c r="K2728" s="354">
        <f t="array" ref="K2728">(PRODUCT(1+$G$2:G2728/100)-1)*100</f>
        <v>58.842282526256071</v>
      </c>
      <c r="M2728" s="361">
        <f t="shared" si="202"/>
        <v>3.939035589712637</v>
      </c>
    </row>
    <row r="2729" spans="1:13">
      <c r="A2729" s="350">
        <v>41218</v>
      </c>
      <c r="B2729" s="346">
        <v>11.177099999999999</v>
      </c>
      <c r="C2729" s="346">
        <v>2476.94</v>
      </c>
      <c r="D2729" s="346"/>
      <c r="E2729" s="351">
        <f t="shared" si="198"/>
        <v>41218</v>
      </c>
      <c r="F2729" s="353">
        <f t="shared" si="199"/>
        <v>1.7422649444277516</v>
      </c>
      <c r="G2729" s="354">
        <f t="shared" si="200"/>
        <v>0.22821996520050458</v>
      </c>
      <c r="I2729" s="351">
        <f t="shared" si="201"/>
        <v>41218</v>
      </c>
      <c r="J2729" s="353">
        <f t="array" ref="J2729">(PRODUCT(1+$F$2:F2729/100)-1)*100</f>
        <v>834.22768304915155</v>
      </c>
      <c r="K2729" s="354">
        <f t="array" ref="K2729">(PRODUCT(1+$G$2:G2729/100)-1)*100</f>
        <v>59.204792328161183</v>
      </c>
      <c r="M2729" s="361">
        <f t="shared" si="202"/>
        <v>3.9393939469471118</v>
      </c>
    </row>
    <row r="2730" spans="1:13">
      <c r="A2730" s="350">
        <v>41219</v>
      </c>
      <c r="B2730" s="346">
        <v>10.91</v>
      </c>
      <c r="C2730" s="346">
        <v>2496.46</v>
      </c>
      <c r="D2730" s="346"/>
      <c r="E2730" s="351">
        <f t="shared" si="198"/>
        <v>41219</v>
      </c>
      <c r="F2730" s="353">
        <f t="shared" si="199"/>
        <v>-2.3897075269971535</v>
      </c>
      <c r="G2730" s="354">
        <f t="shared" si="200"/>
        <v>0.78806914983811094</v>
      </c>
      <c r="I2730" s="351">
        <f t="shared" si="201"/>
        <v>41219</v>
      </c>
      <c r="J2730" s="353">
        <f t="array" ref="J2730">(PRODUCT(1+$F$2:F2730/100)-1)*100</f>
        <v>811.90237378803488</v>
      </c>
      <c r="K2730" s="354">
        <f t="array" ref="K2730">(PRODUCT(1+$G$2:G2730/100)-1)*100</f>
        <v>60.459436181563241</v>
      </c>
      <c r="M2730" s="361">
        <f t="shared" si="202"/>
        <v>3.9378272910888885</v>
      </c>
    </row>
    <row r="2731" spans="1:13">
      <c r="A2731" s="350">
        <v>41220</v>
      </c>
      <c r="B2731" s="346">
        <v>11.097099999999999</v>
      </c>
      <c r="C2731" s="346">
        <v>2439.48</v>
      </c>
      <c r="D2731" s="346"/>
      <c r="E2731" s="351">
        <f t="shared" si="198"/>
        <v>41220</v>
      </c>
      <c r="F2731" s="353">
        <f t="shared" si="199"/>
        <v>1.7149404216315167</v>
      </c>
      <c r="G2731" s="354">
        <f t="shared" si="200"/>
        <v>-2.2824319236038226</v>
      </c>
      <c r="I2731" s="351">
        <f t="shared" si="201"/>
        <v>41220</v>
      </c>
      <c r="J2731" s="353">
        <f t="array" ref="J2731">(PRODUCT(1+$F$2:F2731/100)-1)*100</f>
        <v>827.54095620194312</v>
      </c>
      <c r="K2731" s="354">
        <f t="array" ref="K2731">(PRODUCT(1+$G$2:G2731/100)-1)*100</f>
        <v>56.797058785720544</v>
      </c>
      <c r="M2731" s="361">
        <f t="shared" si="202"/>
        <v>3.9380578998225664</v>
      </c>
    </row>
    <row r="2732" spans="1:13">
      <c r="A2732" s="350">
        <v>41221</v>
      </c>
      <c r="B2732" s="346">
        <v>10.8529</v>
      </c>
      <c r="C2732" s="346">
        <v>2409.7199999999998</v>
      </c>
      <c r="D2732" s="346"/>
      <c r="E2732" s="351">
        <f t="shared" si="198"/>
        <v>41221</v>
      </c>
      <c r="F2732" s="353">
        <f t="shared" si="199"/>
        <v>-2.2005749249803919</v>
      </c>
      <c r="G2732" s="354">
        <f t="shared" si="200"/>
        <v>-1.219932116680611</v>
      </c>
      <c r="I2732" s="351">
        <f t="shared" si="201"/>
        <v>41221</v>
      </c>
      <c r="J2732" s="353">
        <f t="array" ref="J2732">(PRODUCT(1+$F$2:F2732/100)-1)*100</f>
        <v>807.12972250083988</v>
      </c>
      <c r="K2732" s="354">
        <f t="array" ref="K2732">(PRODUCT(1+$G$2:G2732/100)-1)*100</f>
        <v>54.884241107582966</v>
      </c>
      <c r="M2732" s="361">
        <f t="shared" si="202"/>
        <v>3.9380876205121349</v>
      </c>
    </row>
    <row r="2733" spans="1:13">
      <c r="A2733" s="350">
        <v>41222</v>
      </c>
      <c r="B2733" s="346">
        <v>11.1286</v>
      </c>
      <c r="C2733" s="346">
        <v>2413.92</v>
      </c>
      <c r="D2733" s="346"/>
      <c r="E2733" s="351">
        <f t="shared" si="198"/>
        <v>41222</v>
      </c>
      <c r="F2733" s="353">
        <f t="shared" si="199"/>
        <v>2.5403348413788107</v>
      </c>
      <c r="G2733" s="354">
        <f t="shared" si="200"/>
        <v>0.17429410885914098</v>
      </c>
      <c r="I2733" s="351">
        <f t="shared" si="201"/>
        <v>41222</v>
      </c>
      <c r="J2733" s="353">
        <f t="array" ref="J2733">(PRODUCT(1+$F$2:F2733/100)-1)*100</f>
        <v>830.17385489803155</v>
      </c>
      <c r="K2733" s="354">
        <f t="array" ref="K2733">(PRODUCT(1+$G$2:G2733/100)-1)*100</f>
        <v>55.154195215384675</v>
      </c>
      <c r="M2733" s="361">
        <f t="shared" si="202"/>
        <v>3.9384035248041296</v>
      </c>
    </row>
    <row r="2734" spans="1:13">
      <c r="A2734" s="350">
        <v>41225</v>
      </c>
      <c r="B2734" s="346">
        <v>11.17</v>
      </c>
      <c r="C2734" s="346">
        <v>2414.2399999999998</v>
      </c>
      <c r="D2734" s="346"/>
      <c r="E2734" s="351">
        <f t="shared" si="198"/>
        <v>41225</v>
      </c>
      <c r="F2734" s="353">
        <f t="shared" si="199"/>
        <v>0.37201444925687444</v>
      </c>
      <c r="G2734" s="354">
        <f t="shared" si="200"/>
        <v>1.3256445946829842E-2</v>
      </c>
      <c r="I2734" s="351">
        <f t="shared" si="201"/>
        <v>41225</v>
      </c>
      <c r="J2734" s="353">
        <f t="array" ref="J2734">(PRODUCT(1+$F$2:F2734/100)-1)*100</f>
        <v>833.63423604146192</v>
      </c>
      <c r="K2734" s="354">
        <f t="array" ref="K2734">(PRODUCT(1+$G$2:G2734/100)-1)*100</f>
        <v>55.174763147407631</v>
      </c>
      <c r="M2734" s="361">
        <f t="shared" si="202"/>
        <v>3.9379644563440088</v>
      </c>
    </row>
    <row r="2735" spans="1:13">
      <c r="A2735" s="350">
        <v>41226</v>
      </c>
      <c r="B2735" s="346">
        <v>11.3726</v>
      </c>
      <c r="C2735" s="346">
        <v>2405.38</v>
      </c>
      <c r="D2735" s="346"/>
      <c r="E2735" s="351">
        <f t="shared" si="198"/>
        <v>41226</v>
      </c>
      <c r="F2735" s="353">
        <f t="shared" si="199"/>
        <v>1.8137869292748521</v>
      </c>
      <c r="G2735" s="354">
        <f t="shared" si="200"/>
        <v>-0.36698919742857994</v>
      </c>
      <c r="I2735" s="351">
        <f t="shared" si="201"/>
        <v>41226</v>
      </c>
      <c r="J2735" s="353">
        <f t="array" ref="J2735">(PRODUCT(1+$F$2:F2735/100)-1)*100</f>
        <v>850.56837178201704</v>
      </c>
      <c r="K2735" s="354">
        <f t="array" ref="K2735">(PRODUCT(1+$G$2:G2735/100)-1)*100</f>
        <v>54.605288529521268</v>
      </c>
      <c r="M2735" s="361">
        <f t="shared" si="202"/>
        <v>3.9376320921055377</v>
      </c>
    </row>
    <row r="2736" spans="1:13">
      <c r="A2736" s="350">
        <v>41227</v>
      </c>
      <c r="B2736" s="346">
        <v>11.3973</v>
      </c>
      <c r="C2736" s="346">
        <v>2372.94</v>
      </c>
      <c r="D2736" s="346"/>
      <c r="E2736" s="351">
        <f t="shared" si="198"/>
        <v>41227</v>
      </c>
      <c r="F2736" s="353">
        <f t="shared" si="199"/>
        <v>0.21718868156797022</v>
      </c>
      <c r="G2736" s="354">
        <f t="shared" si="200"/>
        <v>-1.3486434575825879</v>
      </c>
      <c r="I2736" s="351">
        <f t="shared" si="201"/>
        <v>41227</v>
      </c>
      <c r="J2736" s="353">
        <f t="array" ref="J2736">(PRODUCT(1+$F$2:F2736/100)-1)*100</f>
        <v>852.63289869609252</v>
      </c>
      <c r="K2736" s="354">
        <f t="array" ref="K2736">(PRODUCT(1+$G$2:G2736/100)-1)*100</f>
        <v>52.52021442069119</v>
      </c>
      <c r="M2736" s="361">
        <f t="shared" si="202"/>
        <v>3.9370839911538744</v>
      </c>
    </row>
    <row r="2737" spans="1:13">
      <c r="A2737" s="350">
        <v>41228</v>
      </c>
      <c r="B2737" s="346">
        <v>11.6401</v>
      </c>
      <c r="C2737" s="346">
        <v>2369.3200000000002</v>
      </c>
      <c r="D2737" s="346"/>
      <c r="E2737" s="351">
        <f t="shared" si="198"/>
        <v>41228</v>
      </c>
      <c r="F2737" s="353">
        <f t="shared" si="199"/>
        <v>2.1303291130355451</v>
      </c>
      <c r="G2737" s="354">
        <f t="shared" si="200"/>
        <v>-0.15255337260949853</v>
      </c>
      <c r="I2737" s="351">
        <f t="shared" si="201"/>
        <v>41228</v>
      </c>
      <c r="J2737" s="353">
        <f t="array" ref="J2737">(PRODUCT(1+$F$2:F2737/100)-1)*100</f>
        <v>872.92711467736979</v>
      </c>
      <c r="K2737" s="354">
        <f t="array" ref="K2737">(PRODUCT(1+$G$2:G2737/100)-1)*100</f>
        <v>52.287539689681182</v>
      </c>
      <c r="M2737" s="361">
        <f t="shared" si="202"/>
        <v>3.9377394753613566</v>
      </c>
    </row>
    <row r="2738" spans="1:13">
      <c r="A2738" s="350">
        <v>41229</v>
      </c>
      <c r="B2738" s="346">
        <v>11.5571</v>
      </c>
      <c r="C2738" s="346">
        <v>2381.02</v>
      </c>
      <c r="D2738" s="346"/>
      <c r="E2738" s="351">
        <f t="shared" si="198"/>
        <v>41229</v>
      </c>
      <c r="F2738" s="353">
        <f t="shared" si="199"/>
        <v>-0.7130522933651795</v>
      </c>
      <c r="G2738" s="354">
        <f t="shared" si="200"/>
        <v>0.49381257069538442</v>
      </c>
      <c r="I2738" s="351">
        <f t="shared" si="201"/>
        <v>41229</v>
      </c>
      <c r="J2738" s="353">
        <f t="array" ref="J2738">(PRODUCT(1+$F$2:F2738/100)-1)*100</f>
        <v>865.98963557339118</v>
      </c>
      <c r="K2738" s="354">
        <f t="array" ref="K2738">(PRODUCT(1+$G$2:G2738/100)-1)*100</f>
        <v>53.039554704271552</v>
      </c>
      <c r="M2738" s="361">
        <f t="shared" si="202"/>
        <v>3.937168138504954</v>
      </c>
    </row>
    <row r="2739" spans="1:13">
      <c r="A2739" s="350">
        <v>41232</v>
      </c>
      <c r="B2739" s="346">
        <v>11.622999999999999</v>
      </c>
      <c r="C2739" s="346">
        <v>2428.4699999999998</v>
      </c>
      <c r="D2739" s="346"/>
      <c r="E2739" s="351">
        <f t="shared" si="198"/>
        <v>41232</v>
      </c>
      <c r="F2739" s="353">
        <f t="shared" si="199"/>
        <v>0.57021225047806379</v>
      </c>
      <c r="G2739" s="354">
        <f t="shared" si="200"/>
        <v>1.9928434032473463</v>
      </c>
      <c r="I2739" s="351">
        <f t="shared" si="201"/>
        <v>41232</v>
      </c>
      <c r="J2739" s="353">
        <f t="array" ref="J2739">(PRODUCT(1+$F$2:F2739/100)-1)*100</f>
        <v>871.49782681377894</v>
      </c>
      <c r="K2739" s="354">
        <f t="array" ref="K2739">(PRODUCT(1+$G$2:G2739/100)-1)*100</f>
        <v>56.089393374554739</v>
      </c>
      <c r="M2739" s="361">
        <f t="shared" si="202"/>
        <v>3.9371594598806068</v>
      </c>
    </row>
    <row r="2740" spans="1:13">
      <c r="A2740" s="350">
        <v>41233</v>
      </c>
      <c r="B2740" s="346">
        <v>11.7714</v>
      </c>
      <c r="C2740" s="346">
        <v>2430.29</v>
      </c>
      <c r="D2740" s="346"/>
      <c r="E2740" s="351">
        <f t="shared" si="198"/>
        <v>41233</v>
      </c>
      <c r="F2740" s="353">
        <f t="shared" si="199"/>
        <v>1.2767788006538883</v>
      </c>
      <c r="G2740" s="354">
        <f t="shared" si="200"/>
        <v>7.4944306497504165E-2</v>
      </c>
      <c r="I2740" s="351">
        <f t="shared" si="201"/>
        <v>41233</v>
      </c>
      <c r="J2740" s="353">
        <f t="array" ref="J2740">(PRODUCT(1+$F$2:F2740/100)-1)*100</f>
        <v>883.90170511535052</v>
      </c>
      <c r="K2740" s="354">
        <f t="array" ref="K2740">(PRODUCT(1+$G$2:G2740/100)-1)*100</f>
        <v>56.206373487935466</v>
      </c>
      <c r="M2740" s="361">
        <f t="shared" si="202"/>
        <v>3.9369918040833052</v>
      </c>
    </row>
    <row r="2741" spans="1:13">
      <c r="A2741" s="350">
        <v>41234</v>
      </c>
      <c r="B2741" s="346">
        <v>11.857100000000001</v>
      </c>
      <c r="C2741" s="346">
        <v>2435.9699999999998</v>
      </c>
      <c r="D2741" s="346"/>
      <c r="E2741" s="351">
        <f t="shared" si="198"/>
        <v>41234</v>
      </c>
      <c r="F2741" s="353">
        <f t="shared" si="199"/>
        <v>0.72803574765958334</v>
      </c>
      <c r="G2741" s="354">
        <f t="shared" si="200"/>
        <v>0.23371696381913054</v>
      </c>
      <c r="I2741" s="351">
        <f t="shared" si="201"/>
        <v>41234</v>
      </c>
      <c r="J2741" s="353">
        <f t="array" ref="J2741">(PRODUCT(1+$F$2:F2741/100)-1)*100</f>
        <v>891.06486125042238</v>
      </c>
      <c r="K2741" s="354">
        <f t="array" ref="K2741">(PRODUCT(1+$G$2:G2741/100)-1)*100</f>
        <v>56.571454281343449</v>
      </c>
      <c r="M2741" s="361">
        <f t="shared" si="202"/>
        <v>3.9369928270070944</v>
      </c>
    </row>
    <row r="2742" spans="1:13">
      <c r="A2742" s="350">
        <v>41235</v>
      </c>
      <c r="B2742" s="346">
        <v>11.857100000000001</v>
      </c>
      <c r="C2742" s="346">
        <v>2435.9699999999998</v>
      </c>
      <c r="D2742" s="346"/>
      <c r="E2742" s="351">
        <f t="shared" si="198"/>
        <v>41235</v>
      </c>
      <c r="F2742" s="353">
        <f t="shared" si="199"/>
        <v>0</v>
      </c>
      <c r="G2742" s="354">
        <f t="shared" si="200"/>
        <v>0</v>
      </c>
      <c r="I2742" s="351">
        <f t="shared" si="201"/>
        <v>41235</v>
      </c>
      <c r="J2742" s="353">
        <f t="array" ref="J2742">(PRODUCT(1+$F$2:F2742/100)-1)*100</f>
        <v>891.06486125042238</v>
      </c>
      <c r="K2742" s="354">
        <f t="array" ref="K2742">(PRODUCT(1+$G$2:G2742/100)-1)*100</f>
        <v>56.571454281343449</v>
      </c>
      <c r="M2742" s="361">
        <f t="shared" si="202"/>
        <v>3.9369436613002438</v>
      </c>
    </row>
    <row r="2743" spans="1:13">
      <c r="A2743" s="350">
        <v>41236</v>
      </c>
      <c r="B2743" s="346">
        <v>11.85</v>
      </c>
      <c r="C2743" s="346">
        <v>2468.06</v>
      </c>
      <c r="D2743" s="346"/>
      <c r="E2743" s="351">
        <f t="shared" si="198"/>
        <v>41236</v>
      </c>
      <c r="F2743" s="353">
        <f t="shared" si="199"/>
        <v>-5.9879734505075E-2</v>
      </c>
      <c r="G2743" s="354">
        <f t="shared" si="200"/>
        <v>1.3173397045119772</v>
      </c>
      <c r="I2743" s="351">
        <f t="shared" si="201"/>
        <v>41236</v>
      </c>
      <c r="J2743" s="353">
        <f t="array" ref="J2743">(PRODUCT(1+$F$2:F2743/100)-1)*100</f>
        <v>890.47141424273252</v>
      </c>
      <c r="K2743" s="354">
        <f t="array" ref="K2743">(PRODUCT(1+$G$2:G2743/100)-1)*100</f>
        <v>58.634032214523415</v>
      </c>
      <c r="M2743" s="361">
        <f t="shared" si="202"/>
        <v>3.9366759543549716</v>
      </c>
    </row>
    <row r="2744" spans="1:13">
      <c r="A2744" s="350">
        <v>41239</v>
      </c>
      <c r="B2744" s="346">
        <v>11.722899999999999</v>
      </c>
      <c r="C2744" s="346">
        <v>2463.12</v>
      </c>
      <c r="D2744" s="346"/>
      <c r="E2744" s="351">
        <f t="shared" si="198"/>
        <v>41239</v>
      </c>
      <c r="F2744" s="353">
        <f t="shared" si="199"/>
        <v>-1.0725738396624496</v>
      </c>
      <c r="G2744" s="354">
        <f t="shared" si="200"/>
        <v>-0.2001572084957437</v>
      </c>
      <c r="I2744" s="351">
        <f t="shared" si="201"/>
        <v>41239</v>
      </c>
      <c r="J2744" s="353">
        <f t="array" ref="J2744">(PRODUCT(1+$F$2:F2744/100)-1)*100</f>
        <v>879.8478769642303</v>
      </c>
      <c r="K2744" s="354">
        <f t="array" ref="K2744">(PRODUCT(1+$G$2:G2744/100)-1)*100</f>
        <v>58.31651476391859</v>
      </c>
      <c r="M2744" s="361">
        <f t="shared" si="202"/>
        <v>3.9367829473644171</v>
      </c>
    </row>
    <row r="2745" spans="1:13">
      <c r="A2745" s="350">
        <v>41240</v>
      </c>
      <c r="B2745" s="346">
        <v>11.868600000000001</v>
      </c>
      <c r="C2745" s="346">
        <v>2450.48</v>
      </c>
      <c r="D2745" s="346"/>
      <c r="E2745" s="351">
        <f t="shared" si="198"/>
        <v>41240</v>
      </c>
      <c r="F2745" s="353">
        <f t="shared" si="199"/>
        <v>1.2428665262008698</v>
      </c>
      <c r="G2745" s="354">
        <f t="shared" si="200"/>
        <v>-0.51317028808989251</v>
      </c>
      <c r="I2745" s="351">
        <f t="shared" si="201"/>
        <v>41240</v>
      </c>
      <c r="J2745" s="353">
        <f t="array" ref="J2745">(PRODUCT(1+$F$2:F2745/100)-1)*100</f>
        <v>892.02607823470862</v>
      </c>
      <c r="K2745" s="354">
        <f t="array" ref="K2745">(PRODUCT(1+$G$2:G2745/100)-1)*100</f>
        <v>57.504081449010712</v>
      </c>
      <c r="M2745" s="361">
        <f t="shared" si="202"/>
        <v>3.9369845357817406</v>
      </c>
    </row>
    <row r="2746" spans="1:13">
      <c r="A2746" s="350">
        <v>41241</v>
      </c>
      <c r="B2746" s="346">
        <v>11.7471</v>
      </c>
      <c r="C2746" s="346">
        <v>2470.4699999999998</v>
      </c>
      <c r="D2746" s="346"/>
      <c r="E2746" s="351">
        <f t="shared" si="198"/>
        <v>41241</v>
      </c>
      <c r="F2746" s="353">
        <f t="shared" si="199"/>
        <v>-1.0237096203427609</v>
      </c>
      <c r="G2746" s="354">
        <f t="shared" si="200"/>
        <v>0.8157585452645888</v>
      </c>
      <c r="I2746" s="351">
        <f t="shared" si="201"/>
        <v>41241</v>
      </c>
      <c r="J2746" s="353">
        <f t="array" ref="J2746">(PRODUCT(1+$F$2:F2746/100)-1)*100</f>
        <v>881.87061183551077</v>
      </c>
      <c r="K2746" s="354">
        <f t="array" ref="K2746">(PRODUCT(1+$G$2:G2746/100)-1)*100</f>
        <v>58.788934452571517</v>
      </c>
      <c r="M2746" s="361">
        <f t="shared" si="202"/>
        <v>3.936233805885875</v>
      </c>
    </row>
    <row r="2747" spans="1:13">
      <c r="A2747" s="350">
        <v>41242</v>
      </c>
      <c r="B2747" s="346">
        <v>11.6257</v>
      </c>
      <c r="C2747" s="346">
        <v>2481.42</v>
      </c>
      <c r="D2747" s="346"/>
      <c r="E2747" s="351">
        <f t="shared" si="198"/>
        <v>41242</v>
      </c>
      <c r="F2747" s="353">
        <f t="shared" si="199"/>
        <v>-1.0334465527662151</v>
      </c>
      <c r="G2747" s="354">
        <f t="shared" si="200"/>
        <v>0.44323549769882398</v>
      </c>
      <c r="I2747" s="351">
        <f t="shared" si="201"/>
        <v>41242</v>
      </c>
      <c r="J2747" s="353">
        <f t="array" ref="J2747">(PRODUCT(1+$F$2:F2747/100)-1)*100</f>
        <v>871.7235038448722</v>
      </c>
      <c r="K2747" s="354">
        <f t="array" ref="K2747">(PRODUCT(1+$G$2:G2747/100)-1)*100</f>
        <v>59.492743376483027</v>
      </c>
      <c r="M2747" s="361">
        <f t="shared" si="202"/>
        <v>3.9362073069278374</v>
      </c>
    </row>
    <row r="2748" spans="1:13">
      <c r="A2748" s="350">
        <v>41243</v>
      </c>
      <c r="B2748" s="346">
        <v>11.6729</v>
      </c>
      <c r="C2748" s="346">
        <v>2481.8200000000002</v>
      </c>
      <c r="D2748" s="346"/>
      <c r="E2748" s="351">
        <f t="shared" si="198"/>
        <v>41243</v>
      </c>
      <c r="F2748" s="353">
        <f t="shared" si="199"/>
        <v>0.40599705824164722</v>
      </c>
      <c r="G2748" s="354">
        <f t="shared" si="200"/>
        <v>1.611980237121724E-2</v>
      </c>
      <c r="I2748" s="351">
        <f t="shared" si="201"/>
        <v>41243</v>
      </c>
      <c r="J2748" s="353">
        <f t="array" ref="J2748">(PRODUCT(1+$F$2:F2748/100)-1)*100</f>
        <v>875.66867268472515</v>
      </c>
      <c r="K2748" s="354">
        <f t="array" ref="K2748">(PRODUCT(1+$G$2:G2748/100)-1)*100</f>
        <v>59.518453291511754</v>
      </c>
      <c r="M2748" s="361">
        <f t="shared" si="202"/>
        <v>3.9361154101716713</v>
      </c>
    </row>
    <row r="2749" spans="1:13">
      <c r="A2749" s="350">
        <v>41246</v>
      </c>
      <c r="B2749" s="346">
        <v>10.857100000000001</v>
      </c>
      <c r="C2749" s="346">
        <v>2470.0700000000002</v>
      </c>
      <c r="D2749" s="346"/>
      <c r="E2749" s="351">
        <f t="shared" si="198"/>
        <v>41246</v>
      </c>
      <c r="F2749" s="353">
        <f t="shared" si="199"/>
        <v>-6.9888373925930942</v>
      </c>
      <c r="G2749" s="354">
        <f t="shared" si="200"/>
        <v>-0.47344287659862871</v>
      </c>
      <c r="I2749" s="351">
        <f t="shared" si="201"/>
        <v>41246</v>
      </c>
      <c r="J2749" s="353">
        <f t="array" ref="J2749">(PRODUCT(1+$F$2:F2749/100)-1)*100</f>
        <v>807.48077566031839</v>
      </c>
      <c r="K2749" s="354">
        <f t="array" ref="K2749">(PRODUCT(1+$G$2:G2749/100)-1)*100</f>
        <v>58.763224537542769</v>
      </c>
      <c r="M2749" s="361">
        <f t="shared" si="202"/>
        <v>3.9440750168057703</v>
      </c>
    </row>
    <row r="2750" spans="1:13">
      <c r="A2750" s="350">
        <v>41247</v>
      </c>
      <c r="B2750" s="346">
        <v>12.378399999999999</v>
      </c>
      <c r="C2750" s="346">
        <v>2465.9</v>
      </c>
      <c r="D2750" s="346"/>
      <c r="E2750" s="351">
        <f t="shared" si="198"/>
        <v>41247</v>
      </c>
      <c r="F2750" s="353">
        <f t="shared" si="199"/>
        <v>14.012028994851278</v>
      </c>
      <c r="G2750" s="354">
        <f t="shared" si="200"/>
        <v>-0.16882112652678583</v>
      </c>
      <c r="I2750" s="351">
        <f t="shared" si="201"/>
        <v>41247</v>
      </c>
      <c r="J2750" s="353">
        <f t="array" ref="J2750">(PRODUCT(1+$F$2:F2750/100)-1)*100</f>
        <v>934.63724506854339</v>
      </c>
      <c r="K2750" s="354">
        <f t="array" ref="K2750">(PRODUCT(1+$G$2:G2750/100)-1)*100</f>
        <v>58.495198673368229</v>
      </c>
      <c r="M2750" s="361">
        <f t="shared" si="202"/>
        <v>3.9746863343641454</v>
      </c>
    </row>
    <row r="2751" spans="1:13">
      <c r="A2751" s="350">
        <v>41248</v>
      </c>
      <c r="B2751" s="346">
        <v>11.91</v>
      </c>
      <c r="C2751" s="346">
        <v>2470.59</v>
      </c>
      <c r="D2751" s="346"/>
      <c r="E2751" s="351">
        <f t="shared" si="198"/>
        <v>41248</v>
      </c>
      <c r="F2751" s="353">
        <f t="shared" si="199"/>
        <v>-3.7840108576229436</v>
      </c>
      <c r="G2751" s="354">
        <f t="shared" si="200"/>
        <v>0.19019424956405739</v>
      </c>
      <c r="I2751" s="351">
        <f t="shared" si="201"/>
        <v>41248</v>
      </c>
      <c r="J2751" s="353">
        <f t="array" ref="J2751">(PRODUCT(1+$F$2:F2751/100)-1)*100</f>
        <v>895.48645937813887</v>
      </c>
      <c r="K2751" s="354">
        <f t="array" ref="K2751">(PRODUCT(1+$G$2:G2751/100)-1)*100</f>
        <v>58.796647427080103</v>
      </c>
      <c r="M2751" s="361">
        <f t="shared" si="202"/>
        <v>3.9755399879528546</v>
      </c>
    </row>
    <row r="2752" spans="1:13">
      <c r="A2752" s="350">
        <v>41249</v>
      </c>
      <c r="B2752" s="346">
        <v>12.31</v>
      </c>
      <c r="C2752" s="346">
        <v>2479.4</v>
      </c>
      <c r="D2752" s="346"/>
      <c r="E2752" s="351">
        <f t="shared" si="198"/>
        <v>41249</v>
      </c>
      <c r="F2752" s="353">
        <f t="shared" si="199"/>
        <v>3.3585222502099166</v>
      </c>
      <c r="G2752" s="354">
        <f t="shared" si="200"/>
        <v>0.35659498338453943</v>
      </c>
      <c r="I2752" s="351">
        <f t="shared" si="201"/>
        <v>41249</v>
      </c>
      <c r="J2752" s="353">
        <f t="array" ref="J2752">(PRODUCT(1+$F$2:F2752/100)-1)*100</f>
        <v>928.9200936141807</v>
      </c>
      <c r="K2752" s="354">
        <f t="array" ref="K2752">(PRODUCT(1+$G$2:G2752/100)-1)*100</f>
        <v>59.362908305587901</v>
      </c>
      <c r="M2752" s="361">
        <f t="shared" si="202"/>
        <v>3.9771322927101131</v>
      </c>
    </row>
    <row r="2753" spans="1:13">
      <c r="A2753" s="350">
        <v>41250</v>
      </c>
      <c r="B2753" s="346">
        <v>12.2829</v>
      </c>
      <c r="C2753" s="346">
        <v>2486.84</v>
      </c>
      <c r="D2753" s="346"/>
      <c r="E2753" s="351">
        <f t="shared" si="198"/>
        <v>41250</v>
      </c>
      <c r="F2753" s="353">
        <f t="shared" si="199"/>
        <v>-0.22014622258327288</v>
      </c>
      <c r="G2753" s="354">
        <f t="shared" si="200"/>
        <v>0.30007259820925558</v>
      </c>
      <c r="I2753" s="351">
        <f t="shared" si="201"/>
        <v>41250</v>
      </c>
      <c r="J2753" s="353">
        <f t="array" ref="J2753">(PRODUCT(1+$F$2:F2753/100)-1)*100</f>
        <v>926.65496489468887</v>
      </c>
      <c r="K2753" s="354">
        <f t="array" ref="K2753">(PRODUCT(1+$G$2:G2753/100)-1)*100</f>
        <v>59.841112725122315</v>
      </c>
      <c r="M2753" s="361">
        <f t="shared" si="202"/>
        <v>3.9771504945741936</v>
      </c>
    </row>
    <row r="2754" spans="1:13">
      <c r="A2754" s="350">
        <v>41253</v>
      </c>
      <c r="B2754" s="346">
        <v>12.1143</v>
      </c>
      <c r="C2754" s="346">
        <v>2487.7800000000002</v>
      </c>
      <c r="D2754" s="346"/>
      <c r="E2754" s="351">
        <f t="shared" si="198"/>
        <v>41253</v>
      </c>
      <c r="F2754" s="353">
        <f t="shared" si="199"/>
        <v>-1.3726400117236137</v>
      </c>
      <c r="G2754" s="354">
        <f t="shared" si="200"/>
        <v>3.7798973798075508E-2</v>
      </c>
      <c r="I2754" s="351">
        <f t="shared" si="201"/>
        <v>41253</v>
      </c>
      <c r="J2754" s="353">
        <f t="array" ref="J2754">(PRODUCT(1+$F$2:F2754/100)-1)*100</f>
        <v>912.56268806419735</v>
      </c>
      <c r="K2754" s="354">
        <f t="array" ref="K2754">(PRODUCT(1+$G$2:G2754/100)-1)*100</f>
        <v>59.901531025439823</v>
      </c>
      <c r="M2754" s="361">
        <f t="shared" si="202"/>
        <v>3.9775153240796199</v>
      </c>
    </row>
    <row r="2755" spans="1:13">
      <c r="A2755" s="350">
        <v>41254</v>
      </c>
      <c r="B2755" s="346">
        <v>12.297700000000001</v>
      </c>
      <c r="C2755" s="346">
        <v>2504.08</v>
      </c>
      <c r="D2755" s="346"/>
      <c r="E2755" s="351">
        <f t="shared" ref="E2755:E2818" si="203">A2755</f>
        <v>41254</v>
      </c>
      <c r="F2755" s="353">
        <f t="shared" ref="F2755:F2818" si="204">((B2755/B2754)-1)*100</f>
        <v>1.5139133090644963</v>
      </c>
      <c r="G2755" s="354">
        <f t="shared" ref="G2755:G2818" si="205">((C2755/C2754)-1)*100</f>
        <v>0.65520263045766303</v>
      </c>
      <c r="I2755" s="351">
        <f t="shared" ref="I2755:I2818" si="206">E2755</f>
        <v>41254</v>
      </c>
      <c r="J2755" s="353">
        <f t="array" ref="J2755">(PRODUCT(1+$F$2:F2755/100)-1)*100</f>
        <v>927.89200936142254</v>
      </c>
      <c r="K2755" s="354">
        <f t="array" ref="K2755">(PRODUCT(1+$G$2:G2755/100)-1)*100</f>
        <v>60.94921006286058</v>
      </c>
      <c r="M2755" s="361">
        <f t="shared" si="202"/>
        <v>3.9775664034707749</v>
      </c>
    </row>
    <row r="2756" spans="1:13">
      <c r="A2756" s="350">
        <v>41255</v>
      </c>
      <c r="B2756" s="346">
        <v>12.961399999999999</v>
      </c>
      <c r="C2756" s="346">
        <v>2505.7600000000002</v>
      </c>
      <c r="D2756" s="346"/>
      <c r="E2756" s="351">
        <f t="shared" si="203"/>
        <v>41255</v>
      </c>
      <c r="F2756" s="353">
        <f t="shared" si="204"/>
        <v>5.3969441440269161</v>
      </c>
      <c r="G2756" s="354">
        <f t="shared" si="205"/>
        <v>6.7090508290479356E-2</v>
      </c>
      <c r="I2756" s="351">
        <f t="shared" si="206"/>
        <v>41255</v>
      </c>
      <c r="J2756" s="353">
        <f t="array" ref="J2756">(PRODUCT(1+$F$2:F2756/100)-1)*100</f>
        <v>983.36676696757445</v>
      </c>
      <c r="K2756" s="354">
        <f t="array" ref="K2756">(PRODUCT(1+$G$2:G2756/100)-1)*100</f>
        <v>61.057191705981275</v>
      </c>
      <c r="M2756" s="361">
        <f t="shared" si="202"/>
        <v>3.9813832585304838</v>
      </c>
    </row>
    <row r="2757" spans="1:13">
      <c r="A2757" s="350">
        <v>41256</v>
      </c>
      <c r="B2757" s="346">
        <v>13.222899999999999</v>
      </c>
      <c r="C2757" s="346">
        <v>2490.56</v>
      </c>
      <c r="D2757" s="346"/>
      <c r="E2757" s="351">
        <f t="shared" si="203"/>
        <v>41256</v>
      </c>
      <c r="F2757" s="353">
        <f t="shared" si="204"/>
        <v>2.0175289706358956</v>
      </c>
      <c r="G2757" s="354">
        <f t="shared" si="205"/>
        <v>-0.60660238809783218</v>
      </c>
      <c r="I2757" s="351">
        <f t="shared" si="206"/>
        <v>41256</v>
      </c>
      <c r="J2757" s="353">
        <f t="array" ref="J2757">(PRODUCT(1+$F$2:F2757/100)-1)*100</f>
        <v>1005.2240053493866</v>
      </c>
      <c r="K2757" s="354">
        <f t="array" ref="K2757">(PRODUCT(1+$G$2:G2757/100)-1)*100</f>
        <v>60.080214934889483</v>
      </c>
      <c r="M2757" s="361">
        <f t="shared" si="202"/>
        <v>3.9817412771755722</v>
      </c>
    </row>
    <row r="2758" spans="1:13">
      <c r="A2758" s="350">
        <v>41257</v>
      </c>
      <c r="B2758" s="346">
        <v>13.3286</v>
      </c>
      <c r="C2758" s="346">
        <v>2480.36</v>
      </c>
      <c r="D2758" s="346"/>
      <c r="E2758" s="351">
        <f t="shared" si="203"/>
        <v>41257</v>
      </c>
      <c r="F2758" s="353">
        <f t="shared" si="204"/>
        <v>0.79937078855623067</v>
      </c>
      <c r="G2758" s="354">
        <f t="shared" si="205"/>
        <v>-0.40954644738532275</v>
      </c>
      <c r="I2758" s="351">
        <f t="shared" si="206"/>
        <v>41257</v>
      </c>
      <c r="J2758" s="353">
        <f t="array" ref="J2758">(PRODUCT(1+$F$2:F2758/100)-1)*100</f>
        <v>1014.0588431962607</v>
      </c>
      <c r="K2758" s="354">
        <f t="array" ref="K2758">(PRODUCT(1+$G$2:G2758/100)-1)*100</f>
        <v>59.424612101656862</v>
      </c>
      <c r="M2758" s="361">
        <f t="shared" si="202"/>
        <v>3.9817176651385924</v>
      </c>
    </row>
    <row r="2759" spans="1:13">
      <c r="A2759" s="350">
        <v>41260</v>
      </c>
      <c r="B2759" s="346">
        <v>13.528600000000001</v>
      </c>
      <c r="C2759" s="346">
        <v>2509.84</v>
      </c>
      <c r="D2759" s="346"/>
      <c r="E2759" s="351">
        <f t="shared" si="203"/>
        <v>41260</v>
      </c>
      <c r="F2759" s="353">
        <f t="shared" si="204"/>
        <v>1.5005326891046389</v>
      </c>
      <c r="G2759" s="354">
        <f t="shared" si="205"/>
        <v>1.1885371478333795</v>
      </c>
      <c r="I2759" s="351">
        <f t="shared" si="206"/>
        <v>41260</v>
      </c>
      <c r="J2759" s="353">
        <f t="array" ref="J2759">(PRODUCT(1+$F$2:F2759/100)-1)*100</f>
        <v>1030.7756603142816</v>
      </c>
      <c r="K2759" s="354">
        <f t="array" ref="K2759">(PRODUCT(1+$G$2:G2759/100)-1)*100</f>
        <v>61.319432839274327</v>
      </c>
      <c r="M2759" s="361">
        <f t="shared" si="202"/>
        <v>3.9801774705149096</v>
      </c>
    </row>
    <row r="2760" spans="1:13">
      <c r="A2760" s="350">
        <v>41261</v>
      </c>
      <c r="B2760" s="346">
        <v>13.663</v>
      </c>
      <c r="C2760" s="346">
        <v>2538.7199999999998</v>
      </c>
      <c r="D2760" s="346"/>
      <c r="E2760" s="351">
        <f t="shared" si="203"/>
        <v>41261</v>
      </c>
      <c r="F2760" s="353">
        <f t="shared" si="204"/>
        <v>0.99345091140250474</v>
      </c>
      <c r="G2760" s="354">
        <f t="shared" si="205"/>
        <v>1.1506709591049491</v>
      </c>
      <c r="I2760" s="351">
        <f t="shared" si="206"/>
        <v>41261</v>
      </c>
      <c r="J2760" s="353">
        <f t="array" ref="J2760">(PRODUCT(1+$F$2:F2760/100)-1)*100</f>
        <v>1042.0093614175914</v>
      </c>
      <c r="K2760" s="354">
        <f t="array" ref="K2760">(PRODUCT(1+$G$2:G2760/100)-1)*100</f>
        <v>63.175688704348666</v>
      </c>
      <c r="M2760" s="361">
        <f t="shared" si="202"/>
        <v>3.9792014321667275</v>
      </c>
    </row>
    <row r="2761" spans="1:13">
      <c r="A2761" s="350">
        <v>41262</v>
      </c>
      <c r="B2761" s="346">
        <v>13.4255</v>
      </c>
      <c r="C2761" s="346">
        <v>2519.54</v>
      </c>
      <c r="D2761" s="346"/>
      <c r="E2761" s="351">
        <f t="shared" si="203"/>
        <v>41262</v>
      </c>
      <c r="F2761" s="353">
        <f t="shared" si="204"/>
        <v>-1.7382712435043635</v>
      </c>
      <c r="G2761" s="354">
        <f t="shared" si="205"/>
        <v>-0.75549883405809926</v>
      </c>
      <c r="I2761" s="351">
        <f t="shared" si="206"/>
        <v>41262</v>
      </c>
      <c r="J2761" s="353">
        <f t="array" ref="J2761">(PRODUCT(1+$F$2:F2761/100)-1)*100</f>
        <v>1022.1581410899416</v>
      </c>
      <c r="K2761" s="354">
        <f t="array" ref="K2761">(PRODUCT(1+$G$2:G2761/100)-1)*100</f>
        <v>61.942898278721039</v>
      </c>
      <c r="M2761" s="361">
        <f t="shared" si="202"/>
        <v>3.9796129645296237</v>
      </c>
    </row>
    <row r="2762" spans="1:13">
      <c r="A2762" s="350">
        <v>41263</v>
      </c>
      <c r="B2762" s="346">
        <v>13.357100000000001</v>
      </c>
      <c r="C2762" s="346">
        <v>2533.91</v>
      </c>
      <c r="D2762" s="346"/>
      <c r="E2762" s="351">
        <f t="shared" si="203"/>
        <v>41263</v>
      </c>
      <c r="F2762" s="353">
        <f t="shared" si="204"/>
        <v>-0.50947823172320383</v>
      </c>
      <c r="G2762" s="354">
        <f t="shared" si="205"/>
        <v>0.57034220532319324</v>
      </c>
      <c r="I2762" s="351">
        <f t="shared" si="206"/>
        <v>41263</v>
      </c>
      <c r="J2762" s="353">
        <f t="array" ref="J2762">(PRODUCT(1+$F$2:F2762/100)-1)*100</f>
        <v>1016.4409896355787</v>
      </c>
      <c r="K2762" s="354">
        <f t="array" ref="K2762">(PRODUCT(1+$G$2:G2762/100)-1)*100</f>
        <v>62.866526976128199</v>
      </c>
      <c r="M2762" s="361">
        <f t="shared" si="202"/>
        <v>3.9794734776016405</v>
      </c>
    </row>
    <row r="2763" spans="1:13">
      <c r="A2763" s="350">
        <v>41264</v>
      </c>
      <c r="B2763" s="346">
        <v>13.0486</v>
      </c>
      <c r="C2763" s="346">
        <v>2510.3200000000002</v>
      </c>
      <c r="D2763" s="346"/>
      <c r="E2763" s="351">
        <f t="shared" si="203"/>
        <v>41264</v>
      </c>
      <c r="F2763" s="353">
        <f t="shared" si="204"/>
        <v>-2.3096330790366215</v>
      </c>
      <c r="G2763" s="354">
        <f t="shared" si="205"/>
        <v>-0.9309722918335539</v>
      </c>
      <c r="I2763" s="351">
        <f t="shared" si="206"/>
        <v>41264</v>
      </c>
      <c r="J2763" s="353">
        <f t="array" ref="J2763">(PRODUCT(1+$F$2:F2763/100)-1)*100</f>
        <v>990.65529923103156</v>
      </c>
      <c r="K2763" s="354">
        <f t="array" ref="K2763">(PRODUCT(1+$G$2:G2763/100)-1)*100</f>
        <v>61.350284737308833</v>
      </c>
      <c r="M2763" s="361">
        <f t="shared" si="202"/>
        <v>3.9803431509661236</v>
      </c>
    </row>
    <row r="2764" spans="1:13">
      <c r="A2764" s="350">
        <v>41267</v>
      </c>
      <c r="B2764" s="346">
        <v>12.89</v>
      </c>
      <c r="C2764" s="346">
        <v>2504.5100000000002</v>
      </c>
      <c r="D2764" s="346"/>
      <c r="E2764" s="351">
        <f t="shared" si="203"/>
        <v>41267</v>
      </c>
      <c r="F2764" s="353">
        <f t="shared" si="204"/>
        <v>-1.2154560642521073</v>
      </c>
      <c r="G2764" s="354">
        <f t="shared" si="205"/>
        <v>-0.23144459670479955</v>
      </c>
      <c r="I2764" s="351">
        <f t="shared" si="206"/>
        <v>41267</v>
      </c>
      <c r="J2764" s="353">
        <f t="array" ref="J2764">(PRODUCT(1+$F$2:F2764/100)-1)*100</f>
        <v>977.39886325644102</v>
      </c>
      <c r="K2764" s="354">
        <f t="array" ref="K2764">(PRODUCT(1+$G$2:G2764/100)-1)*100</f>
        <v>60.976848221516519</v>
      </c>
      <c r="M2764" s="361">
        <f t="shared" si="202"/>
        <v>3.9750485524782158</v>
      </c>
    </row>
    <row r="2765" spans="1:13">
      <c r="A2765" s="350">
        <v>41268</v>
      </c>
      <c r="B2765" s="346">
        <v>12.89</v>
      </c>
      <c r="C2765" s="346">
        <v>2504.5100000000002</v>
      </c>
      <c r="D2765" s="346"/>
      <c r="E2765" s="351">
        <f t="shared" si="203"/>
        <v>41268</v>
      </c>
      <c r="F2765" s="353">
        <f t="shared" si="204"/>
        <v>0</v>
      </c>
      <c r="G2765" s="354">
        <f t="shared" si="205"/>
        <v>0</v>
      </c>
      <c r="I2765" s="351">
        <f t="shared" si="206"/>
        <v>41268</v>
      </c>
      <c r="J2765" s="353">
        <f t="array" ref="J2765">(PRODUCT(1+$F$2:F2765/100)-1)*100</f>
        <v>977.39886325644102</v>
      </c>
      <c r="K2765" s="354">
        <f t="array" ref="K2765">(PRODUCT(1+$G$2:G2765/100)-1)*100</f>
        <v>60.976848221516519</v>
      </c>
      <c r="M2765" s="361">
        <f t="shared" si="202"/>
        <v>3.9750509218804497</v>
      </c>
    </row>
    <row r="2766" spans="1:13">
      <c r="A2766" s="350">
        <v>41269</v>
      </c>
      <c r="B2766" s="346">
        <v>12.95</v>
      </c>
      <c r="C2766" s="346">
        <v>2492.54</v>
      </c>
      <c r="D2766" s="346"/>
      <c r="E2766" s="351">
        <f t="shared" si="203"/>
        <v>41269</v>
      </c>
      <c r="F2766" s="353">
        <f t="shared" si="204"/>
        <v>0.46547711404187897</v>
      </c>
      <c r="G2766" s="354">
        <f t="shared" si="205"/>
        <v>-0.4779378002084389</v>
      </c>
      <c r="I2766" s="351">
        <f t="shared" si="206"/>
        <v>41269</v>
      </c>
      <c r="J2766" s="353">
        <f t="array" ref="J2766">(PRODUCT(1+$F$2:F2766/100)-1)*100</f>
        <v>982.41390839184714</v>
      </c>
      <c r="K2766" s="354">
        <f t="array" ref="K2766">(PRODUCT(1+$G$2:G2766/100)-1)*100</f>
        <v>60.207479014281716</v>
      </c>
      <c r="M2766" s="361">
        <f t="shared" si="202"/>
        <v>3.9750647661081948</v>
      </c>
    </row>
    <row r="2767" spans="1:13">
      <c r="A2767" s="350">
        <v>41270</v>
      </c>
      <c r="B2767" s="346">
        <v>12.928599999999999</v>
      </c>
      <c r="C2767" s="346">
        <v>2489.9699999999998</v>
      </c>
      <c r="D2767" s="346"/>
      <c r="E2767" s="351">
        <f t="shared" si="203"/>
        <v>41270</v>
      </c>
      <c r="F2767" s="353">
        <f t="shared" si="204"/>
        <v>-0.16525096525096261</v>
      </c>
      <c r="G2767" s="354">
        <f t="shared" si="205"/>
        <v>-0.10310767329712034</v>
      </c>
      <c r="I2767" s="351">
        <f t="shared" si="206"/>
        <v>41270</v>
      </c>
      <c r="J2767" s="353">
        <f t="array" ref="J2767">(PRODUCT(1+$F$2:F2767/100)-1)*100</f>
        <v>980.62520896021897</v>
      </c>
      <c r="K2767" s="354">
        <f t="array" ref="K2767">(PRODUCT(1+$G$2:G2767/100)-1)*100</f>
        <v>60.042292810222108</v>
      </c>
      <c r="M2767" s="361">
        <f t="shared" si="202"/>
        <v>3.9750115390123386</v>
      </c>
    </row>
    <row r="2768" spans="1:13">
      <c r="A2768" s="350">
        <v>41271</v>
      </c>
      <c r="B2768" s="346">
        <v>12.7614</v>
      </c>
      <c r="C2768" s="346">
        <v>2462.71</v>
      </c>
      <c r="D2768" s="346"/>
      <c r="E2768" s="351">
        <f t="shared" si="203"/>
        <v>41271</v>
      </c>
      <c r="F2768" s="353">
        <f t="shared" si="204"/>
        <v>-1.2932568104821796</v>
      </c>
      <c r="G2768" s="354">
        <f t="shared" si="205"/>
        <v>-1.0947923067346044</v>
      </c>
      <c r="I2768" s="351">
        <f t="shared" si="206"/>
        <v>41271</v>
      </c>
      <c r="J2768" s="353">
        <f t="array" ref="J2768">(PRODUCT(1+$F$2:F2768/100)-1)*100</f>
        <v>966.64994984955365</v>
      </c>
      <c r="K2768" s="354">
        <f t="array" ref="K2768">(PRODUCT(1+$G$2:G2768/100)-1)*100</f>
        <v>58.290162101014118</v>
      </c>
      <c r="M2768" s="361">
        <f t="shared" si="202"/>
        <v>3.9752469817895979</v>
      </c>
    </row>
    <row r="2769" spans="1:13">
      <c r="A2769" s="350">
        <v>41274</v>
      </c>
      <c r="B2769" s="346">
        <v>13.2271</v>
      </c>
      <c r="C2769" s="346">
        <v>2504.44</v>
      </c>
      <c r="D2769" s="346"/>
      <c r="E2769" s="351">
        <f t="shared" si="203"/>
        <v>41274</v>
      </c>
      <c r="F2769" s="353">
        <f t="shared" si="204"/>
        <v>3.6492861284812106</v>
      </c>
      <c r="G2769" s="354">
        <f t="shared" si="205"/>
        <v>1.6944747859065856</v>
      </c>
      <c r="I2769" s="351">
        <f t="shared" si="206"/>
        <v>41274</v>
      </c>
      <c r="J2769" s="353">
        <f t="array" ref="J2769">(PRODUCT(1+$F$2:F2769/100)-1)*100</f>
        <v>1005.5750585088651</v>
      </c>
      <c r="K2769" s="354">
        <f t="array" ref="K2769">(PRODUCT(1+$G$2:G2769/100)-1)*100</f>
        <v>60.972348986386457</v>
      </c>
      <c r="M2769" s="361">
        <f t="shared" si="202"/>
        <v>3.9762129265393584</v>
      </c>
    </row>
    <row r="2770" spans="1:13">
      <c r="A2770" s="350">
        <v>41275</v>
      </c>
      <c r="B2770" s="346">
        <v>13.2271</v>
      </c>
      <c r="C2770" s="346">
        <v>2504.44</v>
      </c>
      <c r="D2770" s="346"/>
      <c r="E2770" s="351">
        <f t="shared" si="203"/>
        <v>41275</v>
      </c>
      <c r="F2770" s="353">
        <f t="shared" si="204"/>
        <v>0</v>
      </c>
      <c r="G2770" s="354">
        <f t="shared" si="205"/>
        <v>0</v>
      </c>
      <c r="I2770" s="351">
        <f t="shared" si="206"/>
        <v>41275</v>
      </c>
      <c r="J2770" s="353">
        <f t="array" ref="J2770">(PRODUCT(1+$F$2:F2770/100)-1)*100</f>
        <v>1005.5750585088651</v>
      </c>
      <c r="K2770" s="354">
        <f t="array" ref="K2770">(PRODUCT(1+$G$2:G2770/100)-1)*100</f>
        <v>60.972348986386457</v>
      </c>
      <c r="M2770" s="361">
        <f t="shared" ref="M2770:M2833" si="207">_xlfn.STDEV.S(F1988:F2770)</f>
        <v>3.9760144175859682</v>
      </c>
    </row>
    <row r="2771" spans="1:13">
      <c r="A2771" s="350">
        <v>41276</v>
      </c>
      <c r="B2771" s="346">
        <v>13.144299999999999</v>
      </c>
      <c r="C2771" s="346">
        <v>2568.5500000000002</v>
      </c>
      <c r="D2771" s="346"/>
      <c r="E2771" s="351">
        <f t="shared" si="203"/>
        <v>41276</v>
      </c>
      <c r="F2771" s="353">
        <f t="shared" si="204"/>
        <v>-0.62598755585124843</v>
      </c>
      <c r="G2771" s="354">
        <f t="shared" si="205"/>
        <v>2.5598536998291177</v>
      </c>
      <c r="I2771" s="351">
        <f t="shared" si="206"/>
        <v>41276</v>
      </c>
      <c r="J2771" s="353">
        <f t="array" ref="J2771">(PRODUCT(1+$F$2:F2771/100)-1)*100</f>
        <v>998.6542962220044</v>
      </c>
      <c r="K2771" s="354">
        <f t="array" ref="K2771">(PRODUCT(1+$G$2:G2771/100)-1)*100</f>
        <v>65.093005617616313</v>
      </c>
      <c r="M2771" s="361">
        <f t="shared" si="207"/>
        <v>3.9761070351696692</v>
      </c>
    </row>
    <row r="2772" spans="1:13">
      <c r="A2772" s="350">
        <v>41277</v>
      </c>
      <c r="B2772" s="346">
        <v>13.7986</v>
      </c>
      <c r="C2772" s="346">
        <v>2563.19</v>
      </c>
      <c r="D2772" s="346"/>
      <c r="E2772" s="351">
        <f t="shared" si="203"/>
        <v>41277</v>
      </c>
      <c r="F2772" s="353">
        <f t="shared" si="204"/>
        <v>4.9778230868132933</v>
      </c>
      <c r="G2772" s="354">
        <f t="shared" si="205"/>
        <v>-0.20867804792588096</v>
      </c>
      <c r="I2772" s="351">
        <f t="shared" si="206"/>
        <v>41277</v>
      </c>
      <c r="J2772" s="353">
        <f t="array" ref="J2772">(PRODUCT(1+$F$2:F2772/100)-1)*100</f>
        <v>1053.3433634236096</v>
      </c>
      <c r="K2772" s="354">
        <f t="array" ref="K2772">(PRODUCT(1+$G$2:G2772/100)-1)*100</f>
        <v>64.748492756231286</v>
      </c>
      <c r="M2772" s="361">
        <f t="shared" si="207"/>
        <v>3.9783321576678974</v>
      </c>
    </row>
    <row r="2773" spans="1:13">
      <c r="A2773" s="350">
        <v>41278</v>
      </c>
      <c r="B2773" s="346">
        <v>13.711399999999999</v>
      </c>
      <c r="C2773" s="346">
        <v>2575.66</v>
      </c>
      <c r="D2773" s="346"/>
      <c r="E2773" s="351">
        <f t="shared" si="203"/>
        <v>41278</v>
      </c>
      <c r="F2773" s="353">
        <f t="shared" si="204"/>
        <v>-0.63194816865479453</v>
      </c>
      <c r="G2773" s="354">
        <f t="shared" si="205"/>
        <v>0.48650314646982995</v>
      </c>
      <c r="I2773" s="351">
        <f t="shared" si="206"/>
        <v>41278</v>
      </c>
      <c r="J2773" s="353">
        <f t="array" ref="J2773">(PRODUCT(1+$F$2:F2773/100)-1)*100</f>
        <v>1046.0548311601524</v>
      </c>
      <c r="K2773" s="354">
        <f t="array" ref="K2773">(PRODUCT(1+$G$2:G2773/100)-1)*100</f>
        <v>65.549999357251991</v>
      </c>
      <c r="M2773" s="361">
        <f t="shared" si="207"/>
        <v>3.976059726839233</v>
      </c>
    </row>
    <row r="2774" spans="1:13">
      <c r="A2774" s="350">
        <v>41281</v>
      </c>
      <c r="B2774" s="346">
        <v>14.1715</v>
      </c>
      <c r="C2774" s="346">
        <v>2567.63</v>
      </c>
      <c r="D2774" s="346"/>
      <c r="E2774" s="351">
        <f t="shared" si="203"/>
        <v>41281</v>
      </c>
      <c r="F2774" s="353">
        <f t="shared" si="204"/>
        <v>3.355601907901451</v>
      </c>
      <c r="G2774" s="354">
        <f t="shared" si="205"/>
        <v>-0.31176475155881844</v>
      </c>
      <c r="I2774" s="351">
        <f t="shared" si="206"/>
        <v>41281</v>
      </c>
      <c r="J2774" s="353">
        <f t="array" ref="J2774">(PRODUCT(1+$F$2:F2774/100)-1)*100</f>
        <v>1084.5118689401593</v>
      </c>
      <c r="K2774" s="354">
        <f t="array" ref="K2774">(PRODUCT(1+$G$2:G2774/100)-1)*100</f>
        <v>65.033872813050223</v>
      </c>
      <c r="M2774" s="361">
        <f t="shared" si="207"/>
        <v>3.9758941096891096</v>
      </c>
    </row>
    <row r="2775" spans="1:13">
      <c r="A2775" s="350">
        <v>41282</v>
      </c>
      <c r="B2775" s="346">
        <v>13.8795</v>
      </c>
      <c r="C2775" s="346">
        <v>2560.17</v>
      </c>
      <c r="D2775" s="346"/>
      <c r="E2775" s="351">
        <f t="shared" si="203"/>
        <v>41282</v>
      </c>
      <c r="F2775" s="353">
        <f t="shared" si="204"/>
        <v>-2.0604734855167006</v>
      </c>
      <c r="G2775" s="354">
        <f t="shared" si="205"/>
        <v>-0.29054030370420092</v>
      </c>
      <c r="I2775" s="351">
        <f t="shared" si="206"/>
        <v>41282</v>
      </c>
      <c r="J2775" s="353">
        <f t="array" ref="J2775">(PRODUCT(1+$F$2:F2775/100)-1)*100</f>
        <v>1060.105315947849</v>
      </c>
      <c r="K2775" s="354">
        <f t="array" ref="K2775">(PRODUCT(1+$G$2:G2775/100)-1)*100</f>
        <v>64.554382897764384</v>
      </c>
      <c r="M2775" s="361">
        <f t="shared" si="207"/>
        <v>3.9761155739773635</v>
      </c>
    </row>
    <row r="2776" spans="1:13">
      <c r="A2776" s="350">
        <v>41283</v>
      </c>
      <c r="B2776" s="346">
        <v>13.7014</v>
      </c>
      <c r="C2776" s="346">
        <v>2567.02</v>
      </c>
      <c r="D2776" s="346"/>
      <c r="E2776" s="351">
        <f t="shared" si="203"/>
        <v>41283</v>
      </c>
      <c r="F2776" s="353">
        <f t="shared" si="204"/>
        <v>-1.283187434705868</v>
      </c>
      <c r="G2776" s="354">
        <f t="shared" si="205"/>
        <v>0.26756035732002914</v>
      </c>
      <c r="I2776" s="351">
        <f t="shared" si="206"/>
        <v>41283</v>
      </c>
      <c r="J2776" s="353">
        <f t="array" ref="J2776">(PRODUCT(1+$F$2:F2776/100)-1)*100</f>
        <v>1045.2189903042513</v>
      </c>
      <c r="K2776" s="354">
        <f t="array" ref="K2776">(PRODUCT(1+$G$2:G2776/100)-1)*100</f>
        <v>64.994665192631416</v>
      </c>
      <c r="M2776" s="361">
        <f t="shared" si="207"/>
        <v>3.9760583385127717</v>
      </c>
    </row>
    <row r="2777" spans="1:13">
      <c r="A2777" s="350">
        <v>41284</v>
      </c>
      <c r="B2777" s="346">
        <v>14</v>
      </c>
      <c r="C2777" s="346">
        <v>2586.52</v>
      </c>
      <c r="D2777" s="346"/>
      <c r="E2777" s="351">
        <f t="shared" si="203"/>
        <v>41284</v>
      </c>
      <c r="F2777" s="353">
        <f t="shared" si="204"/>
        <v>2.1793393375859393</v>
      </c>
      <c r="G2777" s="354">
        <f t="shared" si="205"/>
        <v>0.75963568651589153</v>
      </c>
      <c r="I2777" s="351">
        <f t="shared" si="206"/>
        <v>41284</v>
      </c>
      <c r="J2777" s="353">
        <f t="array" ref="J2777">(PRODUCT(1+$F$2:F2777/100)-1)*100</f>
        <v>1070.1771982614564</v>
      </c>
      <c r="K2777" s="354">
        <f t="array" ref="K2777">(PRODUCT(1+$G$2:G2777/100)-1)*100</f>
        <v>66.248023550282056</v>
      </c>
      <c r="M2777" s="361">
        <f t="shared" si="207"/>
        <v>3.9767021292573639</v>
      </c>
    </row>
    <row r="2778" spans="1:13">
      <c r="A2778" s="350">
        <v>41285</v>
      </c>
      <c r="B2778" s="346">
        <v>14.47</v>
      </c>
      <c r="C2778" s="346">
        <v>2586.69</v>
      </c>
      <c r="D2778" s="346"/>
      <c r="E2778" s="351">
        <f t="shared" si="203"/>
        <v>41285</v>
      </c>
      <c r="F2778" s="353">
        <f t="shared" si="204"/>
        <v>3.3571428571428585</v>
      </c>
      <c r="G2778" s="354">
        <f t="shared" si="205"/>
        <v>6.5725376181102746E-3</v>
      </c>
      <c r="I2778" s="351">
        <f t="shared" si="206"/>
        <v>41285</v>
      </c>
      <c r="J2778" s="353">
        <f t="array" ref="J2778">(PRODUCT(1+$F$2:F2778/100)-1)*100</f>
        <v>1109.4617184888052</v>
      </c>
      <c r="K2778" s="354">
        <f t="array" ref="K2778">(PRODUCT(1+$G$2:G2778/100)-1)*100</f>
        <v>66.258950264169258</v>
      </c>
      <c r="M2778" s="361">
        <f t="shared" si="207"/>
        <v>3.97783453915893</v>
      </c>
    </row>
    <row r="2779" spans="1:13">
      <c r="A2779" s="350">
        <v>41288</v>
      </c>
      <c r="B2779" s="346">
        <v>14.777900000000001</v>
      </c>
      <c r="C2779" s="346">
        <v>2584.27</v>
      </c>
      <c r="D2779" s="346"/>
      <c r="E2779" s="351">
        <f t="shared" si="203"/>
        <v>41288</v>
      </c>
      <c r="F2779" s="353">
        <f t="shared" si="204"/>
        <v>2.1278507256392576</v>
      </c>
      <c r="G2779" s="354">
        <f t="shared" si="205"/>
        <v>-9.3555857099225648E-2</v>
      </c>
      <c r="I2779" s="351">
        <f t="shared" si="206"/>
        <v>41288</v>
      </c>
      <c r="J2779" s="353">
        <f t="array" ref="J2779">(PRODUCT(1+$F$2:F2779/100)-1)*100</f>
        <v>1135.1972584419984</v>
      </c>
      <c r="K2779" s="354">
        <f t="array" ref="K2779">(PRODUCT(1+$G$2:G2779/100)-1)*100</f>
        <v>66.103405278245432</v>
      </c>
      <c r="M2779" s="361">
        <f t="shared" si="207"/>
        <v>3.9771280307778776</v>
      </c>
    </row>
    <row r="2780" spans="1:13">
      <c r="A2780" s="350">
        <v>41289</v>
      </c>
      <c r="B2780" s="346">
        <v>14.527100000000001</v>
      </c>
      <c r="C2780" s="346">
        <v>2587.1999999999998</v>
      </c>
      <c r="D2780" s="346"/>
      <c r="E2780" s="351">
        <f t="shared" si="203"/>
        <v>41289</v>
      </c>
      <c r="F2780" s="353">
        <f t="shared" si="204"/>
        <v>-1.69712882073908</v>
      </c>
      <c r="G2780" s="354">
        <f t="shared" si="205"/>
        <v>0.11337824608108615</v>
      </c>
      <c r="I2780" s="351">
        <f t="shared" si="206"/>
        <v>41289</v>
      </c>
      <c r="J2780" s="353">
        <f t="array" ref="J2780">(PRODUCT(1+$F$2:F2780/100)-1)*100</f>
        <v>1114.2343697760002</v>
      </c>
      <c r="K2780" s="354">
        <f t="array" ref="K2780">(PRODUCT(1+$G$2:G2780/100)-1)*100</f>
        <v>66.291730405830876</v>
      </c>
      <c r="M2780" s="361">
        <f t="shared" si="207"/>
        <v>3.9725136268015464</v>
      </c>
    </row>
    <row r="2781" spans="1:13">
      <c r="A2781" s="350">
        <v>41290</v>
      </c>
      <c r="B2781" s="346">
        <v>13.925700000000001</v>
      </c>
      <c r="C2781" s="346">
        <v>2588.02</v>
      </c>
      <c r="D2781" s="346"/>
      <c r="E2781" s="351">
        <f t="shared" si="203"/>
        <v>41290</v>
      </c>
      <c r="F2781" s="353">
        <f t="shared" si="204"/>
        <v>-4.1398489719214453</v>
      </c>
      <c r="G2781" s="354">
        <f t="shared" si="205"/>
        <v>3.1694495980216786E-2</v>
      </c>
      <c r="I2781" s="351">
        <f t="shared" si="206"/>
        <v>41290</v>
      </c>
      <c r="J2781" s="353">
        <f t="array" ref="J2781">(PRODUCT(1+$F$2:F2781/100)-1)*100</f>
        <v>1063.9669007021118</v>
      </c>
      <c r="K2781" s="354">
        <f t="array" ref="K2781">(PRODUCT(1+$G$2:G2781/100)-1)*100</f>
        <v>66.344435731639777</v>
      </c>
      <c r="M2781" s="361">
        <f t="shared" si="207"/>
        <v>3.9754877745449937</v>
      </c>
    </row>
    <row r="2782" spans="1:13">
      <c r="A2782" s="350">
        <v>41291</v>
      </c>
      <c r="B2782" s="346">
        <v>13.957100000000001</v>
      </c>
      <c r="C2782" s="346">
        <v>2602.64</v>
      </c>
      <c r="D2782" s="346"/>
      <c r="E2782" s="351">
        <f t="shared" si="203"/>
        <v>41291</v>
      </c>
      <c r="F2782" s="353">
        <f t="shared" si="204"/>
        <v>0.22548238149608935</v>
      </c>
      <c r="G2782" s="354">
        <f t="shared" si="205"/>
        <v>0.56491062665666725</v>
      </c>
      <c r="I2782" s="351">
        <f t="shared" si="206"/>
        <v>41291</v>
      </c>
      <c r="J2782" s="353">
        <f t="array" ref="J2782">(PRODUCT(1+$F$2:F2782/100)-1)*100</f>
        <v>1066.5914409896411</v>
      </c>
      <c r="K2782" s="354">
        <f t="array" ref="K2782">(PRODUCT(1+$G$2:G2782/100)-1)*100</f>
        <v>67.284133125939888</v>
      </c>
      <c r="M2782" s="361">
        <f t="shared" si="207"/>
        <v>3.9754840478205082</v>
      </c>
    </row>
    <row r="2783" spans="1:13">
      <c r="A2783" s="350">
        <v>41292</v>
      </c>
      <c r="B2783" s="346">
        <v>14.1671</v>
      </c>
      <c r="C2783" s="346">
        <v>2611.54</v>
      </c>
      <c r="D2783" s="346"/>
      <c r="E2783" s="351">
        <f t="shared" si="203"/>
        <v>41292</v>
      </c>
      <c r="F2783" s="353">
        <f t="shared" si="204"/>
        <v>1.5046105566342449</v>
      </c>
      <c r="G2783" s="354">
        <f t="shared" si="205"/>
        <v>0.34196047090646609</v>
      </c>
      <c r="I2783" s="351">
        <f t="shared" si="206"/>
        <v>41292</v>
      </c>
      <c r="J2783" s="353">
        <f t="array" ref="J2783">(PRODUCT(1+$F$2:F2783/100)-1)*100</f>
        <v>1084.1440989635628</v>
      </c>
      <c r="K2783" s="354">
        <f t="array" ref="K2783">(PRODUCT(1+$G$2:G2783/100)-1)*100</f>
        <v>67.856178735329138</v>
      </c>
      <c r="M2783" s="361">
        <f t="shared" si="207"/>
        <v>3.9757556509207785</v>
      </c>
    </row>
    <row r="2784" spans="1:13">
      <c r="A2784" s="350">
        <v>41295</v>
      </c>
      <c r="B2784" s="346">
        <v>14.1671</v>
      </c>
      <c r="C2784" s="346">
        <v>2611.54</v>
      </c>
      <c r="D2784" s="346"/>
      <c r="E2784" s="351">
        <f t="shared" si="203"/>
        <v>41295</v>
      </c>
      <c r="F2784" s="353">
        <f t="shared" si="204"/>
        <v>0</v>
      </c>
      <c r="G2784" s="354">
        <f t="shared" si="205"/>
        <v>0</v>
      </c>
      <c r="I2784" s="351">
        <f t="shared" si="206"/>
        <v>41295</v>
      </c>
      <c r="J2784" s="353">
        <f t="array" ref="J2784">(PRODUCT(1+$F$2:F2784/100)-1)*100</f>
        <v>1084.1440989635628</v>
      </c>
      <c r="K2784" s="354">
        <f t="array" ref="K2784">(PRODUCT(1+$G$2:G2784/100)-1)*100</f>
        <v>67.856178735329138</v>
      </c>
      <c r="M2784" s="361">
        <f t="shared" si="207"/>
        <v>3.975758822900838</v>
      </c>
    </row>
    <row r="2785" spans="1:13">
      <c r="A2785" s="350">
        <v>41296</v>
      </c>
      <c r="B2785" s="346">
        <v>13.972899999999999</v>
      </c>
      <c r="C2785" s="346">
        <v>2623.22</v>
      </c>
      <c r="D2785" s="346"/>
      <c r="E2785" s="351">
        <f t="shared" si="203"/>
        <v>41296</v>
      </c>
      <c r="F2785" s="353">
        <f t="shared" si="204"/>
        <v>-1.3707815996216621</v>
      </c>
      <c r="G2785" s="354">
        <f t="shared" si="205"/>
        <v>0.44724568645320151</v>
      </c>
      <c r="I2785" s="351">
        <f t="shared" si="206"/>
        <v>41296</v>
      </c>
      <c r="J2785" s="353">
        <f t="array" ref="J2785">(PRODUCT(1+$F$2:F2785/100)-1)*100</f>
        <v>1067.9120695419645</v>
      </c>
      <c r="K2785" s="354">
        <f t="array" ref="K2785">(PRODUCT(1+$G$2:G2785/100)-1)*100</f>
        <v>68.60690825416809</v>
      </c>
      <c r="M2785" s="361">
        <f t="shared" si="207"/>
        <v>3.9761269401681565</v>
      </c>
    </row>
    <row r="2786" spans="1:13">
      <c r="A2786" s="350">
        <v>41297</v>
      </c>
      <c r="B2786" s="346">
        <v>14.7514</v>
      </c>
      <c r="C2786" s="346">
        <v>2627.23</v>
      </c>
      <c r="D2786" s="346"/>
      <c r="E2786" s="351">
        <f t="shared" si="203"/>
        <v>41297</v>
      </c>
      <c r="F2786" s="353">
        <f t="shared" si="204"/>
        <v>5.5714991161462724</v>
      </c>
      <c r="G2786" s="354">
        <f t="shared" si="205"/>
        <v>0.15286556217168901</v>
      </c>
      <c r="I2786" s="351">
        <f t="shared" si="206"/>
        <v>41297</v>
      </c>
      <c r="J2786" s="353">
        <f t="array" ref="J2786">(PRODUCT(1+$F$2:F2786/100)-1)*100</f>
        <v>1132.9822801738605</v>
      </c>
      <c r="K2786" s="354">
        <f t="array" ref="K2786">(PRODUCT(1+$G$2:G2786/100)-1)*100</f>
        <v>68.864650152331123</v>
      </c>
      <c r="M2786" s="361">
        <f t="shared" si="207"/>
        <v>3.9807283513323251</v>
      </c>
    </row>
    <row r="2787" spans="1:13">
      <c r="A2787" s="350">
        <v>41298</v>
      </c>
      <c r="B2787" s="346">
        <v>20.98</v>
      </c>
      <c r="C2787" s="346">
        <v>2627.33</v>
      </c>
      <c r="D2787" s="346"/>
      <c r="E2787" s="351">
        <f t="shared" si="203"/>
        <v>41298</v>
      </c>
      <c r="F2787" s="353">
        <f t="shared" si="204"/>
        <v>42.22378892850849</v>
      </c>
      <c r="G2787" s="354">
        <f t="shared" si="205"/>
        <v>3.8062902752988848E-3</v>
      </c>
      <c r="I2787" s="351">
        <f t="shared" si="206"/>
        <v>41298</v>
      </c>
      <c r="J2787" s="353">
        <f t="array" ref="J2787">(PRODUCT(1+$F$2:F2787/100)-1)*100</f>
        <v>1653.5941156803826</v>
      </c>
      <c r="K2787" s="354">
        <f t="array" ref="K2787">(PRODUCT(1+$G$2:G2787/100)-1)*100</f>
        <v>68.871077631088284</v>
      </c>
      <c r="M2787" s="361">
        <f t="shared" si="207"/>
        <v>4.2529160846558574</v>
      </c>
    </row>
    <row r="2788" spans="1:13">
      <c r="A2788" s="350">
        <v>41299</v>
      </c>
      <c r="B2788" s="346">
        <v>24.222799999999999</v>
      </c>
      <c r="C2788" s="346">
        <v>2641.64</v>
      </c>
      <c r="D2788" s="346"/>
      <c r="E2788" s="351">
        <f t="shared" si="203"/>
        <v>41299</v>
      </c>
      <c r="F2788" s="353">
        <f t="shared" si="204"/>
        <v>15.456625357483311</v>
      </c>
      <c r="G2788" s="354">
        <f t="shared" si="205"/>
        <v>0.54465940707866256</v>
      </c>
      <c r="I2788" s="351">
        <f t="shared" si="206"/>
        <v>41299</v>
      </c>
      <c r="J2788" s="353">
        <f t="array" ref="J2788">(PRODUCT(1+$F$2:F2788/100)-1)*100</f>
        <v>1924.6405884319718</v>
      </c>
      <c r="K2788" s="354">
        <f t="array" ref="K2788">(PRODUCT(1+$G$2:G2788/100)-1)*100</f>
        <v>69.790849841241112</v>
      </c>
      <c r="M2788" s="361">
        <f t="shared" si="207"/>
        <v>4.287285958117411</v>
      </c>
    </row>
    <row r="2789" spans="1:13">
      <c r="A2789" s="350">
        <v>41302</v>
      </c>
      <c r="B2789" s="346">
        <v>23.1586</v>
      </c>
      <c r="C2789" s="346">
        <v>2636.83</v>
      </c>
      <c r="D2789" s="346"/>
      <c r="E2789" s="351">
        <f t="shared" si="203"/>
        <v>41302</v>
      </c>
      <c r="F2789" s="353">
        <f t="shared" si="204"/>
        <v>-4.3933814422775219</v>
      </c>
      <c r="G2789" s="354">
        <f t="shared" si="205"/>
        <v>-0.18208385699792773</v>
      </c>
      <c r="I2789" s="351">
        <f t="shared" si="206"/>
        <v>41302</v>
      </c>
      <c r="J2789" s="353">
        <f t="array" ref="J2789">(PRODUCT(1+$F$2:F2789/100)-1)*100</f>
        <v>1835.6904045469828</v>
      </c>
      <c r="K2789" s="354">
        <f t="array" ref="K2789">(PRODUCT(1+$G$2:G2789/100)-1)*100</f>
        <v>69.481688113020624</v>
      </c>
      <c r="M2789" s="361">
        <f t="shared" si="207"/>
        <v>4.2900093760522022</v>
      </c>
    </row>
    <row r="2790" spans="1:13">
      <c r="A2790" s="350">
        <v>41303</v>
      </c>
      <c r="B2790" s="346">
        <v>24.16</v>
      </c>
      <c r="C2790" s="346">
        <v>2650.43</v>
      </c>
      <c r="D2790" s="346"/>
      <c r="E2790" s="351">
        <f t="shared" si="203"/>
        <v>41303</v>
      </c>
      <c r="F2790" s="353">
        <f t="shared" si="204"/>
        <v>4.3240955843617535</v>
      </c>
      <c r="G2790" s="354">
        <f t="shared" si="205"/>
        <v>0.51577083088405473</v>
      </c>
      <c r="I2790" s="351">
        <f t="shared" si="206"/>
        <v>41303</v>
      </c>
      <c r="J2790" s="353">
        <f t="array" ref="J2790">(PRODUCT(1+$F$2:F2790/100)-1)*100</f>
        <v>1919.391507856913</v>
      </c>
      <c r="K2790" s="354">
        <f t="array" ref="K2790">(PRODUCT(1+$G$2:G2790/100)-1)*100</f>
        <v>70.355825223997485</v>
      </c>
      <c r="M2790" s="361">
        <f t="shared" si="207"/>
        <v>4.2097763127112895</v>
      </c>
    </row>
    <row r="2791" spans="1:13">
      <c r="A2791" s="350">
        <v>41304</v>
      </c>
      <c r="B2791" s="346">
        <v>23.957100000000001</v>
      </c>
      <c r="C2791" s="346">
        <v>2640.77</v>
      </c>
      <c r="D2791" s="346"/>
      <c r="E2791" s="351">
        <f t="shared" si="203"/>
        <v>41304</v>
      </c>
      <c r="F2791" s="353">
        <f t="shared" si="204"/>
        <v>-0.8398178807947021</v>
      </c>
      <c r="G2791" s="354">
        <f t="shared" si="205"/>
        <v>-0.3644691616077389</v>
      </c>
      <c r="I2791" s="351">
        <f t="shared" si="206"/>
        <v>41304</v>
      </c>
      <c r="J2791" s="353">
        <f t="array" ref="J2791">(PRODUCT(1+$F$2:F2791/100)-1)*100</f>
        <v>1902.4322968906808</v>
      </c>
      <c r="K2791" s="354">
        <f t="array" ref="K2791">(PRODUCT(1+$G$2:G2791/100)-1)*100</f>
        <v>69.734930776053645</v>
      </c>
      <c r="M2791" s="361">
        <f t="shared" si="207"/>
        <v>4.2096181993266679</v>
      </c>
    </row>
    <row r="2792" spans="1:13">
      <c r="A2792" s="350">
        <v>41305</v>
      </c>
      <c r="B2792" s="346">
        <v>23.605699999999999</v>
      </c>
      <c r="C2792" s="346">
        <v>2634.16</v>
      </c>
      <c r="D2792" s="346"/>
      <c r="E2792" s="351">
        <f t="shared" si="203"/>
        <v>41305</v>
      </c>
      <c r="F2792" s="353">
        <f t="shared" si="204"/>
        <v>-1.4667885512019474</v>
      </c>
      <c r="G2792" s="354">
        <f t="shared" si="205"/>
        <v>-0.25030578202570597</v>
      </c>
      <c r="I2792" s="351">
        <f t="shared" si="206"/>
        <v>41305</v>
      </c>
      <c r="J2792" s="353">
        <f t="array" ref="J2792">(PRODUCT(1+$F$2:F2792/100)-1)*100</f>
        <v>1873.0608492143183</v>
      </c>
      <c r="K2792" s="354">
        <f t="array" ref="K2792">(PRODUCT(1+$G$2:G2792/100)-1)*100</f>
        <v>69.310074430203855</v>
      </c>
      <c r="M2792" s="361">
        <f t="shared" si="207"/>
        <v>4.2093291913006885</v>
      </c>
    </row>
    <row r="2793" spans="1:13">
      <c r="A2793" s="350">
        <v>41306</v>
      </c>
      <c r="B2793" s="346">
        <v>23.5428</v>
      </c>
      <c r="C2793" s="346">
        <v>2660.7</v>
      </c>
      <c r="D2793" s="346"/>
      <c r="E2793" s="351">
        <f t="shared" si="203"/>
        <v>41306</v>
      </c>
      <c r="F2793" s="353">
        <f t="shared" si="204"/>
        <v>-0.26646106660679347</v>
      </c>
      <c r="G2793" s="354">
        <f t="shared" si="205"/>
        <v>1.0075318127980015</v>
      </c>
      <c r="I2793" s="351">
        <f t="shared" si="206"/>
        <v>41306</v>
      </c>
      <c r="J2793" s="353">
        <f t="array" ref="J2793">(PRODUCT(1+$F$2:F2793/100)-1)*100</f>
        <v>1867.803410230701</v>
      </c>
      <c r="K2793" s="354">
        <f t="array" ref="K2793">(PRODUCT(1+$G$2:G2793/100)-1)*100</f>
        <v>71.015927292360132</v>
      </c>
      <c r="M2793" s="361">
        <f t="shared" si="207"/>
        <v>4.2091710134135294</v>
      </c>
    </row>
    <row r="2794" spans="1:13">
      <c r="A2794" s="350">
        <v>41309</v>
      </c>
      <c r="B2794" s="346">
        <v>24.962800000000001</v>
      </c>
      <c r="C2794" s="346">
        <v>2630.05</v>
      </c>
      <c r="D2794" s="346"/>
      <c r="E2794" s="351">
        <f t="shared" si="203"/>
        <v>41309</v>
      </c>
      <c r="F2794" s="353">
        <f t="shared" si="204"/>
        <v>6.0315680377865055</v>
      </c>
      <c r="G2794" s="354">
        <f t="shared" si="205"/>
        <v>-1.1519524937046555</v>
      </c>
      <c r="I2794" s="351">
        <f t="shared" si="206"/>
        <v>41309</v>
      </c>
      <c r="J2794" s="353">
        <f t="array" ref="J2794">(PRODUCT(1+$F$2:F2794/100)-1)*100</f>
        <v>1986.4928117686488</v>
      </c>
      <c r="K2794" s="354">
        <f t="array" ref="K2794">(PRODUCT(1+$G$2:G2794/100)-1)*100</f>
        <v>69.045905053283647</v>
      </c>
      <c r="M2794" s="361">
        <f t="shared" si="207"/>
        <v>4.21430214459971</v>
      </c>
    </row>
    <row r="2795" spans="1:13">
      <c r="A2795" s="350">
        <v>41310</v>
      </c>
      <c r="B2795" s="346">
        <v>24.912400000000002</v>
      </c>
      <c r="C2795" s="346">
        <v>2657.76</v>
      </c>
      <c r="D2795" s="346"/>
      <c r="E2795" s="351">
        <f t="shared" si="203"/>
        <v>41310</v>
      </c>
      <c r="F2795" s="353">
        <f t="shared" si="204"/>
        <v>-0.20190042783662099</v>
      </c>
      <c r="G2795" s="354">
        <f t="shared" si="205"/>
        <v>1.0535921370316226</v>
      </c>
      <c r="I2795" s="351">
        <f t="shared" si="206"/>
        <v>41310</v>
      </c>
      <c r="J2795" s="353">
        <f t="array" ref="J2795">(PRODUCT(1+$F$2:F2795/100)-1)*100</f>
        <v>1982.2801738549078</v>
      </c>
      <c r="K2795" s="354">
        <f t="array" ref="K2795">(PRODUCT(1+$G$2:G2795/100)-1)*100</f>
        <v>70.826959416898987</v>
      </c>
      <c r="M2795" s="361">
        <f t="shared" si="207"/>
        <v>4.2131213619237959</v>
      </c>
    </row>
    <row r="2796" spans="1:13">
      <c r="A2796" s="350">
        <v>41311</v>
      </c>
      <c r="B2796" s="346">
        <v>26.3443</v>
      </c>
      <c r="C2796" s="346">
        <v>2659.55</v>
      </c>
      <c r="D2796" s="346"/>
      <c r="E2796" s="351">
        <f t="shared" si="203"/>
        <v>41311</v>
      </c>
      <c r="F2796" s="353">
        <f t="shared" si="204"/>
        <v>5.7477400812446788</v>
      </c>
      <c r="G2796" s="354">
        <f t="shared" si="205"/>
        <v>6.7349948829087403E-2</v>
      </c>
      <c r="I2796" s="351">
        <f t="shared" si="206"/>
        <v>41311</v>
      </c>
      <c r="J2796" s="353">
        <f t="array" ref="J2796">(PRODUCT(1+$F$2:F2796/100)-1)*100</f>
        <v>2101.9642260113778</v>
      </c>
      <c r="K2796" s="354">
        <f t="array" ref="K2796">(PRODUCT(1+$G$2:G2796/100)-1)*100</f>
        <v>70.942011286652544</v>
      </c>
      <c r="M2796" s="361">
        <f t="shared" si="207"/>
        <v>4.2176886972943537</v>
      </c>
    </row>
    <row r="2797" spans="1:13">
      <c r="A2797" s="350">
        <v>41312</v>
      </c>
      <c r="B2797" s="346">
        <v>25.994599999999998</v>
      </c>
      <c r="C2797" s="346">
        <v>2655.84</v>
      </c>
      <c r="D2797" s="346"/>
      <c r="E2797" s="351">
        <f t="shared" si="203"/>
        <v>41312</v>
      </c>
      <c r="F2797" s="353">
        <f t="shared" si="204"/>
        <v>-1.3274218711448071</v>
      </c>
      <c r="G2797" s="354">
        <f t="shared" si="205"/>
        <v>-0.13949728337501188</v>
      </c>
      <c r="I2797" s="351">
        <f t="shared" si="206"/>
        <v>41312</v>
      </c>
      <c r="J2797" s="353">
        <f t="array" ref="J2797">(PRODUCT(1+$F$2:F2797/100)-1)*100</f>
        <v>2072.7348712805183</v>
      </c>
      <c r="K2797" s="354">
        <f t="array" ref="K2797">(PRODUCT(1+$G$2:G2797/100)-1)*100</f>
        <v>70.70355182476105</v>
      </c>
      <c r="M2797" s="361">
        <f t="shared" si="207"/>
        <v>4.2180536734292122</v>
      </c>
    </row>
    <row r="2798" spans="1:13">
      <c r="A2798" s="350">
        <v>41313</v>
      </c>
      <c r="B2798" s="346">
        <v>25.852799999999998</v>
      </c>
      <c r="C2798" s="346">
        <v>2670.85</v>
      </c>
      <c r="D2798" s="346"/>
      <c r="E2798" s="351">
        <f t="shared" si="203"/>
        <v>41313</v>
      </c>
      <c r="F2798" s="353">
        <f t="shared" si="204"/>
        <v>-0.54549791110460877</v>
      </c>
      <c r="G2798" s="354">
        <f t="shared" si="205"/>
        <v>0.56516958852941279</v>
      </c>
      <c r="I2798" s="351">
        <f t="shared" si="206"/>
        <v>41313</v>
      </c>
      <c r="J2798" s="353">
        <f t="array" ref="J2798">(PRODUCT(1+$F$2:F2798/100)-1)*100</f>
        <v>2060.8826479438417</v>
      </c>
      <c r="K2798" s="354">
        <f t="array" ref="K2798">(PRODUCT(1+$G$2:G2798/100)-1)*100</f>
        <v>71.668316386214144</v>
      </c>
      <c r="M2798" s="361">
        <f t="shared" si="207"/>
        <v>4.2176571966254839</v>
      </c>
    </row>
    <row r="2799" spans="1:13">
      <c r="A2799" s="350">
        <v>41316</v>
      </c>
      <c r="B2799" s="346">
        <v>25.412800000000001</v>
      </c>
      <c r="C2799" s="346">
        <v>2669.37</v>
      </c>
      <c r="D2799" s="346"/>
      <c r="E2799" s="351">
        <f t="shared" si="203"/>
        <v>41316</v>
      </c>
      <c r="F2799" s="353">
        <f t="shared" si="204"/>
        <v>-1.7019433098155679</v>
      </c>
      <c r="G2799" s="354">
        <f t="shared" si="205"/>
        <v>-5.5413070745269355E-2</v>
      </c>
      <c r="I2799" s="351">
        <f t="shared" si="206"/>
        <v>41316</v>
      </c>
      <c r="J2799" s="353">
        <f t="array" ref="J2799">(PRODUCT(1+$F$2:F2799/100)-1)*100</f>
        <v>2024.1056502841961</v>
      </c>
      <c r="K2799" s="354">
        <f t="array" ref="K2799">(PRODUCT(1+$G$2:G2799/100)-1)*100</f>
        <v>71.573189700607841</v>
      </c>
      <c r="M2799" s="361">
        <f t="shared" si="207"/>
        <v>4.2179814230058419</v>
      </c>
    </row>
    <row r="2800" spans="1:13">
      <c r="A2800" s="350">
        <v>41317</v>
      </c>
      <c r="B2800" s="346">
        <v>25.421399999999998</v>
      </c>
      <c r="C2800" s="346">
        <v>2673.77</v>
      </c>
      <c r="D2800" s="346"/>
      <c r="E2800" s="351">
        <f t="shared" si="203"/>
        <v>41317</v>
      </c>
      <c r="F2800" s="353">
        <f t="shared" si="204"/>
        <v>3.3841213876462106E-2</v>
      </c>
      <c r="G2800" s="354">
        <f t="shared" si="205"/>
        <v>0.16483290064697176</v>
      </c>
      <c r="I2800" s="351">
        <f t="shared" si="206"/>
        <v>41317</v>
      </c>
      <c r="J2800" s="353">
        <f t="array" ref="J2800">(PRODUCT(1+$F$2:F2800/100)-1)*100</f>
        <v>2024.8244734202708</v>
      </c>
      <c r="K2800" s="354">
        <f t="array" ref="K2800">(PRODUCT(1+$G$2:G2800/100)-1)*100</f>
        <v>71.855998765923886</v>
      </c>
      <c r="M2800" s="361">
        <f t="shared" si="207"/>
        <v>4.2167830098789487</v>
      </c>
    </row>
    <row r="2801" spans="1:13">
      <c r="A2801" s="350">
        <v>41318</v>
      </c>
      <c r="B2801" s="346">
        <v>26.6098</v>
      </c>
      <c r="C2801" s="346">
        <v>2676.6</v>
      </c>
      <c r="D2801" s="346"/>
      <c r="E2801" s="351">
        <f t="shared" si="203"/>
        <v>41318</v>
      </c>
      <c r="F2801" s="353">
        <f t="shared" si="204"/>
        <v>4.6748015451548719</v>
      </c>
      <c r="G2801" s="354">
        <f t="shared" si="205"/>
        <v>0.1058430605474614</v>
      </c>
      <c r="I2801" s="351">
        <f t="shared" si="206"/>
        <v>41318</v>
      </c>
      <c r="J2801" s="353">
        <f t="array" ref="J2801">(PRODUCT(1+$F$2:F2801/100)-1)*100</f>
        <v>2124.1558007355502</v>
      </c>
      <c r="K2801" s="354">
        <f t="array" ref="K2801">(PRODUCT(1+$G$2:G2801/100)-1)*100</f>
        <v>72.03789641475214</v>
      </c>
      <c r="M2801" s="361">
        <f t="shared" si="207"/>
        <v>4.2197465248300894</v>
      </c>
    </row>
    <row r="2802" spans="1:13">
      <c r="A2802" s="350">
        <v>41319</v>
      </c>
      <c r="B2802" s="346">
        <v>26.7714</v>
      </c>
      <c r="C2802" s="346">
        <v>2678.77</v>
      </c>
      <c r="D2802" s="346"/>
      <c r="E2802" s="351">
        <f t="shared" si="203"/>
        <v>41319</v>
      </c>
      <c r="F2802" s="353">
        <f t="shared" si="204"/>
        <v>0.60729505670842343</v>
      </c>
      <c r="G2802" s="354">
        <f t="shared" si="205"/>
        <v>8.1073003063591997E-2</v>
      </c>
      <c r="I2802" s="351">
        <f t="shared" si="206"/>
        <v>41319</v>
      </c>
      <c r="J2802" s="353">
        <f t="array" ref="J2802">(PRODUCT(1+$F$2:F2802/100)-1)*100</f>
        <v>2137.6629889669111</v>
      </c>
      <c r="K2802" s="354">
        <f t="array" ref="K2802">(PRODUCT(1+$G$2:G2802/100)-1)*100</f>
        <v>72.177372703783021</v>
      </c>
      <c r="M2802" s="361">
        <f t="shared" si="207"/>
        <v>4.2197605242891463</v>
      </c>
    </row>
    <row r="2803" spans="1:13">
      <c r="A2803" s="350">
        <v>41320</v>
      </c>
      <c r="B2803" s="346">
        <v>27.0731</v>
      </c>
      <c r="C2803" s="346">
        <v>2676.21</v>
      </c>
      <c r="D2803" s="346"/>
      <c r="E2803" s="351">
        <f t="shared" si="203"/>
        <v>41320</v>
      </c>
      <c r="F2803" s="353">
        <f t="shared" si="204"/>
        <v>1.1269489081631834</v>
      </c>
      <c r="G2803" s="354">
        <f t="shared" si="205"/>
        <v>-9.5566248688760957E-2</v>
      </c>
      <c r="I2803" s="351">
        <f t="shared" si="206"/>
        <v>41320</v>
      </c>
      <c r="J2803" s="353">
        <f t="array" ref="J2803">(PRODUCT(1+$F$2:F2803/100)-1)*100</f>
        <v>2162.8803075894452</v>
      </c>
      <c r="K2803" s="354">
        <f t="array" ref="K2803">(PRODUCT(1+$G$2:G2803/100)-1)*100</f>
        <v>72.012829247599157</v>
      </c>
      <c r="M2803" s="361">
        <f t="shared" si="207"/>
        <v>4.2189869174520105</v>
      </c>
    </row>
    <row r="2804" spans="1:13">
      <c r="A2804" s="350">
        <v>41323</v>
      </c>
      <c r="B2804" s="346">
        <v>27.0731</v>
      </c>
      <c r="C2804" s="346">
        <v>2676.21</v>
      </c>
      <c r="D2804" s="346"/>
      <c r="E2804" s="351">
        <f t="shared" si="203"/>
        <v>41323</v>
      </c>
      <c r="F2804" s="353">
        <f t="shared" si="204"/>
        <v>0</v>
      </c>
      <c r="G2804" s="354">
        <f t="shared" si="205"/>
        <v>0</v>
      </c>
      <c r="I2804" s="351">
        <f t="shared" si="206"/>
        <v>41323</v>
      </c>
      <c r="J2804" s="353">
        <f t="array" ref="J2804">(PRODUCT(1+$F$2:F2804/100)-1)*100</f>
        <v>2162.8803075894452</v>
      </c>
      <c r="K2804" s="354">
        <f t="array" ref="K2804">(PRODUCT(1+$G$2:G2804/100)-1)*100</f>
        <v>72.012829247599157</v>
      </c>
      <c r="M2804" s="361">
        <f t="shared" si="207"/>
        <v>4.2189057636607057</v>
      </c>
    </row>
    <row r="2805" spans="1:13">
      <c r="A2805" s="350">
        <v>41324</v>
      </c>
      <c r="B2805" s="346">
        <v>28.064299999999999</v>
      </c>
      <c r="C2805" s="346">
        <v>2696.26</v>
      </c>
      <c r="D2805" s="346"/>
      <c r="E2805" s="351">
        <f t="shared" si="203"/>
        <v>41324</v>
      </c>
      <c r="F2805" s="353">
        <f t="shared" si="204"/>
        <v>3.6611987544832303</v>
      </c>
      <c r="G2805" s="354">
        <f t="shared" si="205"/>
        <v>0.74919382260734135</v>
      </c>
      <c r="I2805" s="351">
        <f t="shared" si="206"/>
        <v>41324</v>
      </c>
      <c r="J2805" s="353">
        <f t="array" ref="J2805">(PRODUCT(1+$F$2:F2805/100)-1)*100</f>
        <v>2245.7288532263565</v>
      </c>
      <c r="K2805" s="354">
        <f t="array" ref="K2805">(PRODUCT(1+$G$2:G2805/100)-1)*100</f>
        <v>73.30153873841428</v>
      </c>
      <c r="M2805" s="361">
        <f t="shared" si="207"/>
        <v>4.2199335239903402</v>
      </c>
    </row>
    <row r="2806" spans="1:13">
      <c r="A2806" s="350">
        <v>41325</v>
      </c>
      <c r="B2806" s="346">
        <v>26.731400000000001</v>
      </c>
      <c r="C2806" s="346">
        <v>2662.94</v>
      </c>
      <c r="D2806" s="346"/>
      <c r="E2806" s="351">
        <f t="shared" si="203"/>
        <v>41325</v>
      </c>
      <c r="F2806" s="353">
        <f t="shared" si="204"/>
        <v>-4.7494503693304218</v>
      </c>
      <c r="G2806" s="354">
        <f t="shared" si="205"/>
        <v>-1.2357858663482046</v>
      </c>
      <c r="I2806" s="351">
        <f t="shared" si="206"/>
        <v>41325</v>
      </c>
      <c r="J2806" s="353">
        <f t="array" ref="J2806">(PRODUCT(1+$F$2:F2806/100)-1)*100</f>
        <v>2134.3196255433072</v>
      </c>
      <c r="K2806" s="354">
        <f t="array" ref="K2806">(PRODUCT(1+$G$2:G2806/100)-1)*100</f>
        <v>71.159902816520983</v>
      </c>
      <c r="M2806" s="361">
        <f t="shared" si="207"/>
        <v>4.2236249194339539</v>
      </c>
    </row>
    <row r="2807" spans="1:13">
      <c r="A2807" s="350">
        <v>41326</v>
      </c>
      <c r="B2807" s="346">
        <v>26.735700000000001</v>
      </c>
      <c r="C2807" s="346">
        <v>2646.75</v>
      </c>
      <c r="D2807" s="346"/>
      <c r="E2807" s="351">
        <f t="shared" si="203"/>
        <v>41326</v>
      </c>
      <c r="F2807" s="353">
        <f t="shared" si="204"/>
        <v>1.6085951353095318E-2</v>
      </c>
      <c r="G2807" s="354">
        <f t="shared" si="205"/>
        <v>-0.60797464456577854</v>
      </c>
      <c r="I2807" s="351">
        <f t="shared" si="206"/>
        <v>41326</v>
      </c>
      <c r="J2807" s="353">
        <f t="array" ref="J2807">(PRODUCT(1+$F$2:F2807/100)-1)*100</f>
        <v>2134.6790371113448</v>
      </c>
      <c r="K2807" s="354">
        <f t="array" ref="K2807">(PRODUCT(1+$G$2:G2807/100)-1)*100</f>
        <v>70.11929400573311</v>
      </c>
      <c r="M2807" s="361">
        <f t="shared" si="207"/>
        <v>4.2228356845986506</v>
      </c>
    </row>
    <row r="2808" spans="1:13">
      <c r="A2808" s="350">
        <v>41327</v>
      </c>
      <c r="B2808" s="346">
        <v>25.694299999999998</v>
      </c>
      <c r="C2808" s="346">
        <v>2670.36</v>
      </c>
      <c r="D2808" s="346"/>
      <c r="E2808" s="351">
        <f t="shared" si="203"/>
        <v>41327</v>
      </c>
      <c r="F2808" s="353">
        <f t="shared" si="204"/>
        <v>-3.8951663880130383</v>
      </c>
      <c r="G2808" s="354">
        <f t="shared" si="205"/>
        <v>0.89203740436385459</v>
      </c>
      <c r="I2808" s="351">
        <f t="shared" si="206"/>
        <v>41327</v>
      </c>
      <c r="J2808" s="353">
        <f t="array" ref="J2808">(PRODUCT(1+$F$2:F2808/100)-1)*100</f>
        <v>2047.6345703778102</v>
      </c>
      <c r="K2808" s="354">
        <f t="array" ref="K2808">(PRODUCT(1+$G$2:G2808/100)-1)*100</f>
        <v>71.636821740303972</v>
      </c>
      <c r="M2808" s="361">
        <f t="shared" si="207"/>
        <v>4.2249989610565208</v>
      </c>
    </row>
    <row r="2809" spans="1:13">
      <c r="A2809" s="350">
        <v>41330</v>
      </c>
      <c r="B2809" s="346">
        <v>25.617100000000001</v>
      </c>
      <c r="C2809" s="346">
        <v>2621.46</v>
      </c>
      <c r="D2809" s="346"/>
      <c r="E2809" s="351">
        <f t="shared" si="203"/>
        <v>41330</v>
      </c>
      <c r="F2809" s="353">
        <f t="shared" si="204"/>
        <v>-0.30045574310254564</v>
      </c>
      <c r="G2809" s="354">
        <f t="shared" si="205"/>
        <v>-1.8312137689300401</v>
      </c>
      <c r="I2809" s="351">
        <f t="shared" si="206"/>
        <v>41330</v>
      </c>
      <c r="J2809" s="353">
        <f t="array" ref="J2809">(PRODUCT(1+$F$2:F2809/100)-1)*100</f>
        <v>2041.1818789702543</v>
      </c>
      <c r="K2809" s="354">
        <f t="array" ref="K2809">(PRODUCT(1+$G$2:G2809/100)-1)*100</f>
        <v>68.49378462804161</v>
      </c>
      <c r="M2809" s="361">
        <f t="shared" si="207"/>
        <v>4.2250256512902151</v>
      </c>
    </row>
    <row r="2810" spans="1:13">
      <c r="A2810" s="350">
        <v>41331</v>
      </c>
      <c r="B2810" s="346">
        <v>26.2986</v>
      </c>
      <c r="C2810" s="346">
        <v>2637.89</v>
      </c>
      <c r="D2810" s="346"/>
      <c r="E2810" s="351">
        <f t="shared" si="203"/>
        <v>41331</v>
      </c>
      <c r="F2810" s="353">
        <f t="shared" si="204"/>
        <v>2.6603323561214864</v>
      </c>
      <c r="G2810" s="354">
        <f t="shared" si="205"/>
        <v>0.62674997901932539</v>
      </c>
      <c r="I2810" s="351">
        <f t="shared" si="206"/>
        <v>41331</v>
      </c>
      <c r="J2810" s="353">
        <f t="array" ref="J2810">(PRODUCT(1+$F$2:F2810/100)-1)*100</f>
        <v>2098.1444332999099</v>
      </c>
      <c r="K2810" s="354">
        <f t="array" ref="K2810">(PRODUCT(1+$G$2:G2810/100)-1)*100</f>
        <v>69.549819387846725</v>
      </c>
      <c r="M2810" s="361">
        <f t="shared" si="207"/>
        <v>4.2257077077070333</v>
      </c>
    </row>
    <row r="2811" spans="1:13">
      <c r="A2811" s="350">
        <v>41332</v>
      </c>
      <c r="B2811" s="346">
        <v>26.331399999999999</v>
      </c>
      <c r="C2811" s="346">
        <v>2672.11</v>
      </c>
      <c r="D2811" s="346"/>
      <c r="E2811" s="351">
        <f t="shared" si="203"/>
        <v>41332</v>
      </c>
      <c r="F2811" s="353">
        <f t="shared" si="204"/>
        <v>0.12472146806292717</v>
      </c>
      <c r="G2811" s="354">
        <f t="shared" si="205"/>
        <v>1.2972489375978613</v>
      </c>
      <c r="I2811" s="351">
        <f t="shared" si="206"/>
        <v>41332</v>
      </c>
      <c r="J2811" s="353">
        <f t="array" ref="J2811">(PRODUCT(1+$F$2:F2811/100)-1)*100</f>
        <v>2100.8859913072652</v>
      </c>
      <c r="K2811" s="354">
        <f t="array" ref="K2811">(PRODUCT(1+$G$2:G2811/100)-1)*100</f>
        <v>71.749302618554651</v>
      </c>
      <c r="M2811" s="361">
        <f t="shared" si="207"/>
        <v>4.2256785648132382</v>
      </c>
    </row>
    <row r="2812" spans="1:13">
      <c r="A2812" s="350">
        <v>41333</v>
      </c>
      <c r="B2812" s="346">
        <v>26.868500000000001</v>
      </c>
      <c r="C2812" s="346">
        <v>2669.92</v>
      </c>
      <c r="D2812" s="346"/>
      <c r="E2812" s="351">
        <f t="shared" si="203"/>
        <v>41333</v>
      </c>
      <c r="F2812" s="353">
        <f t="shared" si="204"/>
        <v>2.0397700084310078</v>
      </c>
      <c r="G2812" s="354">
        <f t="shared" si="205"/>
        <v>-8.1957703837043372E-2</v>
      </c>
      <c r="I2812" s="351">
        <f t="shared" si="206"/>
        <v>41333</v>
      </c>
      <c r="J2812" s="353">
        <f t="array" ref="J2812">(PRODUCT(1+$F$2:F2812/100)-1)*100</f>
        <v>2145.7790036777101</v>
      </c>
      <c r="K2812" s="354">
        <f t="array" ref="K2812">(PRODUCT(1+$G$2:G2812/100)-1)*100</f>
        <v>71.608540833772352</v>
      </c>
      <c r="M2812" s="361">
        <f t="shared" si="207"/>
        <v>4.2219164180481892</v>
      </c>
    </row>
    <row r="2813" spans="1:13">
      <c r="A2813" s="350">
        <v>41334</v>
      </c>
      <c r="B2813" s="346">
        <v>27.052800000000001</v>
      </c>
      <c r="C2813" s="346">
        <v>2676.18</v>
      </c>
      <c r="D2813" s="346"/>
      <c r="E2813" s="351">
        <f t="shared" si="203"/>
        <v>41334</v>
      </c>
      <c r="F2813" s="353">
        <f t="shared" si="204"/>
        <v>0.68593334201760836</v>
      </c>
      <c r="G2813" s="354">
        <f t="shared" si="205"/>
        <v>0.2344639539761495</v>
      </c>
      <c r="I2813" s="351">
        <f t="shared" si="206"/>
        <v>41334</v>
      </c>
      <c r="J2813" s="353">
        <f t="array" ref="J2813">(PRODUCT(1+$F$2:F2813/100)-1)*100</f>
        <v>2161.1835506519665</v>
      </c>
      <c r="K2813" s="354">
        <f t="array" ref="K2813">(PRODUCT(1+$G$2:G2813/100)-1)*100</f>
        <v>72.010901003971981</v>
      </c>
      <c r="M2813" s="361">
        <f t="shared" si="207"/>
        <v>4.2217132683838328</v>
      </c>
    </row>
    <row r="2814" spans="1:13">
      <c r="A2814" s="350">
        <v>41337</v>
      </c>
      <c r="B2814" s="346">
        <v>25.8871</v>
      </c>
      <c r="C2814" s="346">
        <v>2688.54</v>
      </c>
      <c r="D2814" s="346"/>
      <c r="E2814" s="351">
        <f t="shared" si="203"/>
        <v>41337</v>
      </c>
      <c r="F2814" s="353">
        <f t="shared" si="204"/>
        <v>-4.3089809557605889</v>
      </c>
      <c r="G2814" s="354">
        <f t="shared" si="205"/>
        <v>0.46185234177074097</v>
      </c>
      <c r="I2814" s="351">
        <f t="shared" si="206"/>
        <v>41337</v>
      </c>
      <c r="J2814" s="353">
        <f t="array" ref="J2814">(PRODUCT(1+$F$2:F2814/100)-1)*100</f>
        <v>2063.7495820795821</v>
      </c>
      <c r="K2814" s="354">
        <f t="array" ref="K2814">(PRODUCT(1+$G$2:G2814/100)-1)*100</f>
        <v>72.805337378359766</v>
      </c>
      <c r="M2814" s="361">
        <f t="shared" si="207"/>
        <v>4.2240204984027754</v>
      </c>
    </row>
    <row r="2815" spans="1:13">
      <c r="A2815" s="350">
        <v>41338</v>
      </c>
      <c r="B2815" s="346">
        <v>25.961400000000001</v>
      </c>
      <c r="C2815" s="346">
        <v>2714.35</v>
      </c>
      <c r="D2815" s="346"/>
      <c r="E2815" s="351">
        <f t="shared" si="203"/>
        <v>41338</v>
      </c>
      <c r="F2815" s="353">
        <f t="shared" si="204"/>
        <v>0.2870155405588104</v>
      </c>
      <c r="G2815" s="354">
        <f t="shared" si="205"/>
        <v>0.96000059511853753</v>
      </c>
      <c r="I2815" s="351">
        <f t="shared" si="206"/>
        <v>41338</v>
      </c>
      <c r="J2815" s="353">
        <f t="array" ref="J2815">(PRODUCT(1+$F$2:F2815/100)-1)*100</f>
        <v>2069.9598796389269</v>
      </c>
      <c r="K2815" s="354">
        <f t="array" ref="K2815">(PRODUCT(1+$G$2:G2815/100)-1)*100</f>
        <v>74.464269645588615</v>
      </c>
      <c r="M2815" s="361">
        <f t="shared" si="207"/>
        <v>4.2239884427307333</v>
      </c>
    </row>
    <row r="2816" spans="1:13">
      <c r="A2816" s="350">
        <v>41339</v>
      </c>
      <c r="B2816" s="346">
        <v>26.1343</v>
      </c>
      <c r="C2816" s="346">
        <v>2718.07</v>
      </c>
      <c r="D2816" s="346"/>
      <c r="E2816" s="351">
        <f t="shared" si="203"/>
        <v>41339</v>
      </c>
      <c r="F2816" s="353">
        <f t="shared" si="204"/>
        <v>0.66598873712511164</v>
      </c>
      <c r="G2816" s="354">
        <f t="shared" si="205"/>
        <v>0.13704938567244973</v>
      </c>
      <c r="I2816" s="351">
        <f t="shared" si="206"/>
        <v>41339</v>
      </c>
      <c r="J2816" s="353">
        <f t="array" ref="J2816">(PRODUCT(1+$F$2:F2816/100)-1)*100</f>
        <v>2084.4115680374557</v>
      </c>
      <c r="K2816" s="354">
        <f t="array" ref="K2816">(PRODUCT(1+$G$2:G2816/100)-1)*100</f>
        <v>74.703371855355812</v>
      </c>
      <c r="M2816" s="361">
        <f t="shared" si="207"/>
        <v>4.2239352283628291</v>
      </c>
    </row>
    <row r="2817" spans="1:13">
      <c r="A2817" s="350">
        <v>41340</v>
      </c>
      <c r="B2817" s="346">
        <v>25.937100000000001</v>
      </c>
      <c r="C2817" s="346">
        <v>2723.27</v>
      </c>
      <c r="D2817" s="346"/>
      <c r="E2817" s="351">
        <f t="shared" si="203"/>
        <v>41340</v>
      </c>
      <c r="F2817" s="353">
        <f t="shared" si="204"/>
        <v>-0.75456392556907392</v>
      </c>
      <c r="G2817" s="354">
        <f t="shared" si="205"/>
        <v>0.19131221786046204</v>
      </c>
      <c r="I2817" s="351">
        <f t="shared" si="206"/>
        <v>41340</v>
      </c>
      <c r="J2817" s="353">
        <f t="array" ref="J2817">(PRODUCT(1+$F$2:F2817/100)-1)*100</f>
        <v>2067.9287863590871</v>
      </c>
      <c r="K2817" s="354">
        <f t="array" ref="K2817">(PRODUCT(1+$G$2:G2817/100)-1)*100</f>
        <v>75.037600750729297</v>
      </c>
      <c r="M2817" s="361">
        <f t="shared" si="207"/>
        <v>4.2238188164501134</v>
      </c>
    </row>
    <row r="2818" spans="1:13">
      <c r="A2818" s="350">
        <v>41341</v>
      </c>
      <c r="B2818" s="346">
        <v>26.3857</v>
      </c>
      <c r="C2818" s="346">
        <v>2735.67</v>
      </c>
      <c r="D2818" s="346"/>
      <c r="E2818" s="351">
        <f t="shared" si="203"/>
        <v>41341</v>
      </c>
      <c r="F2818" s="353">
        <f t="shared" si="204"/>
        <v>1.7295688415435828</v>
      </c>
      <c r="G2818" s="354">
        <f t="shared" si="205"/>
        <v>0.4553349465899581</v>
      </c>
      <c r="I2818" s="351">
        <f t="shared" si="206"/>
        <v>41341</v>
      </c>
      <c r="J2818" s="353">
        <f t="array" ref="J2818">(PRODUCT(1+$F$2:F2818/100)-1)*100</f>
        <v>2105.4246071548077</v>
      </c>
      <c r="K2818" s="354">
        <f t="array" ref="K2818">(PRODUCT(1+$G$2:G2818/100)-1)*100</f>
        <v>75.834608116619975</v>
      </c>
      <c r="M2818" s="361">
        <f t="shared" si="207"/>
        <v>4.2237689325482091</v>
      </c>
    </row>
    <row r="2819" spans="1:13">
      <c r="A2819" s="350">
        <v>41344</v>
      </c>
      <c r="B2819" s="346">
        <v>25.778500000000001</v>
      </c>
      <c r="C2819" s="346">
        <v>2744.81</v>
      </c>
      <c r="D2819" s="346"/>
      <c r="E2819" s="351">
        <f t="shared" ref="E2819:E2882" si="208">A2819</f>
        <v>41344</v>
      </c>
      <c r="F2819" s="353">
        <f t="shared" ref="F2819:F2882" si="209">((B2819/B2818)-1)*100</f>
        <v>-2.3012465085254452</v>
      </c>
      <c r="G2819" s="354">
        <f t="shared" ref="G2819:G2882" si="210">((C2819/C2818)-1)*100</f>
        <v>0.33410462519236628</v>
      </c>
      <c r="I2819" s="351">
        <f t="shared" ref="I2819:I2882" si="211">E2819</f>
        <v>41344</v>
      </c>
      <c r="J2819" s="353">
        <f t="array" ref="J2819">(PRODUCT(1+$F$2:F2819/100)-1)*100</f>
        <v>2054.6723503844969</v>
      </c>
      <c r="K2819" s="354">
        <f t="array" ref="K2819">(PRODUCT(1+$G$2:G2819/100)-1)*100</f>
        <v>76.422079675026481</v>
      </c>
      <c r="M2819" s="361">
        <f t="shared" si="207"/>
        <v>4.2242833880746353</v>
      </c>
    </row>
    <row r="2820" spans="1:13">
      <c r="A2820" s="350">
        <v>41345</v>
      </c>
      <c r="B2820" s="346">
        <v>26.015699999999999</v>
      </c>
      <c r="C2820" s="346">
        <v>2738.35</v>
      </c>
      <c r="D2820" s="346"/>
      <c r="E2820" s="351">
        <f t="shared" si="208"/>
        <v>41345</v>
      </c>
      <c r="F2820" s="353">
        <f t="shared" si="209"/>
        <v>0.92014663382276041</v>
      </c>
      <c r="G2820" s="354">
        <f t="shared" si="210"/>
        <v>-0.23535326671062506</v>
      </c>
      <c r="I2820" s="351">
        <f t="shared" si="211"/>
        <v>41345</v>
      </c>
      <c r="J2820" s="353">
        <f t="array" ref="J2820">(PRODUCT(1+$F$2:F2820/100)-1)*100</f>
        <v>2074.4984954864699</v>
      </c>
      <c r="K2820" s="354">
        <f t="array" ref="K2820">(PRODUCT(1+$G$2:G2820/100)-1)*100</f>
        <v>76.006864547312489</v>
      </c>
      <c r="M2820" s="361">
        <f t="shared" si="207"/>
        <v>4.2243430168968867</v>
      </c>
    </row>
    <row r="2821" spans="1:13">
      <c r="A2821" s="350">
        <v>41346</v>
      </c>
      <c r="B2821" s="346">
        <v>27.48</v>
      </c>
      <c r="C2821" s="346">
        <v>2742.87</v>
      </c>
      <c r="D2821" s="346"/>
      <c r="E2821" s="351">
        <f t="shared" si="208"/>
        <v>41346</v>
      </c>
      <c r="F2821" s="353">
        <f t="shared" si="209"/>
        <v>5.6285243141641406</v>
      </c>
      <c r="G2821" s="354">
        <f t="shared" si="210"/>
        <v>0.16506290284294955</v>
      </c>
      <c r="I2821" s="351">
        <f t="shared" si="211"/>
        <v>41346</v>
      </c>
      <c r="J2821" s="353">
        <f t="array" ref="J2821">(PRODUCT(1+$F$2:F2821/100)-1)*100</f>
        <v>2196.8906720160594</v>
      </c>
      <c r="K2821" s="354">
        <f t="array" ref="K2821">(PRODUCT(1+$G$2:G2821/100)-1)*100</f>
        <v>76.29738658713714</v>
      </c>
      <c r="M2821" s="361">
        <f t="shared" si="207"/>
        <v>4.2282242469378897</v>
      </c>
    </row>
    <row r="2822" spans="1:13">
      <c r="A2822" s="350">
        <v>41347</v>
      </c>
      <c r="B2822" s="346">
        <v>26.91</v>
      </c>
      <c r="C2822" s="346">
        <v>2758.3</v>
      </c>
      <c r="D2822" s="346"/>
      <c r="E2822" s="351">
        <f t="shared" si="208"/>
        <v>41347</v>
      </c>
      <c r="F2822" s="353">
        <f t="shared" si="209"/>
        <v>-2.0742358078602585</v>
      </c>
      <c r="G2822" s="354">
        <f t="shared" si="210"/>
        <v>0.56254944638280957</v>
      </c>
      <c r="I2822" s="351">
        <f t="shared" si="211"/>
        <v>41347</v>
      </c>
      <c r="J2822" s="353">
        <f t="array" ref="J2822">(PRODUCT(1+$F$2:F2822/100)-1)*100</f>
        <v>2149.2477432297001</v>
      </c>
      <c r="K2822" s="354">
        <f t="array" ref="K2822">(PRODUCT(1+$G$2:G2822/100)-1)*100</f>
        <v>77.289146559370451</v>
      </c>
      <c r="M2822" s="361">
        <f t="shared" si="207"/>
        <v>4.228931184083244</v>
      </c>
    </row>
    <row r="2823" spans="1:13">
      <c r="A2823" s="350">
        <v>41348</v>
      </c>
      <c r="B2823" s="346">
        <v>26.4071</v>
      </c>
      <c r="C2823" s="346">
        <v>2753.82</v>
      </c>
      <c r="D2823" s="346"/>
      <c r="E2823" s="351">
        <f t="shared" si="208"/>
        <v>41348</v>
      </c>
      <c r="F2823" s="353">
        <f t="shared" si="209"/>
        <v>-1.8688219992567867</v>
      </c>
      <c r="G2823" s="354">
        <f t="shared" si="210"/>
        <v>-0.16241888119493675</v>
      </c>
      <c r="I2823" s="351">
        <f t="shared" si="211"/>
        <v>41348</v>
      </c>
      <c r="J2823" s="353">
        <f t="array" ref="J2823">(PRODUCT(1+$F$2:F2823/100)-1)*100</f>
        <v>2107.2133065864368</v>
      </c>
      <c r="K2823" s="354">
        <f t="array" ref="K2823">(PRODUCT(1+$G$2:G2823/100)-1)*100</f>
        <v>77.001195511048664</v>
      </c>
      <c r="M2823" s="361">
        <f t="shared" si="207"/>
        <v>4.2293454527152221</v>
      </c>
    </row>
    <row r="2824" spans="1:13">
      <c r="A2824" s="350">
        <v>41351</v>
      </c>
      <c r="B2824" s="346">
        <v>26.512799999999999</v>
      </c>
      <c r="C2824" s="346">
        <v>2738.68</v>
      </c>
      <c r="D2824" s="346"/>
      <c r="E2824" s="351">
        <f t="shared" si="208"/>
        <v>41351</v>
      </c>
      <c r="F2824" s="353">
        <f t="shared" si="209"/>
        <v>0.40027113920120261</v>
      </c>
      <c r="G2824" s="354">
        <f t="shared" si="210"/>
        <v>-0.54978175770385995</v>
      </c>
      <c r="I2824" s="351">
        <f t="shared" si="211"/>
        <v>41351</v>
      </c>
      <c r="J2824" s="353">
        <f t="array" ref="J2824">(PRODUCT(1+$F$2:F2824/100)-1)*100</f>
        <v>2116.0481444333109</v>
      </c>
      <c r="K2824" s="354">
        <f t="array" ref="K2824">(PRODUCT(1+$G$2:G2824/100)-1)*100</f>
        <v>76.028075227211176</v>
      </c>
      <c r="M2824" s="361">
        <f t="shared" si="207"/>
        <v>4.2293448672559224</v>
      </c>
    </row>
    <row r="2825" spans="1:13">
      <c r="A2825" s="350">
        <v>41352</v>
      </c>
      <c r="B2825" s="346">
        <v>25.91</v>
      </c>
      <c r="C2825" s="346">
        <v>2732.09</v>
      </c>
      <c r="D2825" s="346"/>
      <c r="E2825" s="351">
        <f t="shared" si="208"/>
        <v>41352</v>
      </c>
      <c r="F2825" s="353">
        <f t="shared" si="209"/>
        <v>-2.2736187803626851</v>
      </c>
      <c r="G2825" s="354">
        <f t="shared" si="210"/>
        <v>-0.24062687133946659</v>
      </c>
      <c r="I2825" s="351">
        <f t="shared" si="211"/>
        <v>41352</v>
      </c>
      <c r="J2825" s="353">
        <f t="array" ref="J2825">(PRODUCT(1+$F$2:F2825/100)-1)*100</f>
        <v>2065.6636576395963</v>
      </c>
      <c r="K2825" s="354">
        <f t="array" ref="K2825">(PRODUCT(1+$G$2:G2825/100)-1)*100</f>
        <v>75.60450437711286</v>
      </c>
      <c r="M2825" s="361">
        <f t="shared" si="207"/>
        <v>4.2301938327026747</v>
      </c>
    </row>
    <row r="2826" spans="1:13">
      <c r="A2826" s="350">
        <v>41353</v>
      </c>
      <c r="B2826" s="346">
        <v>26.15</v>
      </c>
      <c r="C2826" s="346">
        <v>2750.42</v>
      </c>
      <c r="D2826" s="346"/>
      <c r="E2826" s="351">
        <f t="shared" si="208"/>
        <v>41353</v>
      </c>
      <c r="F2826" s="353">
        <f t="shared" si="209"/>
        <v>0.92628328830566264</v>
      </c>
      <c r="G2826" s="354">
        <f t="shared" si="210"/>
        <v>0.67091494057662793</v>
      </c>
      <c r="I2826" s="351">
        <f t="shared" si="211"/>
        <v>41353</v>
      </c>
      <c r="J2826" s="353">
        <f t="array" ref="J2826">(PRODUCT(1+$F$2:F2826/100)-1)*100</f>
        <v>2085.7238381812208</v>
      </c>
      <c r="K2826" s="354">
        <f t="array" ref="K2826">(PRODUCT(1+$G$2:G2826/100)-1)*100</f>
        <v>76.782661233304438</v>
      </c>
      <c r="M2826" s="361">
        <f t="shared" si="207"/>
        <v>4.2302539577957212</v>
      </c>
    </row>
    <row r="2827" spans="1:13">
      <c r="A2827" s="350">
        <v>41354</v>
      </c>
      <c r="B2827" s="346">
        <v>25.9986</v>
      </c>
      <c r="C2827" s="346">
        <v>2727.69</v>
      </c>
      <c r="D2827" s="346"/>
      <c r="E2827" s="351">
        <f t="shared" si="208"/>
        <v>41354</v>
      </c>
      <c r="F2827" s="353">
        <f t="shared" si="209"/>
        <v>-0.57896749521988422</v>
      </c>
      <c r="G2827" s="354">
        <f t="shared" si="210"/>
        <v>-0.82641923778913329</v>
      </c>
      <c r="I2827" s="351">
        <f t="shared" si="211"/>
        <v>41354</v>
      </c>
      <c r="J2827" s="353">
        <f t="array" ref="J2827">(PRODUCT(1+$F$2:F2827/100)-1)*100</f>
        <v>2073.0692076228793</v>
      </c>
      <c r="K2827" s="354">
        <f t="array" ref="K2827">(PRODUCT(1+$G$2:G2827/100)-1)*100</f>
        <v>75.321695311796816</v>
      </c>
      <c r="M2827" s="361">
        <f t="shared" si="207"/>
        <v>4.228746273663198</v>
      </c>
    </row>
    <row r="2828" spans="1:13">
      <c r="A2828" s="350">
        <v>41355</v>
      </c>
      <c r="B2828" s="346">
        <v>25.9</v>
      </c>
      <c r="C2828" s="346">
        <v>2747.25</v>
      </c>
      <c r="D2828" s="346"/>
      <c r="E2828" s="351">
        <f t="shared" si="208"/>
        <v>41355</v>
      </c>
      <c r="F2828" s="353">
        <f t="shared" si="209"/>
        <v>-0.37925119044872613</v>
      </c>
      <c r="G2828" s="354">
        <f t="shared" si="210"/>
        <v>0.71709028518636142</v>
      </c>
      <c r="I2828" s="351">
        <f t="shared" si="211"/>
        <v>41355</v>
      </c>
      <c r="J2828" s="353">
        <f t="array" ref="J2828">(PRODUCT(1+$F$2:F2828/100)-1)*100</f>
        <v>2064.8278167836947</v>
      </c>
      <c r="K2828" s="354">
        <f t="array" ref="K2828">(PRODUCT(1+$G$2:G2828/100)-1)*100</f>
        <v>76.578910156701752</v>
      </c>
      <c r="M2828" s="361">
        <f t="shared" si="207"/>
        <v>4.228796234830674</v>
      </c>
    </row>
    <row r="2829" spans="1:13">
      <c r="A2829" s="350">
        <v>41358</v>
      </c>
      <c r="B2829" s="346">
        <v>25.827100000000002</v>
      </c>
      <c r="C2829" s="346">
        <v>2738.08</v>
      </c>
      <c r="D2829" s="346"/>
      <c r="E2829" s="351">
        <f t="shared" si="208"/>
        <v>41358</v>
      </c>
      <c r="F2829" s="353">
        <f t="shared" si="209"/>
        <v>-0.28146718146716543</v>
      </c>
      <c r="G2829" s="354">
        <f t="shared" si="210"/>
        <v>-0.33378833378833184</v>
      </c>
      <c r="I2829" s="351">
        <f t="shared" si="211"/>
        <v>41358</v>
      </c>
      <c r="J2829" s="353">
        <f t="array" ref="J2829">(PRODUCT(1+$F$2:F2829/100)-1)*100</f>
        <v>2058.7345369441764</v>
      </c>
      <c r="K2829" s="354">
        <f t="array" ref="K2829">(PRODUCT(1+$G$2:G2829/100)-1)*100</f>
        <v>75.989510354668099</v>
      </c>
      <c r="M2829" s="361">
        <f t="shared" si="207"/>
        <v>4.2286764495786038</v>
      </c>
    </row>
    <row r="2830" spans="1:13">
      <c r="A2830" s="350">
        <v>41359</v>
      </c>
      <c r="B2830" s="346">
        <v>27.23</v>
      </c>
      <c r="C2830" s="346">
        <v>2760.32</v>
      </c>
      <c r="D2830" s="346"/>
      <c r="E2830" s="351">
        <f t="shared" si="208"/>
        <v>41359</v>
      </c>
      <c r="F2830" s="353">
        <f t="shared" si="209"/>
        <v>5.4318913079672182</v>
      </c>
      <c r="G2830" s="354">
        <f t="shared" si="210"/>
        <v>0.81224799859755947</v>
      </c>
      <c r="I2830" s="351">
        <f t="shared" si="211"/>
        <v>41359</v>
      </c>
      <c r="J2830" s="353">
        <f t="array" ref="J2830">(PRODUCT(1+$F$2:F2830/100)-1)*100</f>
        <v>2175.9946506185333</v>
      </c>
      <c r="K2830" s="354">
        <f t="array" ref="K2830">(PRODUCT(1+$G$2:G2830/100)-1)*100</f>
        <v>77.41898163026552</v>
      </c>
      <c r="M2830" s="361">
        <f t="shared" si="207"/>
        <v>4.2325000822164611</v>
      </c>
    </row>
    <row r="2831" spans="1:13">
      <c r="A2831" s="350">
        <v>41360</v>
      </c>
      <c r="B2831" s="346">
        <v>27.177099999999999</v>
      </c>
      <c r="C2831" s="346">
        <v>2758.85</v>
      </c>
      <c r="D2831" s="346"/>
      <c r="E2831" s="351">
        <f t="shared" si="208"/>
        <v>41360</v>
      </c>
      <c r="F2831" s="353">
        <f t="shared" si="209"/>
        <v>-0.19427102460521928</v>
      </c>
      <c r="G2831" s="354">
        <f t="shared" si="210"/>
        <v>-5.3254695107818328E-2</v>
      </c>
      <c r="I2831" s="351">
        <f t="shared" si="211"/>
        <v>41360</v>
      </c>
      <c r="J2831" s="353">
        <f t="array" ref="J2831">(PRODUCT(1+$F$2:F2831/100)-1)*100</f>
        <v>2171.5730524908167</v>
      </c>
      <c r="K2831" s="354">
        <f t="array" ref="K2831">(PRODUCT(1+$G$2:G2831/100)-1)*100</f>
        <v>77.324497692534933</v>
      </c>
      <c r="M2831" s="361">
        <f t="shared" si="207"/>
        <v>4.2324224422275947</v>
      </c>
    </row>
    <row r="2832" spans="1:13">
      <c r="A2832" s="350">
        <v>41361</v>
      </c>
      <c r="B2832" s="346">
        <v>27.04</v>
      </c>
      <c r="C2832" s="346">
        <v>2770.05</v>
      </c>
      <c r="D2832" s="346"/>
      <c r="E2832" s="351">
        <f t="shared" si="208"/>
        <v>41361</v>
      </c>
      <c r="F2832" s="353">
        <f t="shared" si="209"/>
        <v>-0.50446883589492231</v>
      </c>
      <c r="G2832" s="354">
        <f t="shared" si="210"/>
        <v>0.40596625405513453</v>
      </c>
      <c r="I2832" s="351">
        <f t="shared" si="211"/>
        <v>41361</v>
      </c>
      <c r="J2832" s="353">
        <f t="array" ref="J2832">(PRODUCT(1+$F$2:F2832/100)-1)*100</f>
        <v>2160.1136743564139</v>
      </c>
      <c r="K2832" s="354">
        <f t="array" ref="K2832">(PRODUCT(1+$G$2:G2832/100)-1)*100</f>
        <v>78.044375313339415</v>
      </c>
      <c r="M2832" s="361">
        <f t="shared" si="207"/>
        <v>4.2324148346243762</v>
      </c>
    </row>
    <row r="2833" spans="1:13">
      <c r="A2833" s="350">
        <v>41362</v>
      </c>
      <c r="B2833" s="346">
        <v>27.04</v>
      </c>
      <c r="C2833" s="346">
        <v>2770.05</v>
      </c>
      <c r="D2833" s="346"/>
      <c r="E2833" s="351">
        <f t="shared" si="208"/>
        <v>41362</v>
      </c>
      <c r="F2833" s="353">
        <f t="shared" si="209"/>
        <v>0</v>
      </c>
      <c r="G2833" s="354">
        <f t="shared" si="210"/>
        <v>0</v>
      </c>
      <c r="I2833" s="351">
        <f t="shared" si="211"/>
        <v>41362</v>
      </c>
      <c r="J2833" s="353">
        <f t="array" ref="J2833">(PRODUCT(1+$F$2:F2833/100)-1)*100</f>
        <v>2160.1136743564139</v>
      </c>
      <c r="K2833" s="354">
        <f t="array" ref="K2833">(PRODUCT(1+$G$2:G2833/100)-1)*100</f>
        <v>78.044375313339415</v>
      </c>
      <c r="M2833" s="361">
        <f t="shared" si="207"/>
        <v>4.2321412564001424</v>
      </c>
    </row>
    <row r="2834" spans="1:13">
      <c r="A2834" s="350">
        <v>41365</v>
      </c>
      <c r="B2834" s="346">
        <v>26.061399999999999</v>
      </c>
      <c r="C2834" s="346">
        <v>2757.83</v>
      </c>
      <c r="D2834" s="346"/>
      <c r="E2834" s="351">
        <f t="shared" si="208"/>
        <v>41365</v>
      </c>
      <c r="F2834" s="353">
        <f t="shared" si="209"/>
        <v>-3.619082840236687</v>
      </c>
      <c r="G2834" s="354">
        <f t="shared" si="210"/>
        <v>-0.44114727170990742</v>
      </c>
      <c r="I2834" s="351">
        <f t="shared" si="211"/>
        <v>41365</v>
      </c>
      <c r="J2834" s="353">
        <f t="array" ref="J2834">(PRODUCT(1+$F$2:F2834/100)-1)*100</f>
        <v>2078.3182881979378</v>
      </c>
      <c r="K2834" s="354">
        <f t="array" ref="K2834">(PRODUCT(1+$G$2:G2834/100)-1)*100</f>
        <v>77.258937409211654</v>
      </c>
      <c r="M2834" s="361">
        <f t="shared" ref="M2834:M2897" si="212">_xlfn.STDEV.S(F2052:F2834)</f>
        <v>4.2337684522454779</v>
      </c>
    </row>
    <row r="2835" spans="1:13">
      <c r="A2835" s="350">
        <v>41366</v>
      </c>
      <c r="B2835" s="346">
        <v>25.241399999999999</v>
      </c>
      <c r="C2835" s="346">
        <v>2772.11</v>
      </c>
      <c r="D2835" s="346"/>
      <c r="E2835" s="351">
        <f t="shared" si="208"/>
        <v>41366</v>
      </c>
      <c r="F2835" s="353">
        <f t="shared" si="209"/>
        <v>-3.1464157719846231</v>
      </c>
      <c r="G2835" s="354">
        <f t="shared" si="210"/>
        <v>0.51779841397041615</v>
      </c>
      <c r="I2835" s="351">
        <f t="shared" si="211"/>
        <v>41366</v>
      </c>
      <c r="J2835" s="353">
        <f t="array" ref="J2835">(PRODUCT(1+$F$2:F2835/100)-1)*100</f>
        <v>2009.7793380140527</v>
      </c>
      <c r="K2835" s="354">
        <f t="array" ref="K2835">(PRODUCT(1+$G$2:G2835/100)-1)*100</f>
        <v>78.176781375737363</v>
      </c>
      <c r="M2835" s="361">
        <f t="shared" si="212"/>
        <v>4.235118979658175</v>
      </c>
    </row>
    <row r="2836" spans="1:13">
      <c r="A2836" s="350">
        <v>41367</v>
      </c>
      <c r="B2836" s="346">
        <v>24.2486</v>
      </c>
      <c r="C2836" s="346">
        <v>2743.38</v>
      </c>
      <c r="D2836" s="346"/>
      <c r="E2836" s="351">
        <f t="shared" si="208"/>
        <v>41367</v>
      </c>
      <c r="F2836" s="353">
        <f t="shared" si="209"/>
        <v>-3.9332208197643492</v>
      </c>
      <c r="G2836" s="354">
        <f t="shared" si="210"/>
        <v>-1.0363946596635754</v>
      </c>
      <c r="I2836" s="351">
        <f t="shared" si="211"/>
        <v>41367</v>
      </c>
      <c r="J2836" s="353">
        <f t="array" ref="J2836">(PRODUCT(1+$F$2:F2836/100)-1)*100</f>
        <v>1926.7970578401976</v>
      </c>
      <c r="K2836" s="354">
        <f t="array" ref="K2836">(PRODUCT(1+$G$2:G2836/100)-1)*100</f>
        <v>76.330166728798773</v>
      </c>
      <c r="M2836" s="361">
        <f t="shared" si="212"/>
        <v>4.2376873013563721</v>
      </c>
    </row>
    <row r="2837" spans="1:13">
      <c r="A2837" s="350">
        <v>41368</v>
      </c>
      <c r="B2837" s="346">
        <v>23.812799999999999</v>
      </c>
      <c r="C2837" s="346">
        <v>2754.67</v>
      </c>
      <c r="D2837" s="346"/>
      <c r="E2837" s="351">
        <f t="shared" si="208"/>
        <v>41368</v>
      </c>
      <c r="F2837" s="353">
        <f t="shared" si="209"/>
        <v>-1.7972171589287655</v>
      </c>
      <c r="G2837" s="354">
        <f t="shared" si="210"/>
        <v>0.41153613425772839</v>
      </c>
      <c r="I2837" s="351">
        <f t="shared" si="211"/>
        <v>41368</v>
      </c>
      <c r="J2837" s="353">
        <f t="array" ref="J2837">(PRODUCT(1+$F$2:F2837/100)-1)*100</f>
        <v>1890.37111334003</v>
      </c>
      <c r="K2837" s="354">
        <f t="array" ref="K2837">(PRODUCT(1+$G$2:G2837/100)-1)*100</f>
        <v>77.055829080484671</v>
      </c>
      <c r="M2837" s="361">
        <f t="shared" si="212"/>
        <v>4.2319740857440191</v>
      </c>
    </row>
    <row r="2838" spans="1:13">
      <c r="A2838" s="350">
        <v>41369</v>
      </c>
      <c r="B2838" s="346">
        <v>23.5228</v>
      </c>
      <c r="C2838" s="346">
        <v>2742.86</v>
      </c>
      <c r="D2838" s="346"/>
      <c r="E2838" s="351">
        <f t="shared" si="208"/>
        <v>41369</v>
      </c>
      <c r="F2838" s="353">
        <f t="shared" si="209"/>
        <v>-1.2178324262581475</v>
      </c>
      <c r="G2838" s="354">
        <f t="shared" si="210"/>
        <v>-0.42872648992438034</v>
      </c>
      <c r="I2838" s="351">
        <f t="shared" si="211"/>
        <v>41369</v>
      </c>
      <c r="J2838" s="353">
        <f t="array" ref="J2838">(PRODUCT(1+$F$2:F2838/100)-1)*100</f>
        <v>1866.1317285189</v>
      </c>
      <c r="K2838" s="354">
        <f t="array" ref="K2838">(PRODUCT(1+$G$2:G2838/100)-1)*100</f>
        <v>76.296743839261396</v>
      </c>
      <c r="M2838" s="361">
        <f t="shared" si="212"/>
        <v>4.2297953172350864</v>
      </c>
    </row>
    <row r="2839" spans="1:13">
      <c r="A2839" s="350">
        <v>41372</v>
      </c>
      <c r="B2839" s="346">
        <v>23.2943</v>
      </c>
      <c r="C2839" s="346">
        <v>2761.05</v>
      </c>
      <c r="D2839" s="346"/>
      <c r="E2839" s="351">
        <f t="shared" si="208"/>
        <v>41372</v>
      </c>
      <c r="F2839" s="353">
        <f t="shared" si="209"/>
        <v>-0.97139796282755819</v>
      </c>
      <c r="G2839" s="354">
        <f t="shared" si="210"/>
        <v>0.66317639252460037</v>
      </c>
      <c r="I2839" s="351">
        <f t="shared" si="211"/>
        <v>41372</v>
      </c>
      <c r="J2839" s="353">
        <f t="array" ref="J2839">(PRODUCT(1+$F$2:F2839/100)-1)*100</f>
        <v>1847.0327649615613</v>
      </c>
      <c r="K2839" s="354">
        <f t="array" ref="K2839">(PRODUCT(1+$G$2:G2839/100)-1)*100</f>
        <v>77.465902225192934</v>
      </c>
      <c r="M2839" s="361">
        <f t="shared" si="212"/>
        <v>4.2268721515494629</v>
      </c>
    </row>
    <row r="2840" spans="1:13">
      <c r="A2840" s="350">
        <v>41373</v>
      </c>
      <c r="B2840" s="346">
        <v>24.194299999999998</v>
      </c>
      <c r="C2840" s="346">
        <v>2770.84</v>
      </c>
      <c r="D2840" s="346"/>
      <c r="E2840" s="351">
        <f t="shared" si="208"/>
        <v>41373</v>
      </c>
      <c r="F2840" s="353">
        <f t="shared" si="209"/>
        <v>3.8636061182349302</v>
      </c>
      <c r="G2840" s="354">
        <f t="shared" si="210"/>
        <v>0.35457525216855412</v>
      </c>
      <c r="I2840" s="351">
        <f t="shared" si="211"/>
        <v>41373</v>
      </c>
      <c r="J2840" s="353">
        <f t="array" ref="J2840">(PRODUCT(1+$F$2:F2840/100)-1)*100</f>
        <v>1922.2584419926548</v>
      </c>
      <c r="K2840" s="354">
        <f t="array" ref="K2840">(PRODUCT(1+$G$2:G2840/100)-1)*100</f>
        <v>78.095152395521112</v>
      </c>
      <c r="M2840" s="361">
        <f t="shared" si="212"/>
        <v>4.2280131103377103</v>
      </c>
    </row>
    <row r="2841" spans="1:13">
      <c r="A2841" s="350">
        <v>41374</v>
      </c>
      <c r="B2841" s="346">
        <v>23.724299999999999</v>
      </c>
      <c r="C2841" s="346">
        <v>2804.81</v>
      </c>
      <c r="D2841" s="346"/>
      <c r="E2841" s="351">
        <f t="shared" si="208"/>
        <v>41374</v>
      </c>
      <c r="F2841" s="353">
        <f t="shared" si="209"/>
        <v>-1.9426063163637708</v>
      </c>
      <c r="G2841" s="354">
        <f t="shared" si="210"/>
        <v>1.2259820126748533</v>
      </c>
      <c r="I2841" s="351">
        <f t="shared" si="211"/>
        <v>41374</v>
      </c>
      <c r="J2841" s="353">
        <f t="array" ref="J2841">(PRODUCT(1+$F$2:F2841/100)-1)*100</f>
        <v>1882.9739217653059</v>
      </c>
      <c r="K2841" s="354">
        <f t="array" ref="K2841">(PRODUCT(1+$G$2:G2841/100)-1)*100</f>
        <v>80.27856692933608</v>
      </c>
      <c r="M2841" s="361">
        <f t="shared" si="212"/>
        <v>4.2286505910958905</v>
      </c>
    </row>
    <row r="2842" spans="1:13">
      <c r="A2842" s="350">
        <v>41375</v>
      </c>
      <c r="B2842" s="346">
        <v>24.715699999999998</v>
      </c>
      <c r="C2842" s="346">
        <v>2815.02</v>
      </c>
      <c r="D2842" s="346"/>
      <c r="E2842" s="351">
        <f t="shared" si="208"/>
        <v>41375</v>
      </c>
      <c r="F2842" s="353">
        <f t="shared" si="209"/>
        <v>4.1788377317771186</v>
      </c>
      <c r="G2842" s="354">
        <f t="shared" si="210"/>
        <v>0.36401752703392187</v>
      </c>
      <c r="I2842" s="351">
        <f t="shared" si="211"/>
        <v>41375</v>
      </c>
      <c r="J2842" s="353">
        <f t="array" ref="J2842">(PRODUCT(1+$F$2:F2842/100)-1)*100</f>
        <v>1965.839184219335</v>
      </c>
      <c r="K2842" s="354">
        <f t="array" ref="K2842">(PRODUCT(1+$G$2:G2842/100)-1)*100</f>
        <v>80.934812510444459</v>
      </c>
      <c r="M2842" s="361">
        <f t="shared" si="212"/>
        <v>4.2309835257383526</v>
      </c>
    </row>
    <row r="2843" spans="1:13">
      <c r="A2843" s="350">
        <v>41376</v>
      </c>
      <c r="B2843" s="346">
        <v>24.742799999999999</v>
      </c>
      <c r="C2843" s="346">
        <v>2807.1</v>
      </c>
      <c r="D2843" s="346"/>
      <c r="E2843" s="351">
        <f t="shared" si="208"/>
        <v>41376</v>
      </c>
      <c r="F2843" s="353">
        <f t="shared" si="209"/>
        <v>0.10964690459911441</v>
      </c>
      <c r="G2843" s="354">
        <f t="shared" si="210"/>
        <v>-0.28134791227061307</v>
      </c>
      <c r="I2843" s="351">
        <f t="shared" si="211"/>
        <v>41376</v>
      </c>
      <c r="J2843" s="353">
        <f t="array" ref="J2843">(PRODUCT(1+$F$2:F2843/100)-1)*100</f>
        <v>1968.1043129388272</v>
      </c>
      <c r="K2843" s="354">
        <f t="array" ref="K2843">(PRODUCT(1+$G$2:G2843/100)-1)*100</f>
        <v>80.425756192875582</v>
      </c>
      <c r="M2843" s="361">
        <f t="shared" si="212"/>
        <v>4.228952757501431</v>
      </c>
    </row>
    <row r="2844" spans="1:13">
      <c r="A2844" s="350">
        <v>41379</v>
      </c>
      <c r="B2844" s="346">
        <v>25.214300000000001</v>
      </c>
      <c r="C2844" s="346">
        <v>2742.63</v>
      </c>
      <c r="D2844" s="346"/>
      <c r="E2844" s="351">
        <f t="shared" si="208"/>
        <v>41379</v>
      </c>
      <c r="F2844" s="353">
        <f t="shared" si="209"/>
        <v>1.9056048628288025</v>
      </c>
      <c r="G2844" s="354">
        <f t="shared" si="210"/>
        <v>-2.2966762851341138</v>
      </c>
      <c r="I2844" s="351">
        <f t="shared" si="211"/>
        <v>41379</v>
      </c>
      <c r="J2844" s="353">
        <f t="array" ref="J2844">(PRODUCT(1+$F$2:F2844/100)-1)*100</f>
        <v>2007.5142092945616</v>
      </c>
      <c r="K2844" s="354">
        <f t="array" ref="K2844">(PRODUCT(1+$G$2:G2844/100)-1)*100</f>
        <v>76.281960638119912</v>
      </c>
      <c r="M2844" s="361">
        <f t="shared" si="212"/>
        <v>4.2291863224719881</v>
      </c>
    </row>
    <row r="2845" spans="1:13">
      <c r="A2845" s="350">
        <v>41380</v>
      </c>
      <c r="B2845" s="346">
        <v>25.121400000000001</v>
      </c>
      <c r="C2845" s="346">
        <v>2781.86</v>
      </c>
      <c r="D2845" s="346"/>
      <c r="E2845" s="351">
        <f t="shared" si="208"/>
        <v>41380</v>
      </c>
      <c r="F2845" s="353">
        <f t="shared" si="209"/>
        <v>-0.36844171759675692</v>
      </c>
      <c r="G2845" s="354">
        <f t="shared" si="210"/>
        <v>1.4303788699168374</v>
      </c>
      <c r="I2845" s="351">
        <f t="shared" si="211"/>
        <v>41380</v>
      </c>
      <c r="J2845" s="353">
        <f t="array" ref="J2845">(PRODUCT(1+$F$2:F2845/100)-1)*100</f>
        <v>1999.7492477432409</v>
      </c>
      <c r="K2845" s="354">
        <f t="array" ref="K2845">(PRODUCT(1+$G$2:G2845/100)-1)*100</f>
        <v>78.803460554562704</v>
      </c>
      <c r="M2845" s="361">
        <f t="shared" si="212"/>
        <v>4.229073089853145</v>
      </c>
    </row>
    <row r="2846" spans="1:13">
      <c r="A2846" s="350">
        <v>41381</v>
      </c>
      <c r="B2846" s="346">
        <v>24.194299999999998</v>
      </c>
      <c r="C2846" s="346">
        <v>2742.01</v>
      </c>
      <c r="D2846" s="346"/>
      <c r="E2846" s="351">
        <f t="shared" si="208"/>
        <v>41381</v>
      </c>
      <c r="F2846" s="353">
        <f t="shared" si="209"/>
        <v>-3.6904790338118221</v>
      </c>
      <c r="G2846" s="354">
        <f t="shared" si="210"/>
        <v>-1.4324948056336329</v>
      </c>
      <c r="I2846" s="351">
        <f t="shared" si="211"/>
        <v>41381</v>
      </c>
      <c r="J2846" s="353">
        <f t="array" ref="J2846">(PRODUCT(1+$F$2:F2846/100)-1)*100</f>
        <v>1922.2584419926552</v>
      </c>
      <c r="K2846" s="354">
        <f t="array" ref="K2846">(PRODUCT(1+$G$2:G2846/100)-1)*100</f>
        <v>76.242110269825417</v>
      </c>
      <c r="M2846" s="361">
        <f t="shared" si="212"/>
        <v>4.230772901186822</v>
      </c>
    </row>
    <row r="2847" spans="1:13">
      <c r="A2847" s="350">
        <v>41382</v>
      </c>
      <c r="B2847" s="346">
        <v>23.402799999999999</v>
      </c>
      <c r="C2847" s="346">
        <v>2723.72</v>
      </c>
      <c r="D2847" s="346"/>
      <c r="E2847" s="351">
        <f t="shared" si="208"/>
        <v>41382</v>
      </c>
      <c r="F2847" s="353">
        <f t="shared" si="209"/>
        <v>-3.2714317008551541</v>
      </c>
      <c r="G2847" s="354">
        <f t="shared" si="210"/>
        <v>-0.66702893133141483</v>
      </c>
      <c r="I2847" s="351">
        <f t="shared" si="211"/>
        <v>41382</v>
      </c>
      <c r="J2847" s="353">
        <f t="array" ref="J2847">(PRODUCT(1+$F$2:F2847/100)-1)*100</f>
        <v>1856.101638248088</v>
      </c>
      <c r="K2847" s="354">
        <f t="array" ref="K2847">(PRODUCT(1+$G$2:G2847/100)-1)*100</f>
        <v>75.066524405136661</v>
      </c>
      <c r="M2847" s="361">
        <f t="shared" si="212"/>
        <v>4.232477776408607</v>
      </c>
    </row>
    <row r="2848" spans="1:13">
      <c r="A2848" s="350">
        <v>41383</v>
      </c>
      <c r="B2848" s="346">
        <v>23.3386</v>
      </c>
      <c r="C2848" s="346">
        <v>2747.94</v>
      </c>
      <c r="D2848" s="346"/>
      <c r="E2848" s="351">
        <f t="shared" si="208"/>
        <v>41383</v>
      </c>
      <c r="F2848" s="353">
        <f t="shared" si="209"/>
        <v>-0.27432614900780861</v>
      </c>
      <c r="G2848" s="354">
        <f t="shared" si="210"/>
        <v>0.8892250304730398</v>
      </c>
      <c r="I2848" s="351">
        <f t="shared" si="211"/>
        <v>41383</v>
      </c>
      <c r="J2848" s="353">
        <f t="array" ref="J2848">(PRODUCT(1+$F$2:F2848/100)-1)*100</f>
        <v>1850.7355399532034</v>
      </c>
      <c r="K2848" s="354">
        <f t="array" ref="K2848">(PRODUCT(1+$G$2:G2848/100)-1)*100</f>
        <v>76.623259760126317</v>
      </c>
      <c r="M2848" s="361">
        <f t="shared" si="212"/>
        <v>4.2315596190489657</v>
      </c>
    </row>
    <row r="2849" spans="1:13">
      <c r="A2849" s="350">
        <v>41386</v>
      </c>
      <c r="B2849" s="346">
        <v>24.91</v>
      </c>
      <c r="C2849" s="346">
        <v>2760.8</v>
      </c>
      <c r="D2849" s="346"/>
      <c r="E2849" s="351">
        <f t="shared" si="208"/>
        <v>41386</v>
      </c>
      <c r="F2849" s="353">
        <f t="shared" si="209"/>
        <v>6.7330516826202169</v>
      </c>
      <c r="G2849" s="354">
        <f t="shared" si="210"/>
        <v>0.46798692839000733</v>
      </c>
      <c r="I2849" s="351">
        <f t="shared" si="211"/>
        <v>41386</v>
      </c>
      <c r="J2849" s="353">
        <f t="array" ref="J2849">(PRODUCT(1+$F$2:F2849/100)-1)*100</f>
        <v>1982.0795720494932</v>
      </c>
      <c r="K2849" s="354">
        <f t="array" ref="K2849">(PRODUCT(1+$G$2:G2849/100)-1)*100</f>
        <v>77.449833528300033</v>
      </c>
      <c r="M2849" s="361">
        <f t="shared" si="212"/>
        <v>4.2380429480058028</v>
      </c>
    </row>
    <row r="2850" spans="1:13">
      <c r="A2850" s="350">
        <v>41387</v>
      </c>
      <c r="B2850" s="346">
        <v>30.9986</v>
      </c>
      <c r="C2850" s="346">
        <v>2789.56</v>
      </c>
      <c r="D2850" s="346"/>
      <c r="E2850" s="351">
        <f t="shared" si="208"/>
        <v>41387</v>
      </c>
      <c r="F2850" s="353">
        <f t="shared" si="209"/>
        <v>24.442392613408259</v>
      </c>
      <c r="G2850" s="354">
        <f t="shared" si="210"/>
        <v>1.0417270356418262</v>
      </c>
      <c r="I2850" s="351">
        <f t="shared" si="211"/>
        <v>41387</v>
      </c>
      <c r="J2850" s="353">
        <f t="array" ref="J2850">(PRODUCT(1+$F$2:F2850/100)-1)*100</f>
        <v>2490.9896355734008</v>
      </c>
      <c r="K2850" s="354">
        <f t="array" ref="K2850">(PRODUCT(1+$G$2:G2850/100)-1)*100</f>
        <v>79.298376418865743</v>
      </c>
      <c r="M2850" s="361">
        <f t="shared" si="212"/>
        <v>4.2922036107426917</v>
      </c>
    </row>
    <row r="2851" spans="1:13">
      <c r="A2851" s="350">
        <v>41388</v>
      </c>
      <c r="B2851" s="346">
        <v>30.96</v>
      </c>
      <c r="C2851" s="346">
        <v>2789.93</v>
      </c>
      <c r="D2851" s="346"/>
      <c r="E2851" s="351">
        <f t="shared" si="208"/>
        <v>41388</v>
      </c>
      <c r="F2851" s="353">
        <f t="shared" si="209"/>
        <v>-0.12452175259527465</v>
      </c>
      <c r="G2851" s="354">
        <f t="shared" si="210"/>
        <v>1.3263740518221212E-2</v>
      </c>
      <c r="I2851" s="351">
        <f t="shared" si="211"/>
        <v>41388</v>
      </c>
      <c r="J2851" s="353">
        <f t="array" ref="J2851">(PRODUCT(1+$F$2:F2851/100)-1)*100</f>
        <v>2487.7632898696229</v>
      </c>
      <c r="K2851" s="354">
        <f t="array" ref="K2851">(PRODUCT(1+$G$2:G2851/100)-1)*100</f>
        <v>79.322158090267322</v>
      </c>
      <c r="M2851" s="361">
        <f t="shared" si="212"/>
        <v>4.292143435420849</v>
      </c>
    </row>
    <row r="2852" spans="1:13">
      <c r="A2852" s="350">
        <v>41389</v>
      </c>
      <c r="B2852" s="346">
        <v>30.535699999999999</v>
      </c>
      <c r="C2852" s="346">
        <v>2801.28</v>
      </c>
      <c r="D2852" s="346"/>
      <c r="E2852" s="351">
        <f t="shared" si="208"/>
        <v>41389</v>
      </c>
      <c r="F2852" s="353">
        <f t="shared" si="209"/>
        <v>-1.3704780361757152</v>
      </c>
      <c r="G2852" s="354">
        <f t="shared" si="210"/>
        <v>0.40682024280180862</v>
      </c>
      <c r="I2852" s="351">
        <f t="shared" si="211"/>
        <v>41389</v>
      </c>
      <c r="J2852" s="353">
        <f t="array" ref="J2852">(PRODUCT(1+$F$2:F2852/100)-1)*100</f>
        <v>2452.298562353742</v>
      </c>
      <c r="K2852" s="354">
        <f t="array" ref="K2852">(PRODUCT(1+$G$2:G2852/100)-1)*100</f>
        <v>80.051676929207602</v>
      </c>
      <c r="M2852" s="361">
        <f t="shared" si="212"/>
        <v>4.2822821307027512</v>
      </c>
    </row>
    <row r="2853" spans="1:13">
      <c r="A2853" s="350">
        <v>41390</v>
      </c>
      <c r="B2853" s="346">
        <v>30.7928</v>
      </c>
      <c r="C2853" s="346">
        <v>2796.24</v>
      </c>
      <c r="D2853" s="346"/>
      <c r="E2853" s="351">
        <f t="shared" si="208"/>
        <v>41390</v>
      </c>
      <c r="F2853" s="353">
        <f t="shared" si="209"/>
        <v>0.84196530618261267</v>
      </c>
      <c r="G2853" s="354">
        <f t="shared" si="210"/>
        <v>-0.17991775188487269</v>
      </c>
      <c r="I2853" s="351">
        <f t="shared" si="211"/>
        <v>41390</v>
      </c>
      <c r="J2853" s="353">
        <f t="array" ref="J2853">(PRODUCT(1+$F$2:F2853/100)-1)*100</f>
        <v>2473.788030758958</v>
      </c>
      <c r="K2853" s="354">
        <f t="array" ref="K2853">(PRODUCT(1+$G$2:G2853/100)-1)*100</f>
        <v>79.72773199984556</v>
      </c>
      <c r="M2853" s="361">
        <f t="shared" si="212"/>
        <v>4.2772829409804585</v>
      </c>
    </row>
    <row r="2854" spans="1:13">
      <c r="A2854" s="350">
        <v>41393</v>
      </c>
      <c r="B2854" s="346">
        <v>30.716100000000001</v>
      </c>
      <c r="C2854" s="346">
        <v>2816.39</v>
      </c>
      <c r="D2854" s="346"/>
      <c r="E2854" s="351">
        <f t="shared" si="208"/>
        <v>41393</v>
      </c>
      <c r="F2854" s="353">
        <f t="shared" si="209"/>
        <v>-0.24908420150164812</v>
      </c>
      <c r="G2854" s="354">
        <f t="shared" si="210"/>
        <v>0.72061053414584908</v>
      </c>
      <c r="I2854" s="351">
        <f t="shared" si="211"/>
        <v>41393</v>
      </c>
      <c r="J2854" s="353">
        <f t="array" ref="J2854">(PRODUCT(1+$F$2:F2854/100)-1)*100</f>
        <v>2467.3771313941975</v>
      </c>
      <c r="K2854" s="354">
        <f t="array" ref="K2854">(PRODUCT(1+$G$2:G2854/100)-1)*100</f>
        <v>81.022868969417857</v>
      </c>
      <c r="M2854" s="361">
        <f t="shared" si="212"/>
        <v>4.2761281942386127</v>
      </c>
    </row>
    <row r="2855" spans="1:13">
      <c r="A2855" s="350">
        <v>41394</v>
      </c>
      <c r="B2855" s="346">
        <v>30.867100000000001</v>
      </c>
      <c r="C2855" s="346">
        <v>2823.42</v>
      </c>
      <c r="D2855" s="346"/>
      <c r="E2855" s="351">
        <f t="shared" si="208"/>
        <v>41394</v>
      </c>
      <c r="F2855" s="353">
        <f t="shared" si="209"/>
        <v>0.49159886834591049</v>
      </c>
      <c r="G2855" s="354">
        <f t="shared" si="210"/>
        <v>0.24961031675301282</v>
      </c>
      <c r="I2855" s="351">
        <f t="shared" si="211"/>
        <v>41394</v>
      </c>
      <c r="J2855" s="353">
        <f t="array" ref="J2855">(PRODUCT(1+$F$2:F2855/100)-1)*100</f>
        <v>2479.9983283183028</v>
      </c>
      <c r="K2855" s="354">
        <f t="array" ref="K2855">(PRODUCT(1+$G$2:G2855/100)-1)*100</f>
        <v>81.474720726047821</v>
      </c>
      <c r="M2855" s="361">
        <f t="shared" si="212"/>
        <v>4.2741868056304488</v>
      </c>
    </row>
    <row r="2856" spans="1:13">
      <c r="A2856" s="350">
        <v>41395</v>
      </c>
      <c r="B2856" s="346">
        <v>30.415700000000001</v>
      </c>
      <c r="C2856" s="346">
        <v>2797.28</v>
      </c>
      <c r="D2856" s="346"/>
      <c r="E2856" s="351">
        <f t="shared" si="208"/>
        <v>41395</v>
      </c>
      <c r="F2856" s="353">
        <f t="shared" si="209"/>
        <v>-1.4623984760473108</v>
      </c>
      <c r="G2856" s="354">
        <f t="shared" si="210"/>
        <v>-0.92582754248393684</v>
      </c>
      <c r="I2856" s="351">
        <f t="shared" si="211"/>
        <v>41395</v>
      </c>
      <c r="J2856" s="353">
        <f t="array" ref="J2856">(PRODUCT(1+$F$2:F2856/100)-1)*100</f>
        <v>2442.2684720829297</v>
      </c>
      <c r="K2856" s="354">
        <f t="array" ref="K2856">(PRODUCT(1+$G$2:G2856/100)-1)*100</f>
        <v>79.794577778920271</v>
      </c>
      <c r="M2856" s="361">
        <f t="shared" si="212"/>
        <v>4.2717937885227135</v>
      </c>
    </row>
    <row r="2857" spans="1:13">
      <c r="A2857" s="350">
        <v>41396</v>
      </c>
      <c r="B2857" s="346">
        <v>30.641400000000001</v>
      </c>
      <c r="C2857" s="346">
        <v>2823.82</v>
      </c>
      <c r="D2857" s="346"/>
      <c r="E2857" s="351">
        <f t="shared" si="208"/>
        <v>41396</v>
      </c>
      <c r="F2857" s="353">
        <f t="shared" si="209"/>
        <v>0.74205098025033056</v>
      </c>
      <c r="G2857" s="354">
        <f t="shared" si="210"/>
        <v>0.9487788137047426</v>
      </c>
      <c r="I2857" s="351">
        <f t="shared" si="211"/>
        <v>41396</v>
      </c>
      <c r="J2857" s="353">
        <f t="array" ref="J2857">(PRODUCT(1+$F$2:F2857/100)-1)*100</f>
        <v>2461.1334002006165</v>
      </c>
      <c r="K2857" s="354">
        <f t="array" ref="K2857">(PRODUCT(1+$G$2:G2857/100)-1)*100</f>
        <v>81.500430641076576</v>
      </c>
      <c r="M2857" s="361">
        <f t="shared" si="212"/>
        <v>4.2705486728597633</v>
      </c>
    </row>
    <row r="2858" spans="1:13">
      <c r="A2858" s="350">
        <v>41397</v>
      </c>
      <c r="B2858" s="346">
        <v>30.492799999999999</v>
      </c>
      <c r="C2858" s="346">
        <v>2853.88</v>
      </c>
      <c r="D2858" s="346"/>
      <c r="E2858" s="351">
        <f t="shared" si="208"/>
        <v>41397</v>
      </c>
      <c r="F2858" s="353">
        <f t="shared" si="209"/>
        <v>-0.4849647862042894</v>
      </c>
      <c r="G2858" s="354">
        <f t="shared" si="210"/>
        <v>1.0645154436189186</v>
      </c>
      <c r="I2858" s="351">
        <f t="shared" si="211"/>
        <v>41397</v>
      </c>
      <c r="J2858" s="353">
        <f t="array" ref="J2858">(PRODUCT(1+$F$2:F2858/100)-1)*100</f>
        <v>2448.7128050819269</v>
      </c>
      <c r="K2858" s="354">
        <f t="array" ref="K2858">(PRODUCT(1+$G$2:G2858/100)-1)*100</f>
        <v>83.432530755485672</v>
      </c>
      <c r="M2858" s="361">
        <f t="shared" si="212"/>
        <v>4.2694709558924293</v>
      </c>
    </row>
    <row r="2859" spans="1:13">
      <c r="A2859" s="350">
        <v>41400</v>
      </c>
      <c r="B2859" s="346">
        <v>30.098600000000001</v>
      </c>
      <c r="C2859" s="346">
        <v>2859.34</v>
      </c>
      <c r="D2859" s="346"/>
      <c r="E2859" s="351">
        <f t="shared" si="208"/>
        <v>41400</v>
      </c>
      <c r="F2859" s="353">
        <f t="shared" si="209"/>
        <v>-1.2927641935145284</v>
      </c>
      <c r="G2859" s="354">
        <f t="shared" si="210"/>
        <v>0.19131848571067867</v>
      </c>
      <c r="I2859" s="351">
        <f t="shared" si="211"/>
        <v>41400</v>
      </c>
      <c r="J2859" s="353">
        <f t="array" ref="J2859">(PRODUCT(1+$F$2:F2859/100)-1)*100</f>
        <v>2415.763958542308</v>
      </c>
      <c r="K2859" s="354">
        <f t="array" ref="K2859">(PRODUCT(1+$G$2:G2859/100)-1)*100</f>
        <v>83.783471095627846</v>
      </c>
      <c r="M2859" s="361">
        <f t="shared" si="212"/>
        <v>4.2695363902501207</v>
      </c>
    </row>
    <row r="2860" spans="1:13">
      <c r="A2860" s="350">
        <v>41401</v>
      </c>
      <c r="B2860" s="346">
        <v>29.464300000000001</v>
      </c>
      <c r="C2860" s="346">
        <v>2874.46</v>
      </c>
      <c r="D2860" s="346"/>
      <c r="E2860" s="351">
        <f t="shared" si="208"/>
        <v>41401</v>
      </c>
      <c r="F2860" s="353">
        <f t="shared" si="209"/>
        <v>-2.1074069890293923</v>
      </c>
      <c r="G2860" s="354">
        <f t="shared" si="210"/>
        <v>0.52879335790776416</v>
      </c>
      <c r="I2860" s="351">
        <f t="shared" si="211"/>
        <v>41401</v>
      </c>
      <c r="J2860" s="353">
        <f t="array" ref="J2860">(PRODUCT(1+$F$2:F2860/100)-1)*100</f>
        <v>2362.746573052505</v>
      </c>
      <c r="K2860" s="354">
        <f t="array" ref="K2860">(PRODUCT(1+$G$2:G2860/100)-1)*100</f>
        <v>84.755305883713874</v>
      </c>
      <c r="M2860" s="361">
        <f t="shared" si="212"/>
        <v>4.2700014220685043</v>
      </c>
    </row>
    <row r="2861" spans="1:13">
      <c r="A2861" s="350">
        <v>41402</v>
      </c>
      <c r="B2861" s="346">
        <v>29.801400000000001</v>
      </c>
      <c r="C2861" s="346">
        <v>2887.61</v>
      </c>
      <c r="D2861" s="346"/>
      <c r="E2861" s="351">
        <f t="shared" si="208"/>
        <v>41402</v>
      </c>
      <c r="F2861" s="353">
        <f t="shared" si="209"/>
        <v>1.1440964149835642</v>
      </c>
      <c r="G2861" s="354">
        <f t="shared" si="210"/>
        <v>0.45747723050590938</v>
      </c>
      <c r="I2861" s="351">
        <f t="shared" si="211"/>
        <v>41402</v>
      </c>
      <c r="J2861" s="353">
        <f t="array" ref="J2861">(PRODUCT(1+$F$2:F2861/100)-1)*100</f>
        <v>2390.9227683049289</v>
      </c>
      <c r="K2861" s="354">
        <f t="array" ref="K2861">(PRODUCT(1+$G$2:G2861/100)-1)*100</f>
        <v>85.600519340283412</v>
      </c>
      <c r="M2861" s="361">
        <f t="shared" si="212"/>
        <v>4.2642739143785571</v>
      </c>
    </row>
    <row r="2862" spans="1:13">
      <c r="A2862" s="350">
        <v>41403</v>
      </c>
      <c r="B2862" s="346">
        <v>30.915700000000001</v>
      </c>
      <c r="C2862" s="346">
        <v>2878.3</v>
      </c>
      <c r="D2862" s="346"/>
      <c r="E2862" s="351">
        <f t="shared" si="208"/>
        <v>41403</v>
      </c>
      <c r="F2862" s="353">
        <f t="shared" si="209"/>
        <v>3.7390860832041461</v>
      </c>
      <c r="G2862" s="354">
        <f t="shared" si="210"/>
        <v>-0.32241196006386197</v>
      </c>
      <c r="I2862" s="351">
        <f t="shared" si="211"/>
        <v>41403</v>
      </c>
      <c r="J2862" s="353">
        <f t="array" ref="J2862">(PRODUCT(1+$F$2:F2862/100)-1)*100</f>
        <v>2484.0605148779823</v>
      </c>
      <c r="K2862" s="354">
        <f t="array" ref="K2862">(PRODUCT(1+$G$2:G2862/100)-1)*100</f>
        <v>85.002121067989705</v>
      </c>
      <c r="M2862" s="361">
        <f t="shared" si="212"/>
        <v>4.2591235068709912</v>
      </c>
    </row>
    <row r="2863" spans="1:13">
      <c r="A2863" s="350">
        <v>41404</v>
      </c>
      <c r="B2863" s="346">
        <v>31.0991</v>
      </c>
      <c r="C2863" s="346">
        <v>2890.77</v>
      </c>
      <c r="D2863" s="346"/>
      <c r="E2863" s="351">
        <f t="shared" si="208"/>
        <v>41404</v>
      </c>
      <c r="F2863" s="353">
        <f t="shared" si="209"/>
        <v>0.59322609547898253</v>
      </c>
      <c r="G2863" s="354">
        <f t="shared" si="210"/>
        <v>0.43324184414410549</v>
      </c>
      <c r="I2863" s="351">
        <f t="shared" si="211"/>
        <v>41404</v>
      </c>
      <c r="J2863" s="353">
        <f t="array" ref="J2863">(PRODUCT(1+$F$2:F2863/100)-1)*100</f>
        <v>2499.3898361752072</v>
      </c>
      <c r="K2863" s="354">
        <f t="array" ref="K2863">(PRODUCT(1+$G$2:G2863/100)-1)*100</f>
        <v>85.803627669010368</v>
      </c>
      <c r="M2863" s="361">
        <f t="shared" si="212"/>
        <v>4.2584322628081788</v>
      </c>
    </row>
    <row r="2864" spans="1:13">
      <c r="A2864" s="350">
        <v>41407</v>
      </c>
      <c r="B2864" s="346">
        <v>32.7684</v>
      </c>
      <c r="C2864" s="346">
        <v>2891.17</v>
      </c>
      <c r="D2864" s="346"/>
      <c r="E2864" s="351">
        <f t="shared" si="208"/>
        <v>41407</v>
      </c>
      <c r="F2864" s="353">
        <f t="shared" si="209"/>
        <v>5.3676794505307157</v>
      </c>
      <c r="G2864" s="354">
        <f t="shared" si="210"/>
        <v>1.3837143736794566E-2</v>
      </c>
      <c r="I2864" s="351">
        <f t="shared" si="211"/>
        <v>41407</v>
      </c>
      <c r="J2864" s="353">
        <f t="array" ref="J2864">(PRODUCT(1+$F$2:F2864/100)-1)*100</f>
        <v>2638.9167502507676</v>
      </c>
      <c r="K2864" s="354">
        <f t="array" ref="K2864">(PRODUCT(1+$G$2:G2864/100)-1)*100</f>
        <v>85.829337584039123</v>
      </c>
      <c r="M2864" s="361">
        <f t="shared" si="212"/>
        <v>4.2532368488290215</v>
      </c>
    </row>
    <row r="2865" spans="1:13">
      <c r="A2865" s="350">
        <v>41408</v>
      </c>
      <c r="B2865" s="346">
        <v>33.424300000000002</v>
      </c>
      <c r="C2865" s="346">
        <v>2921.12</v>
      </c>
      <c r="D2865" s="346"/>
      <c r="E2865" s="351">
        <f t="shared" si="208"/>
        <v>41408</v>
      </c>
      <c r="F2865" s="353">
        <f t="shared" si="209"/>
        <v>2.0016235153379469</v>
      </c>
      <c r="G2865" s="354">
        <f t="shared" si="210"/>
        <v>1.0359127965494874</v>
      </c>
      <c r="I2865" s="351">
        <f t="shared" si="211"/>
        <v>41408</v>
      </c>
      <c r="J2865" s="353">
        <f t="array" ref="J2865">(PRODUCT(1+$F$2:F2865/100)-1)*100</f>
        <v>2693.7395519893171</v>
      </c>
      <c r="K2865" s="354">
        <f t="array" ref="K2865">(PRODUCT(1+$G$2:G2865/100)-1)*100</f>
        <v>87.754367471815328</v>
      </c>
      <c r="M2865" s="361">
        <f t="shared" si="212"/>
        <v>4.2532259346410166</v>
      </c>
    </row>
    <row r="2866" spans="1:13">
      <c r="A2866" s="350">
        <v>41409</v>
      </c>
      <c r="B2866" s="346">
        <v>34.7714</v>
      </c>
      <c r="C2866" s="346">
        <v>2936.98</v>
      </c>
      <c r="D2866" s="346"/>
      <c r="E2866" s="351">
        <f t="shared" si="208"/>
        <v>41409</v>
      </c>
      <c r="F2866" s="353">
        <f t="shared" si="209"/>
        <v>4.0303013077311878</v>
      </c>
      <c r="G2866" s="354">
        <f t="shared" si="210"/>
        <v>0.54294243303938394</v>
      </c>
      <c r="I2866" s="351">
        <f t="shared" si="211"/>
        <v>41409</v>
      </c>
      <c r="J2866" s="353">
        <f t="array" ref="J2866">(PRODUCT(1+$F$2:F2866/100)-1)*100</f>
        <v>2806.3356736877458</v>
      </c>
      <c r="K2866" s="354">
        <f t="array" ref="K2866">(PRODUCT(1+$G$2:G2866/100)-1)*100</f>
        <v>88.773765602704515</v>
      </c>
      <c r="M2866" s="361">
        <f t="shared" si="212"/>
        <v>4.2438263780142629</v>
      </c>
    </row>
    <row r="2867" spans="1:13">
      <c r="A2867" s="350">
        <v>41410</v>
      </c>
      <c r="B2867" s="346">
        <v>33.861400000000003</v>
      </c>
      <c r="C2867" s="346">
        <v>2922.4</v>
      </c>
      <c r="D2867" s="346"/>
      <c r="E2867" s="351">
        <f t="shared" si="208"/>
        <v>41410</v>
      </c>
      <c r="F2867" s="353">
        <f t="shared" si="209"/>
        <v>-2.61709335833471</v>
      </c>
      <c r="G2867" s="354">
        <f t="shared" si="210"/>
        <v>-0.49642830390400627</v>
      </c>
      <c r="I2867" s="351">
        <f t="shared" si="211"/>
        <v>41410</v>
      </c>
      <c r="J2867" s="353">
        <f t="array" ref="J2867">(PRODUCT(1+$F$2:F2867/100)-1)*100</f>
        <v>2730.2741558007515</v>
      </c>
      <c r="K2867" s="354">
        <f t="array" ref="K2867">(PRODUCT(1+$G$2:G2867/100)-1)*100</f>
        <v>87.836639199907268</v>
      </c>
      <c r="M2867" s="361">
        <f t="shared" si="212"/>
        <v>4.2403592134920443</v>
      </c>
    </row>
    <row r="2868" spans="1:13">
      <c r="A2868" s="350">
        <v>41411</v>
      </c>
      <c r="B2868" s="346">
        <v>34.142800000000001</v>
      </c>
      <c r="C2868" s="346">
        <v>2952.56</v>
      </c>
      <c r="D2868" s="346"/>
      <c r="E2868" s="351">
        <f t="shared" si="208"/>
        <v>41411</v>
      </c>
      <c r="F2868" s="353">
        <f t="shared" si="209"/>
        <v>0.83103474752963535</v>
      </c>
      <c r="G2868" s="354">
        <f t="shared" si="210"/>
        <v>1.0320284697508786</v>
      </c>
      <c r="I2868" s="351">
        <f t="shared" si="211"/>
        <v>41411</v>
      </c>
      <c r="J2868" s="353">
        <f t="array" ref="J2868">(PRODUCT(1+$F$2:F2868/100)-1)*100</f>
        <v>2753.7947174858068</v>
      </c>
      <c r="K2868" s="354">
        <f t="array" ref="K2868">(PRODUCT(1+$G$2:G2868/100)-1)*100</f>
        <v>89.775166793073552</v>
      </c>
      <c r="M2868" s="361">
        <f t="shared" si="212"/>
        <v>4.2376625070266005</v>
      </c>
    </row>
    <row r="2869" spans="1:13">
      <c r="A2869" s="350">
        <v>41414</v>
      </c>
      <c r="B2869" s="346">
        <v>34.221400000000003</v>
      </c>
      <c r="C2869" s="346">
        <v>2950.53</v>
      </c>
      <c r="D2869" s="346"/>
      <c r="E2869" s="351">
        <f t="shared" si="208"/>
        <v>41414</v>
      </c>
      <c r="F2869" s="353">
        <f t="shared" si="209"/>
        <v>0.23020959030894961</v>
      </c>
      <c r="G2869" s="354">
        <f t="shared" si="210"/>
        <v>-6.8753894925077663E-2</v>
      </c>
      <c r="I2869" s="351">
        <f t="shared" si="211"/>
        <v>41414</v>
      </c>
      <c r="J2869" s="353">
        <f t="array" ref="J2869">(PRODUCT(1+$F$2:F2869/100)-1)*100</f>
        <v>2760.3644266131896</v>
      </c>
      <c r="K2869" s="354">
        <f t="array" ref="K2869">(PRODUCT(1+$G$2:G2869/100)-1)*100</f>
        <v>89.644688974302753</v>
      </c>
      <c r="M2869" s="361">
        <f t="shared" si="212"/>
        <v>4.2372899695689297</v>
      </c>
    </row>
    <row r="2870" spans="1:13">
      <c r="A2870" s="350">
        <v>41415</v>
      </c>
      <c r="B2870" s="346">
        <v>33.869999999999997</v>
      </c>
      <c r="C2870" s="346">
        <v>2955.69</v>
      </c>
      <c r="D2870" s="346"/>
      <c r="E2870" s="351">
        <f t="shared" si="208"/>
        <v>41415</v>
      </c>
      <c r="F2870" s="353">
        <f t="shared" si="209"/>
        <v>-1.0268428527179019</v>
      </c>
      <c r="G2870" s="354">
        <f t="shared" si="210"/>
        <v>0.17488383442973987</v>
      </c>
      <c r="I2870" s="351">
        <f t="shared" si="211"/>
        <v>41415</v>
      </c>
      <c r="J2870" s="353">
        <f t="array" ref="J2870">(PRODUCT(1+$F$2:F2870/100)-1)*100</f>
        <v>2730.9929789368266</v>
      </c>
      <c r="K2870" s="354">
        <f t="array" ref="K2870">(PRODUCT(1+$G$2:G2870/100)-1)*100</f>
        <v>89.976346878173374</v>
      </c>
      <c r="M2870" s="361">
        <f t="shared" si="212"/>
        <v>4.2324580395550484</v>
      </c>
    </row>
    <row r="2871" spans="1:13">
      <c r="A2871" s="350">
        <v>41416</v>
      </c>
      <c r="B2871" s="346">
        <v>32.651400000000002</v>
      </c>
      <c r="C2871" s="346">
        <v>2931.58</v>
      </c>
      <c r="D2871" s="346"/>
      <c r="E2871" s="351">
        <f t="shared" si="208"/>
        <v>41416</v>
      </c>
      <c r="F2871" s="353">
        <f t="shared" si="209"/>
        <v>-3.5978742249778373</v>
      </c>
      <c r="G2871" s="354">
        <f t="shared" si="210"/>
        <v>-0.81571477387683</v>
      </c>
      <c r="I2871" s="351">
        <f t="shared" si="211"/>
        <v>41416</v>
      </c>
      <c r="J2871" s="353">
        <f t="array" ref="J2871">(PRODUCT(1+$F$2:F2871/100)-1)*100</f>
        <v>2629.137412236726</v>
      </c>
      <c r="K2871" s="354">
        <f t="array" ref="K2871">(PRODUCT(1+$G$2:G2871/100)-1)*100</f>
        <v>88.426681749816623</v>
      </c>
      <c r="M2871" s="361">
        <f t="shared" si="212"/>
        <v>4.2315574417987163</v>
      </c>
    </row>
    <row r="2872" spans="1:13">
      <c r="A2872" s="350">
        <v>41417</v>
      </c>
      <c r="B2872" s="346">
        <v>32.311399999999999</v>
      </c>
      <c r="C2872" s="346">
        <v>2923.43</v>
      </c>
      <c r="D2872" s="346"/>
      <c r="E2872" s="351">
        <f t="shared" si="208"/>
        <v>41417</v>
      </c>
      <c r="F2872" s="353">
        <f t="shared" si="209"/>
        <v>-1.041302976288927</v>
      </c>
      <c r="G2872" s="354">
        <f t="shared" si="210"/>
        <v>-0.27800708150553799</v>
      </c>
      <c r="I2872" s="351">
        <f t="shared" si="211"/>
        <v>41417</v>
      </c>
      <c r="J2872" s="353">
        <f t="array" ref="J2872">(PRODUCT(1+$F$2:F2872/100)-1)*100</f>
        <v>2600.7188231360906</v>
      </c>
      <c r="K2872" s="354">
        <f t="array" ref="K2872">(PRODUCT(1+$G$2:G2872/100)-1)*100</f>
        <v>87.90284223110622</v>
      </c>
      <c r="M2872" s="361">
        <f t="shared" si="212"/>
        <v>4.2312026830711496</v>
      </c>
    </row>
    <row r="2873" spans="1:13">
      <c r="A2873" s="350">
        <v>41418</v>
      </c>
      <c r="B2873" s="346">
        <v>32.677100000000003</v>
      </c>
      <c r="C2873" s="346">
        <v>2921.88</v>
      </c>
      <c r="D2873" s="346"/>
      <c r="E2873" s="351">
        <f t="shared" si="208"/>
        <v>41418</v>
      </c>
      <c r="F2873" s="353">
        <f t="shared" si="209"/>
        <v>1.1317986840557959</v>
      </c>
      <c r="G2873" s="354">
        <f t="shared" si="210"/>
        <v>-5.3019911542251386E-2</v>
      </c>
      <c r="I2873" s="351">
        <f t="shared" si="211"/>
        <v>41418</v>
      </c>
      <c r="J2873" s="353">
        <f t="array" ref="J2873">(PRODUCT(1+$F$2:F2873/100)-1)*100</f>
        <v>2631.2855232363922</v>
      </c>
      <c r="K2873" s="354">
        <f t="array" ref="K2873">(PRODUCT(1+$G$2:G2873/100)-1)*100</f>
        <v>87.803216310369919</v>
      </c>
      <c r="M2873" s="361">
        <f t="shared" si="212"/>
        <v>4.229849939147007</v>
      </c>
    </row>
    <row r="2874" spans="1:13">
      <c r="A2874" s="350">
        <v>41421</v>
      </c>
      <c r="B2874" s="346">
        <v>32.677100000000003</v>
      </c>
      <c r="C2874" s="346">
        <v>2921.88</v>
      </c>
      <c r="D2874" s="346"/>
      <c r="E2874" s="351">
        <f t="shared" si="208"/>
        <v>41421</v>
      </c>
      <c r="F2874" s="353">
        <f t="shared" si="209"/>
        <v>0</v>
      </c>
      <c r="G2874" s="354">
        <f t="shared" si="210"/>
        <v>0</v>
      </c>
      <c r="I2874" s="351">
        <f t="shared" si="211"/>
        <v>41421</v>
      </c>
      <c r="J2874" s="353">
        <f t="array" ref="J2874">(PRODUCT(1+$F$2:F2874/100)-1)*100</f>
        <v>2631.2855232363922</v>
      </c>
      <c r="K2874" s="354">
        <f t="array" ref="K2874">(PRODUCT(1+$G$2:G2874/100)-1)*100</f>
        <v>87.803216310369919</v>
      </c>
      <c r="M2874" s="361">
        <f t="shared" si="212"/>
        <v>4.2298335698852263</v>
      </c>
    </row>
    <row r="2875" spans="1:13">
      <c r="A2875" s="350">
        <v>41422</v>
      </c>
      <c r="B2875" s="346">
        <v>30.598600000000001</v>
      </c>
      <c r="C2875" s="346">
        <v>2940.45</v>
      </c>
      <c r="D2875" s="346"/>
      <c r="E2875" s="351">
        <f t="shared" si="208"/>
        <v>41422</v>
      </c>
      <c r="F2875" s="353">
        <f t="shared" si="209"/>
        <v>-6.3607235648206251</v>
      </c>
      <c r="G2875" s="354">
        <f t="shared" si="210"/>
        <v>0.63554971456731835</v>
      </c>
      <c r="I2875" s="351">
        <f t="shared" si="211"/>
        <v>41422</v>
      </c>
      <c r="J2875" s="353">
        <f t="array" ref="J2875">(PRODUCT(1+$F$2:F2875/100)-1)*100</f>
        <v>2457.5560013373606</v>
      </c>
      <c r="K2875" s="354">
        <f t="array" ref="K2875">(PRODUCT(1+$G$2:G2875/100)-1)*100</f>
        <v>88.99679911557871</v>
      </c>
      <c r="M2875" s="361">
        <f t="shared" si="212"/>
        <v>4.2342422592091733</v>
      </c>
    </row>
    <row r="2876" spans="1:13">
      <c r="A2876" s="350">
        <v>41423</v>
      </c>
      <c r="B2876" s="346">
        <v>30.762799999999999</v>
      </c>
      <c r="C2876" s="346">
        <v>2920.18</v>
      </c>
      <c r="D2876" s="346"/>
      <c r="E2876" s="351">
        <f t="shared" si="208"/>
        <v>41423</v>
      </c>
      <c r="F2876" s="353">
        <f t="shared" si="209"/>
        <v>0.53662585869940216</v>
      </c>
      <c r="G2876" s="354">
        <f t="shared" si="210"/>
        <v>-0.68935026951657541</v>
      </c>
      <c r="I2876" s="351">
        <f t="shared" si="211"/>
        <v>41423</v>
      </c>
      <c r="J2876" s="353">
        <f t="array" ref="J2876">(PRODUCT(1+$F$2:F2876/100)-1)*100</f>
        <v>2471.2805081912556</v>
      </c>
      <c r="K2876" s="354">
        <f t="array" ref="K2876">(PRODUCT(1+$G$2:G2876/100)-1)*100</f>
        <v>87.693949171497778</v>
      </c>
      <c r="M2876" s="361">
        <f t="shared" si="212"/>
        <v>4.2336999417267061</v>
      </c>
    </row>
    <row r="2877" spans="1:13">
      <c r="A2877" s="350">
        <v>41424</v>
      </c>
      <c r="B2877" s="346">
        <v>31.808599999999998</v>
      </c>
      <c r="C2877" s="346">
        <v>2931.39</v>
      </c>
      <c r="D2877" s="346"/>
      <c r="E2877" s="351">
        <f t="shared" si="208"/>
        <v>41424</v>
      </c>
      <c r="F2877" s="353">
        <f t="shared" si="209"/>
        <v>3.3995605081462044</v>
      </c>
      <c r="G2877" s="354">
        <f t="shared" si="210"/>
        <v>0.38388044572594815</v>
      </c>
      <c r="I2877" s="351">
        <f t="shared" si="211"/>
        <v>41424</v>
      </c>
      <c r="J2877" s="353">
        <f t="array" ref="J2877">(PRODUCT(1+$F$2:F2877/100)-1)*100</f>
        <v>2558.6927449013865</v>
      </c>
      <c r="K2877" s="354">
        <f t="array" ref="K2877">(PRODUCT(1+$G$2:G2877/100)-1)*100</f>
        <v>88.414469540177947</v>
      </c>
      <c r="M2877" s="361">
        <f t="shared" si="212"/>
        <v>4.2352644455722368</v>
      </c>
    </row>
    <row r="2878" spans="1:13">
      <c r="A2878" s="350">
        <v>41425</v>
      </c>
      <c r="B2878" s="346">
        <v>32.321399999999997</v>
      </c>
      <c r="C2878" s="346">
        <v>2889.46</v>
      </c>
      <c r="D2878" s="346"/>
      <c r="E2878" s="351">
        <f t="shared" si="208"/>
        <v>41425</v>
      </c>
      <c r="F2878" s="353">
        <f t="shared" si="209"/>
        <v>1.6121426280942819</v>
      </c>
      <c r="G2878" s="354">
        <f t="shared" si="210"/>
        <v>-1.430379444563834</v>
      </c>
      <c r="I2878" s="351">
        <f t="shared" si="211"/>
        <v>41425</v>
      </c>
      <c r="J2878" s="353">
        <f t="array" ref="J2878">(PRODUCT(1+$F$2:F2878/100)-1)*100</f>
        <v>2601.5546639919917</v>
      </c>
      <c r="K2878" s="354">
        <f t="array" ref="K2878">(PRODUCT(1+$G$2:G2878/100)-1)*100</f>
        <v>85.719427697291266</v>
      </c>
      <c r="M2878" s="361">
        <f t="shared" si="212"/>
        <v>4.2335569501261974</v>
      </c>
    </row>
    <row r="2879" spans="1:13">
      <c r="A2879" s="350">
        <v>41428</v>
      </c>
      <c r="B2879" s="346">
        <v>31.71</v>
      </c>
      <c r="C2879" s="346">
        <v>2906.91</v>
      </c>
      <c r="D2879" s="346"/>
      <c r="E2879" s="351">
        <f t="shared" si="208"/>
        <v>41428</v>
      </c>
      <c r="F2879" s="353">
        <f t="shared" si="209"/>
        <v>-1.8916259815478176</v>
      </c>
      <c r="G2879" s="354">
        <f t="shared" si="210"/>
        <v>0.60391907138357404</v>
      </c>
      <c r="I2879" s="351">
        <f t="shared" si="211"/>
        <v>41428</v>
      </c>
      <c r="J2879" s="353">
        <f t="array" ref="J2879">(PRODUCT(1+$F$2:F2879/100)-1)*100</f>
        <v>2550.4513540622024</v>
      </c>
      <c r="K2879" s="354">
        <f t="array" ref="K2879">(PRODUCT(1+$G$2:G2879/100)-1)*100</f>
        <v>86.841022740419632</v>
      </c>
      <c r="M2879" s="361">
        <f t="shared" si="212"/>
        <v>4.2327807056368334</v>
      </c>
    </row>
    <row r="2880" spans="1:13">
      <c r="A2880" s="350">
        <v>41429</v>
      </c>
      <c r="B2880" s="346">
        <v>32.187100000000001</v>
      </c>
      <c r="C2880" s="346">
        <v>2891.02</v>
      </c>
      <c r="D2880" s="346"/>
      <c r="E2880" s="351">
        <f t="shared" si="208"/>
        <v>41429</v>
      </c>
      <c r="F2880" s="353">
        <f t="shared" si="209"/>
        <v>1.5045726900031475</v>
      </c>
      <c r="G2880" s="354">
        <f t="shared" si="210"/>
        <v>-0.54662855059152138</v>
      </c>
      <c r="I2880" s="351">
        <f t="shared" si="211"/>
        <v>41429</v>
      </c>
      <c r="J2880" s="353">
        <f t="array" ref="J2880">(PRODUCT(1+$F$2:F2880/100)-1)*100</f>
        <v>2590.3293212972412</v>
      </c>
      <c r="K2880" s="354">
        <f t="array" ref="K2880">(PRODUCT(1+$G$2:G2880/100)-1)*100</f>
        <v>85.819696365903297</v>
      </c>
      <c r="M2880" s="361">
        <f t="shared" si="212"/>
        <v>4.2329526471515662</v>
      </c>
    </row>
    <row r="2881" spans="1:13">
      <c r="A2881" s="350">
        <v>41430</v>
      </c>
      <c r="B2881" s="346">
        <v>31.922899999999998</v>
      </c>
      <c r="C2881" s="346">
        <v>2851.89</v>
      </c>
      <c r="D2881" s="346"/>
      <c r="E2881" s="351">
        <f t="shared" si="208"/>
        <v>41430</v>
      </c>
      <c r="F2881" s="353">
        <f t="shared" si="209"/>
        <v>-0.82082573453340357</v>
      </c>
      <c r="G2881" s="354">
        <f t="shared" si="210"/>
        <v>-1.3535015323311583</v>
      </c>
      <c r="I2881" s="351">
        <f t="shared" si="211"/>
        <v>41430</v>
      </c>
      <c r="J2881" s="353">
        <f t="array" ref="J2881">(PRODUCT(1+$F$2:F2881/100)-1)*100</f>
        <v>2568.2464058843357</v>
      </c>
      <c r="K2881" s="354">
        <f t="array" ref="K2881">(PRODUCT(1+$G$2:G2881/100)-1)*100</f>
        <v>83.304623928217694</v>
      </c>
      <c r="M2881" s="361">
        <f t="shared" si="212"/>
        <v>4.2324813075924466</v>
      </c>
    </row>
    <row r="2882" spans="1:13">
      <c r="A2882" s="350">
        <v>41431</v>
      </c>
      <c r="B2882" s="346">
        <v>31.105699999999999</v>
      </c>
      <c r="C2882" s="346">
        <v>2876.5</v>
      </c>
      <c r="D2882" s="346"/>
      <c r="E2882" s="351">
        <f t="shared" si="208"/>
        <v>41431</v>
      </c>
      <c r="F2882" s="353">
        <f t="shared" si="209"/>
        <v>-2.5599178019540814</v>
      </c>
      <c r="G2882" s="354">
        <f t="shared" si="210"/>
        <v>0.86293650877138361</v>
      </c>
      <c r="I2882" s="351">
        <f t="shared" si="211"/>
        <v>41431</v>
      </c>
      <c r="J2882" s="353">
        <f t="array" ref="J2882">(PRODUCT(1+$F$2:F2882/100)-1)*100</f>
        <v>2499.9414911401027</v>
      </c>
      <c r="K2882" s="354">
        <f t="array" ref="K2882">(PRODUCT(1+$G$2:G2882/100)-1)*100</f>
        <v>84.886426450360375</v>
      </c>
      <c r="M2882" s="361">
        <f t="shared" si="212"/>
        <v>4.2335306323206652</v>
      </c>
    </row>
    <row r="2883" spans="1:13">
      <c r="A2883" s="350">
        <v>41432</v>
      </c>
      <c r="B2883" s="346">
        <v>31.46</v>
      </c>
      <c r="C2883" s="346">
        <v>2913.46</v>
      </c>
      <c r="D2883" s="346"/>
      <c r="E2883" s="351">
        <f t="shared" ref="E2883:E2946" si="213">A2883</f>
        <v>41432</v>
      </c>
      <c r="F2883" s="353">
        <f t="shared" ref="F2883:F2946" si="214">((B2883/B2882)-1)*100</f>
        <v>1.1390195366122624</v>
      </c>
      <c r="G2883" s="354">
        <f t="shared" ref="G2883:G2946" si="215">((C2883/C2882)-1)*100</f>
        <v>1.2848948374760916</v>
      </c>
      <c r="I2883" s="351">
        <f t="shared" ref="I2883:I2946" si="216">E2883</f>
        <v>41432</v>
      </c>
      <c r="J2883" s="353">
        <f t="array" ref="J2883">(PRODUCT(1+$F$2:F2883/100)-1)*100</f>
        <v>2529.5553326646764</v>
      </c>
      <c r="K2883" s="354">
        <f t="array" ref="K2883">(PRODUCT(1+$G$2:G2883/100)-1)*100</f>
        <v>87.262022599015083</v>
      </c>
      <c r="M2883" s="361">
        <f t="shared" si="212"/>
        <v>4.2335495423852185</v>
      </c>
    </row>
    <row r="2884" spans="1:13">
      <c r="A2884" s="350">
        <v>41435</v>
      </c>
      <c r="B2884" s="346">
        <v>31.561399999999999</v>
      </c>
      <c r="C2884" s="346">
        <v>2912.63</v>
      </c>
      <c r="D2884" s="346"/>
      <c r="E2884" s="351">
        <f t="shared" si="213"/>
        <v>41435</v>
      </c>
      <c r="F2884" s="353">
        <f t="shared" si="214"/>
        <v>0.32231404958678045</v>
      </c>
      <c r="G2884" s="354">
        <f t="shared" si="215"/>
        <v>-2.8488463888298732E-2</v>
      </c>
      <c r="I2884" s="351">
        <f t="shared" si="216"/>
        <v>41435</v>
      </c>
      <c r="J2884" s="353">
        <f t="array" ref="J2884">(PRODUCT(1+$F$2:F2884/100)-1)*100</f>
        <v>2538.0307589435129</v>
      </c>
      <c r="K2884" s="354">
        <f t="array" ref="K2884">(PRODUCT(1+$G$2:G2884/100)-1)*100</f>
        <v>87.208674525330451</v>
      </c>
      <c r="M2884" s="361">
        <f t="shared" si="212"/>
        <v>4.23056381856727</v>
      </c>
    </row>
    <row r="2885" spans="1:13">
      <c r="A2885" s="350">
        <v>41436</v>
      </c>
      <c r="B2885" s="346">
        <v>30.6371</v>
      </c>
      <c r="C2885" s="346">
        <v>2883.07</v>
      </c>
      <c r="D2885" s="346"/>
      <c r="E2885" s="351">
        <f t="shared" si="213"/>
        <v>41436</v>
      </c>
      <c r="F2885" s="353">
        <f t="shared" si="214"/>
        <v>-2.9285773127934678</v>
      </c>
      <c r="G2885" s="354">
        <f t="shared" si="215"/>
        <v>-1.0148903224920458</v>
      </c>
      <c r="I2885" s="351">
        <f t="shared" si="216"/>
        <v>41436</v>
      </c>
      <c r="J2885" s="353">
        <f t="array" ref="J2885">(PRODUCT(1+$F$2:F2885/100)-1)*100</f>
        <v>2460.7739886325799</v>
      </c>
      <c r="K2885" s="354">
        <f t="array" ref="K2885">(PRODUCT(1+$G$2:G2885/100)-1)*100</f>
        <v>85.308711804707244</v>
      </c>
      <c r="M2885" s="361">
        <f t="shared" si="212"/>
        <v>4.2309681771995828</v>
      </c>
    </row>
    <row r="2886" spans="1:13">
      <c r="A2886" s="350">
        <v>41437</v>
      </c>
      <c r="B2886" s="346">
        <v>29.662800000000001</v>
      </c>
      <c r="C2886" s="346">
        <v>2859.62</v>
      </c>
      <c r="D2886" s="346"/>
      <c r="E2886" s="351">
        <f t="shared" si="213"/>
        <v>41437</v>
      </c>
      <c r="F2886" s="353">
        <f t="shared" si="214"/>
        <v>-3.1801312787437475</v>
      </c>
      <c r="G2886" s="354">
        <f t="shared" si="215"/>
        <v>-0.81336908226301574</v>
      </c>
      <c r="I2886" s="351">
        <f t="shared" si="216"/>
        <v>41437</v>
      </c>
      <c r="J2886" s="353">
        <f t="array" ref="J2886">(PRODUCT(1+$F$2:F2886/100)-1)*100</f>
        <v>2379.3380140421414</v>
      </c>
      <c r="K2886" s="354">
        <f t="array" ref="K2886">(PRODUCT(1+$G$2:G2886/100)-1)*100</f>
        <v>83.801468036147881</v>
      </c>
      <c r="M2886" s="361">
        <f t="shared" si="212"/>
        <v>4.2322928367083517</v>
      </c>
    </row>
    <row r="2887" spans="1:13">
      <c r="A2887" s="350">
        <v>41438</v>
      </c>
      <c r="B2887" s="346">
        <v>30.77</v>
      </c>
      <c r="C2887" s="346">
        <v>2902.32</v>
      </c>
      <c r="D2887" s="346"/>
      <c r="E2887" s="351">
        <f t="shared" si="213"/>
        <v>41438</v>
      </c>
      <c r="F2887" s="353">
        <f t="shared" si="214"/>
        <v>3.7326213304205824</v>
      </c>
      <c r="G2887" s="354">
        <f t="shared" si="215"/>
        <v>1.4932053909260778</v>
      </c>
      <c r="I2887" s="351">
        <f t="shared" si="216"/>
        <v>41438</v>
      </c>
      <c r="J2887" s="353">
        <f t="array" ref="J2887">(PRODUCT(1+$F$2:F2887/100)-1)*100</f>
        <v>2471.8823136075043</v>
      </c>
      <c r="K2887" s="354">
        <f t="array" ref="K2887">(PRODUCT(1+$G$2:G2887/100)-1)*100</f>
        <v>86.546001465464911</v>
      </c>
      <c r="M2887" s="361">
        <f t="shared" si="212"/>
        <v>4.2305762831990474</v>
      </c>
    </row>
    <row r="2888" spans="1:13">
      <c r="A2888" s="350">
        <v>41439</v>
      </c>
      <c r="B2888" s="346">
        <v>30.57</v>
      </c>
      <c r="C2888" s="346">
        <v>2885.24</v>
      </c>
      <c r="D2888" s="346"/>
      <c r="E2888" s="351">
        <f t="shared" si="213"/>
        <v>41439</v>
      </c>
      <c r="F2888" s="353">
        <f t="shared" si="214"/>
        <v>-0.64998375040623557</v>
      </c>
      <c r="G2888" s="354">
        <f t="shared" si="215"/>
        <v>-0.58849472146421666</v>
      </c>
      <c r="I2888" s="351">
        <f t="shared" si="216"/>
        <v>41439</v>
      </c>
      <c r="J2888" s="353">
        <f t="array" ref="J2888">(PRODUCT(1+$F$2:F2888/100)-1)*100</f>
        <v>2455.1654964894833</v>
      </c>
      <c r="K2888" s="354">
        <f t="array" ref="K2888">(PRODUCT(1+$G$2:G2888/100)-1)*100</f>
        <v>85.448188093738082</v>
      </c>
      <c r="M2888" s="361">
        <f t="shared" si="212"/>
        <v>4.2295169473594347</v>
      </c>
    </row>
    <row r="2889" spans="1:13">
      <c r="A2889" s="350">
        <v>41442</v>
      </c>
      <c r="B2889" s="346">
        <v>32.747100000000003</v>
      </c>
      <c r="C2889" s="346">
        <v>2907.12</v>
      </c>
      <c r="D2889" s="346"/>
      <c r="E2889" s="351">
        <f t="shared" si="213"/>
        <v>41442</v>
      </c>
      <c r="F2889" s="353">
        <f t="shared" si="214"/>
        <v>7.1216879293425128</v>
      </c>
      <c r="G2889" s="354">
        <f t="shared" si="215"/>
        <v>0.7583424602459532</v>
      </c>
      <c r="I2889" s="351">
        <f t="shared" si="216"/>
        <v>41442</v>
      </c>
      <c r="J2889" s="353">
        <f t="array" ref="J2889">(PRODUCT(1+$F$2:F2889/100)-1)*100</f>
        <v>2637.1364092276995</v>
      </c>
      <c r="K2889" s="354">
        <f t="array" ref="K2889">(PRODUCT(1+$G$2:G2889/100)-1)*100</f>
        <v>86.854520445809683</v>
      </c>
      <c r="M2889" s="361">
        <f t="shared" si="212"/>
        <v>4.2367377610109793</v>
      </c>
    </row>
    <row r="2890" spans="1:13">
      <c r="A2890" s="350">
        <v>41443</v>
      </c>
      <c r="B2890" s="346">
        <v>32.69</v>
      </c>
      <c r="C2890" s="346">
        <v>2929.81</v>
      </c>
      <c r="D2890" s="346"/>
      <c r="E2890" s="351">
        <f t="shared" si="213"/>
        <v>41443</v>
      </c>
      <c r="F2890" s="353">
        <f t="shared" si="214"/>
        <v>-0.17436658513274583</v>
      </c>
      <c r="G2890" s="354">
        <f t="shared" si="215"/>
        <v>0.78049753708138159</v>
      </c>
      <c r="I2890" s="351">
        <f t="shared" si="216"/>
        <v>41443</v>
      </c>
      <c r="J2890" s="353">
        <f t="array" ref="J2890">(PRODUCT(1+$F$2:F2890/100)-1)*100</f>
        <v>2632.363757940504</v>
      </c>
      <c r="K2890" s="354">
        <f t="array" ref="K2890">(PRODUCT(1+$G$2:G2890/100)-1)*100</f>
        <v>88.312915375814455</v>
      </c>
      <c r="M2890" s="361">
        <f t="shared" si="212"/>
        <v>4.2366615492053912</v>
      </c>
    </row>
    <row r="2891" spans="1:13">
      <c r="A2891" s="350">
        <v>41444</v>
      </c>
      <c r="B2891" s="346">
        <v>33.187100000000001</v>
      </c>
      <c r="C2891" s="346">
        <v>2889.25</v>
      </c>
      <c r="D2891" s="346"/>
      <c r="E2891" s="351">
        <f t="shared" si="213"/>
        <v>41444</v>
      </c>
      <c r="F2891" s="353">
        <f t="shared" si="214"/>
        <v>1.5206485163658634</v>
      </c>
      <c r="G2891" s="354">
        <f t="shared" si="215"/>
        <v>-1.3843901140346948</v>
      </c>
      <c r="I2891" s="351">
        <f t="shared" si="216"/>
        <v>41444</v>
      </c>
      <c r="J2891" s="353">
        <f t="array" ref="J2891">(PRODUCT(1+$F$2:F2891/100)-1)*100</f>
        <v>2673.913406887345</v>
      </c>
      <c r="K2891" s="354">
        <f t="array" ref="K2891">(PRODUCT(1+$G$2:G2891/100)-1)*100</f>
        <v>85.705929991901158</v>
      </c>
      <c r="M2891" s="361">
        <f t="shared" si="212"/>
        <v>4.2369266217495838</v>
      </c>
    </row>
    <row r="2892" spans="1:13">
      <c r="A2892" s="350">
        <v>41445</v>
      </c>
      <c r="B2892" s="346">
        <v>31.9314</v>
      </c>
      <c r="C2892" s="346">
        <v>2817.44</v>
      </c>
      <c r="D2892" s="346"/>
      <c r="E2892" s="351">
        <f t="shared" si="213"/>
        <v>41445</v>
      </c>
      <c r="F2892" s="353">
        <f t="shared" si="214"/>
        <v>-3.7836990878986176</v>
      </c>
      <c r="G2892" s="354">
        <f t="shared" si="215"/>
        <v>-2.4854200917193037</v>
      </c>
      <c r="I2892" s="351">
        <f t="shared" si="216"/>
        <v>41445</v>
      </c>
      <c r="J2892" s="353">
        <f t="array" ref="J2892">(PRODUCT(1+$F$2:F2892/100)-1)*100</f>
        <v>2568.9568706118512</v>
      </c>
      <c r="K2892" s="354">
        <f t="array" ref="K2892">(PRODUCT(1+$G$2:G2892/100)-1)*100</f>
        <v>81.090357496368256</v>
      </c>
      <c r="M2892" s="361">
        <f t="shared" si="212"/>
        <v>4.2337671373070336</v>
      </c>
    </row>
    <row r="2893" spans="1:13">
      <c r="A2893" s="350">
        <v>41446</v>
      </c>
      <c r="B2893" s="346">
        <v>30.985700000000001</v>
      </c>
      <c r="C2893" s="346">
        <v>2824.97</v>
      </c>
      <c r="D2893" s="346"/>
      <c r="E2893" s="351">
        <f t="shared" si="213"/>
        <v>41446</v>
      </c>
      <c r="F2893" s="353">
        <f t="shared" si="214"/>
        <v>-2.9616615619734721</v>
      </c>
      <c r="G2893" s="354">
        <f t="shared" si="215"/>
        <v>0.26726389914246695</v>
      </c>
      <c r="I2893" s="351">
        <f t="shared" si="216"/>
        <v>41446</v>
      </c>
      <c r="J2893" s="353">
        <f t="array" ref="J2893">(PRODUCT(1+$F$2:F2893/100)-1)*100</f>
        <v>2489.91140086929</v>
      </c>
      <c r="K2893" s="354">
        <f t="array" ref="K2893">(PRODUCT(1+$G$2:G2893/100)-1)*100</f>
        <v>81.574346646784093</v>
      </c>
      <c r="M2893" s="361">
        <f t="shared" si="212"/>
        <v>4.2344337837493784</v>
      </c>
    </row>
    <row r="2894" spans="1:13">
      <c r="A2894" s="350">
        <v>41449</v>
      </c>
      <c r="B2894" s="346">
        <v>30.8</v>
      </c>
      <c r="C2894" s="346">
        <v>2790.66</v>
      </c>
      <c r="D2894" s="346"/>
      <c r="E2894" s="351">
        <f t="shared" si="213"/>
        <v>41449</v>
      </c>
      <c r="F2894" s="353">
        <f t="shared" si="214"/>
        <v>-0.59930871337423586</v>
      </c>
      <c r="G2894" s="354">
        <f t="shared" si="215"/>
        <v>-1.2145261719593514</v>
      </c>
      <c r="I2894" s="351">
        <f t="shared" si="216"/>
        <v>41449</v>
      </c>
      <c r="J2894" s="353">
        <f t="array" ref="J2894">(PRODUCT(1+$F$2:F2894/100)-1)*100</f>
        <v>2474.3898361752072</v>
      </c>
      <c r="K2894" s="354">
        <f t="array" ref="K2894">(PRODUCT(1+$G$2:G2894/100)-1)*100</f>
        <v>79.369078685194694</v>
      </c>
      <c r="M2894" s="361">
        <f t="shared" si="212"/>
        <v>4.2343764561791639</v>
      </c>
    </row>
    <row r="2895" spans="1:13">
      <c r="A2895" s="350">
        <v>41450</v>
      </c>
      <c r="B2895" s="346">
        <v>30.414300000000001</v>
      </c>
      <c r="C2895" s="346">
        <v>2817.44</v>
      </c>
      <c r="D2895" s="346"/>
      <c r="E2895" s="351">
        <f t="shared" si="213"/>
        <v>41450</v>
      </c>
      <c r="F2895" s="353">
        <f t="shared" si="214"/>
        <v>-1.2522727272727296</v>
      </c>
      <c r="G2895" s="354">
        <f t="shared" si="215"/>
        <v>0.95962962166655785</v>
      </c>
      <c r="I2895" s="351">
        <f t="shared" si="216"/>
        <v>41450</v>
      </c>
      <c r="J2895" s="353">
        <f t="array" ref="J2895">(PRODUCT(1+$F$2:F2895/100)-1)*100</f>
        <v>2442.1514543631042</v>
      </c>
      <c r="K2895" s="354">
        <f t="array" ref="K2895">(PRODUCT(1+$G$2:G2895/100)-1)*100</f>
        <v>81.090357496368213</v>
      </c>
      <c r="M2895" s="361">
        <f t="shared" si="212"/>
        <v>4.2338770928750913</v>
      </c>
    </row>
    <row r="2896" spans="1:13">
      <c r="A2896" s="350">
        <v>41451</v>
      </c>
      <c r="B2896" s="346">
        <v>30.3</v>
      </c>
      <c r="C2896" s="346">
        <v>2845.04</v>
      </c>
      <c r="D2896" s="346"/>
      <c r="E2896" s="351">
        <f t="shared" si="213"/>
        <v>41451</v>
      </c>
      <c r="F2896" s="353">
        <f t="shared" si="214"/>
        <v>-0.37581006302955799</v>
      </c>
      <c r="G2896" s="354">
        <f t="shared" si="215"/>
        <v>0.97961269805213469</v>
      </c>
      <c r="I2896" s="351">
        <f t="shared" si="216"/>
        <v>41451</v>
      </c>
      <c r="J2896" s="353">
        <f t="array" ref="J2896">(PRODUCT(1+$F$2:F2896/100)-1)*100</f>
        <v>2432.5977933801555</v>
      </c>
      <c r="K2896" s="354">
        <f t="array" ref="K2896">(PRODUCT(1+$G$2:G2896/100)-1)*100</f>
        <v>82.864341633350634</v>
      </c>
      <c r="M2896" s="361">
        <f t="shared" si="212"/>
        <v>4.2331884834011211</v>
      </c>
    </row>
    <row r="2897" spans="1:13">
      <c r="A2897" s="350">
        <v>41452</v>
      </c>
      <c r="B2897" s="346">
        <v>30.71</v>
      </c>
      <c r="C2897" s="346">
        <v>2862.92</v>
      </c>
      <c r="D2897" s="346"/>
      <c r="E2897" s="351">
        <f t="shared" si="213"/>
        <v>41452</v>
      </c>
      <c r="F2897" s="353">
        <f t="shared" si="214"/>
        <v>1.3531353135313617</v>
      </c>
      <c r="G2897" s="354">
        <f t="shared" si="215"/>
        <v>0.62846216573404501</v>
      </c>
      <c r="I2897" s="351">
        <f t="shared" si="216"/>
        <v>41452</v>
      </c>
      <c r="J2897" s="353">
        <f t="array" ref="J2897">(PRODUCT(1+$F$2:F2897/100)-1)*100</f>
        <v>2466.8672684720982</v>
      </c>
      <c r="K2897" s="354">
        <f t="array" ref="K2897">(PRODUCT(1+$G$2:G2897/100)-1)*100</f>
        <v>84.013574835134904</v>
      </c>
      <c r="M2897" s="361">
        <f t="shared" si="212"/>
        <v>4.2333669847661115</v>
      </c>
    </row>
    <row r="2898" spans="1:13">
      <c r="A2898" s="350">
        <v>41453</v>
      </c>
      <c r="B2898" s="346">
        <v>30.1557</v>
      </c>
      <c r="C2898" s="346">
        <v>2850.66</v>
      </c>
      <c r="D2898" s="346"/>
      <c r="E2898" s="351">
        <f t="shared" si="213"/>
        <v>41453</v>
      </c>
      <c r="F2898" s="353">
        <f t="shared" si="214"/>
        <v>-1.8049495278410932</v>
      </c>
      <c r="G2898" s="354">
        <f t="shared" si="215"/>
        <v>-0.42823411062831163</v>
      </c>
      <c r="I2898" s="351">
        <f t="shared" si="216"/>
        <v>41453</v>
      </c>
      <c r="J2898" s="353">
        <f t="array" ref="J2898">(PRODUCT(1+$F$2:F2898/100)-1)*100</f>
        <v>2420.5366098295035</v>
      </c>
      <c r="K2898" s="354">
        <f t="array" ref="K2898">(PRODUCT(1+$G$2:G2898/100)-1)*100</f>
        <v>83.225565939504293</v>
      </c>
      <c r="M2898" s="361">
        <f t="shared" ref="M2898:M2961" si="217">_xlfn.STDEV.S(F2116:F2898)</f>
        <v>4.2309701792758636</v>
      </c>
    </row>
    <row r="2899" spans="1:13">
      <c r="A2899" s="350">
        <v>41456</v>
      </c>
      <c r="B2899" s="346">
        <v>32.04</v>
      </c>
      <c r="C2899" s="346">
        <v>2866.41</v>
      </c>
      <c r="D2899" s="346"/>
      <c r="E2899" s="351">
        <f t="shared" si="213"/>
        <v>41456</v>
      </c>
      <c r="F2899" s="353">
        <f t="shared" si="214"/>
        <v>6.2485699221042745</v>
      </c>
      <c r="G2899" s="354">
        <f t="shared" si="215"/>
        <v>0.55250363073815478</v>
      </c>
      <c r="I2899" s="351">
        <f t="shared" si="216"/>
        <v>41456</v>
      </c>
      <c r="J2899" s="353">
        <f t="array" ref="J2899">(PRODUCT(1+$F$2:F2899/100)-1)*100</f>
        <v>2578.0341023069363</v>
      </c>
      <c r="K2899" s="354">
        <f t="array" ref="K2899">(PRODUCT(1+$G$2:G2899/100)-1)*100</f>
        <v>84.237893843760588</v>
      </c>
      <c r="M2899" s="361">
        <f t="shared" si="217"/>
        <v>4.2345108649388443</v>
      </c>
    </row>
    <row r="2900" spans="1:13">
      <c r="A2900" s="350">
        <v>41457</v>
      </c>
      <c r="B2900" s="346">
        <v>31.6371</v>
      </c>
      <c r="C2900" s="346">
        <v>2865.48</v>
      </c>
      <c r="D2900" s="346"/>
      <c r="E2900" s="351">
        <f t="shared" si="213"/>
        <v>41457</v>
      </c>
      <c r="F2900" s="353">
        <f t="shared" si="214"/>
        <v>-1.2574906367041172</v>
      </c>
      <c r="G2900" s="354">
        <f t="shared" si="215"/>
        <v>-3.2444765403405462E-2</v>
      </c>
      <c r="I2900" s="351">
        <f t="shared" si="216"/>
        <v>41457</v>
      </c>
      <c r="J2900" s="353">
        <f t="array" ref="J2900">(PRODUCT(1+$F$2:F2900/100)-1)*100</f>
        <v>2544.3580742226836</v>
      </c>
      <c r="K2900" s="354">
        <f t="array" ref="K2900">(PRODUCT(1+$G$2:G2900/100)-1)*100</f>
        <v>84.17811829131881</v>
      </c>
      <c r="M2900" s="361">
        <f t="shared" si="217"/>
        <v>4.2347382847142443</v>
      </c>
    </row>
    <row r="2901" spans="1:13">
      <c r="A2901" s="350">
        <v>41458</v>
      </c>
      <c r="B2901" s="346">
        <v>31.558599999999998</v>
      </c>
      <c r="C2901" s="346">
        <v>2867.85</v>
      </c>
      <c r="D2901" s="346"/>
      <c r="E2901" s="351">
        <f t="shared" si="213"/>
        <v>41458</v>
      </c>
      <c r="F2901" s="353">
        <f t="shared" si="214"/>
        <v>-0.2481264085519852</v>
      </c>
      <c r="G2901" s="354">
        <f t="shared" si="215"/>
        <v>8.2708656141372572E-2</v>
      </c>
      <c r="I2901" s="351">
        <f t="shared" si="216"/>
        <v>41458</v>
      </c>
      <c r="J2901" s="353">
        <f t="array" ref="J2901">(PRODUCT(1+$F$2:F2901/100)-1)*100</f>
        <v>2537.7967235038604</v>
      </c>
      <c r="K2901" s="354">
        <f t="array" ref="K2901">(PRODUCT(1+$G$2:G2901/100)-1)*100</f>
        <v>84.330449537864013</v>
      </c>
      <c r="M2901" s="361">
        <f t="shared" si="217"/>
        <v>4.2337969494693324</v>
      </c>
    </row>
    <row r="2902" spans="1:13">
      <c r="A2902" s="350">
        <v>41459</v>
      </c>
      <c r="B2902" s="346">
        <v>31.558599999999998</v>
      </c>
      <c r="C2902" s="346">
        <v>2867.85</v>
      </c>
      <c r="D2902" s="346"/>
      <c r="E2902" s="351">
        <f t="shared" si="213"/>
        <v>41459</v>
      </c>
      <c r="F2902" s="353">
        <f t="shared" si="214"/>
        <v>0</v>
      </c>
      <c r="G2902" s="354">
        <f t="shared" si="215"/>
        <v>0</v>
      </c>
      <c r="I2902" s="351">
        <f t="shared" si="216"/>
        <v>41459</v>
      </c>
      <c r="J2902" s="353">
        <f t="array" ref="J2902">(PRODUCT(1+$F$2:F2902/100)-1)*100</f>
        <v>2537.7967235038604</v>
      </c>
      <c r="K2902" s="354">
        <f t="array" ref="K2902">(PRODUCT(1+$G$2:G2902/100)-1)*100</f>
        <v>84.330449537864013</v>
      </c>
      <c r="M2902" s="361">
        <f t="shared" si="217"/>
        <v>4.2337969494693324</v>
      </c>
    </row>
    <row r="2903" spans="1:13">
      <c r="A2903" s="350">
        <v>41460</v>
      </c>
      <c r="B2903" s="346">
        <v>32.1571</v>
      </c>
      <c r="C2903" s="346">
        <v>2897.12</v>
      </c>
      <c r="D2903" s="346"/>
      <c r="E2903" s="351">
        <f t="shared" si="213"/>
        <v>41460</v>
      </c>
      <c r="F2903" s="353">
        <f t="shared" si="214"/>
        <v>1.8964719600996327</v>
      </c>
      <c r="G2903" s="354">
        <f t="shared" si="215"/>
        <v>1.0206252070366295</v>
      </c>
      <c r="I2903" s="351">
        <f t="shared" si="216"/>
        <v>41460</v>
      </c>
      <c r="J2903" s="353">
        <f t="array" ref="J2903">(PRODUCT(1+$F$2:F2903/100)-1)*100</f>
        <v>2587.8217987295379</v>
      </c>
      <c r="K2903" s="354">
        <f t="array" ref="K2903">(PRODUCT(1+$G$2:G2903/100)-1)*100</f>
        <v>86.211772570091384</v>
      </c>
      <c r="M2903" s="361">
        <f t="shared" si="217"/>
        <v>4.2342404126997994</v>
      </c>
    </row>
    <row r="2904" spans="1:13">
      <c r="A2904" s="350">
        <v>41463</v>
      </c>
      <c r="B2904" s="346">
        <v>33.299999999999997</v>
      </c>
      <c r="C2904" s="346">
        <v>2913.2</v>
      </c>
      <c r="D2904" s="346"/>
      <c r="E2904" s="351">
        <f t="shared" si="213"/>
        <v>41463</v>
      </c>
      <c r="F2904" s="353">
        <f t="shared" si="214"/>
        <v>3.5541140214758071</v>
      </c>
      <c r="G2904" s="354">
        <f t="shared" si="215"/>
        <v>0.55503396476499489</v>
      </c>
      <c r="I2904" s="351">
        <f t="shared" si="216"/>
        <v>41463</v>
      </c>
      <c r="J2904" s="353">
        <f t="array" ref="J2904">(PRODUCT(1+$F$2:F2904/100)-1)*100</f>
        <v>2683.3500501504677</v>
      </c>
      <c r="K2904" s="354">
        <f t="array" ref="K2904">(PRODUCT(1+$G$2:G2904/100)-1)*100</f>
        <v>87.245311154246338</v>
      </c>
      <c r="M2904" s="361">
        <f t="shared" si="217"/>
        <v>4.2199791036133485</v>
      </c>
    </row>
    <row r="2905" spans="1:13">
      <c r="A2905" s="350">
        <v>41464</v>
      </c>
      <c r="B2905" s="346">
        <v>35.340299999999999</v>
      </c>
      <c r="C2905" s="346">
        <v>2934.31</v>
      </c>
      <c r="D2905" s="346"/>
      <c r="E2905" s="351">
        <f t="shared" si="213"/>
        <v>41464</v>
      </c>
      <c r="F2905" s="353">
        <f t="shared" si="214"/>
        <v>6.1270270270270322</v>
      </c>
      <c r="G2905" s="354">
        <f t="shared" si="215"/>
        <v>0.72463270630234167</v>
      </c>
      <c r="I2905" s="351">
        <f t="shared" si="216"/>
        <v>41464</v>
      </c>
      <c r="J2905" s="353">
        <f t="array" ref="J2905">(PRODUCT(1+$F$2:F2905/100)-1)*100</f>
        <v>2853.8866599799571</v>
      </c>
      <c r="K2905" s="354">
        <f t="array" ref="K2905">(PRODUCT(1+$G$2:G2905/100)-1)*100</f>
        <v>88.602151919887604</v>
      </c>
      <c r="M2905" s="361">
        <f t="shared" si="217"/>
        <v>4.2250146889618474</v>
      </c>
    </row>
    <row r="2906" spans="1:13">
      <c r="A2906" s="350">
        <v>41465</v>
      </c>
      <c r="B2906" s="346">
        <v>34.831400000000002</v>
      </c>
      <c r="C2906" s="346">
        <v>2934.97</v>
      </c>
      <c r="D2906" s="346"/>
      <c r="E2906" s="351">
        <f t="shared" si="213"/>
        <v>41465</v>
      </c>
      <c r="F2906" s="353">
        <f t="shared" si="214"/>
        <v>-1.4399990945181518</v>
      </c>
      <c r="G2906" s="354">
        <f t="shared" si="215"/>
        <v>2.2492511016203309E-2</v>
      </c>
      <c r="I2906" s="351">
        <f t="shared" si="216"/>
        <v>41465</v>
      </c>
      <c r="J2906" s="353">
        <f t="array" ref="J2906">(PRODUCT(1+$F$2:F2906/100)-1)*100</f>
        <v>2811.3507188231533</v>
      </c>
      <c r="K2906" s="354">
        <f t="array" ref="K2906">(PRODUCT(1+$G$2:G2906/100)-1)*100</f>
        <v>88.644573279684977</v>
      </c>
      <c r="M2906" s="361">
        <f t="shared" si="217"/>
        <v>4.225400678307885</v>
      </c>
    </row>
    <row r="2907" spans="1:13">
      <c r="A2907" s="350">
        <v>41466</v>
      </c>
      <c r="B2907" s="346">
        <v>34.881399999999999</v>
      </c>
      <c r="C2907" s="346">
        <v>2975.06</v>
      </c>
      <c r="D2907" s="346"/>
      <c r="E2907" s="351">
        <f t="shared" si="213"/>
        <v>41466</v>
      </c>
      <c r="F2907" s="353">
        <f t="shared" si="214"/>
        <v>0.14354863714922672</v>
      </c>
      <c r="G2907" s="354">
        <f t="shared" si="215"/>
        <v>1.3659424116771346</v>
      </c>
      <c r="I2907" s="351">
        <f t="shared" si="216"/>
        <v>41466</v>
      </c>
      <c r="J2907" s="353">
        <f t="array" ref="J2907">(PRODUCT(1+$F$2:F2907/100)-1)*100</f>
        <v>2815.5299231026584</v>
      </c>
      <c r="K2907" s="354">
        <f t="array" ref="K2907">(PRODUCT(1+$G$2:G2907/100)-1)*100</f>
        <v>91.221349513439549</v>
      </c>
      <c r="M2907" s="361">
        <f t="shared" si="217"/>
        <v>4.2251087967066097</v>
      </c>
    </row>
    <row r="2908" spans="1:13">
      <c r="A2908" s="350">
        <v>41467</v>
      </c>
      <c r="B2908" s="346">
        <v>36.751600000000003</v>
      </c>
      <c r="C2908" s="346">
        <v>2984.24</v>
      </c>
      <c r="D2908" s="346"/>
      <c r="E2908" s="351">
        <f t="shared" si="213"/>
        <v>41467</v>
      </c>
      <c r="F2908" s="353">
        <f t="shared" si="214"/>
        <v>5.3615967249021068</v>
      </c>
      <c r="G2908" s="354">
        <f t="shared" si="215"/>
        <v>0.30856520540760712</v>
      </c>
      <c r="I2908" s="351">
        <f t="shared" si="216"/>
        <v>41467</v>
      </c>
      <c r="J2908" s="353">
        <f t="array" ref="J2908">(PRODUCT(1+$F$2:F2908/100)-1)*100</f>
        <v>2971.8488799732713</v>
      </c>
      <c r="K2908" s="354">
        <f t="array" ref="K2908">(PRODUCT(1+$G$2:G2908/100)-1)*100</f>
        <v>91.81139206334889</v>
      </c>
      <c r="M2908" s="361">
        <f t="shared" si="217"/>
        <v>4.2289800831156823</v>
      </c>
    </row>
    <row r="2909" spans="1:13">
      <c r="A2909" s="350">
        <v>41470</v>
      </c>
      <c r="B2909" s="346">
        <v>36.854300000000002</v>
      </c>
      <c r="C2909" s="346">
        <v>2988.35</v>
      </c>
      <c r="D2909" s="346"/>
      <c r="E2909" s="351">
        <f t="shared" si="213"/>
        <v>41470</v>
      </c>
      <c r="F2909" s="353">
        <f t="shared" si="214"/>
        <v>0.2794436160602487</v>
      </c>
      <c r="G2909" s="354">
        <f t="shared" si="215"/>
        <v>0.13772350749270412</v>
      </c>
      <c r="I2909" s="351">
        <f t="shared" si="216"/>
        <v>41470</v>
      </c>
      <c r="J2909" s="353">
        <f t="array" ref="J2909">(PRODUCT(1+$F$2:F2909/100)-1)*100</f>
        <v>2980.4329655633746</v>
      </c>
      <c r="K2909" s="354">
        <f t="array" ref="K2909">(PRODUCT(1+$G$2:G2909/100)-1)*100</f>
        <v>92.075561440269112</v>
      </c>
      <c r="M2909" s="361">
        <f t="shared" si="217"/>
        <v>4.228625029207695</v>
      </c>
    </row>
    <row r="2910" spans="1:13">
      <c r="A2910" s="350">
        <v>41471</v>
      </c>
      <c r="B2910" s="346">
        <v>37.211399999999998</v>
      </c>
      <c r="C2910" s="346">
        <v>2977.26</v>
      </c>
      <c r="D2910" s="346"/>
      <c r="E2910" s="351">
        <f t="shared" si="213"/>
        <v>41471</v>
      </c>
      <c r="F2910" s="353">
        <f t="shared" si="214"/>
        <v>0.96895070588776111</v>
      </c>
      <c r="G2910" s="354">
        <f t="shared" si="215"/>
        <v>-0.37110780196428772</v>
      </c>
      <c r="I2910" s="351">
        <f t="shared" si="216"/>
        <v>41471</v>
      </c>
      <c r="J2910" s="353">
        <f t="array" ref="J2910">(PRODUCT(1+$F$2:F2910/100)-1)*100</f>
        <v>3010.2808425276003</v>
      </c>
      <c r="K2910" s="354">
        <f t="array" ref="K2910">(PRODUCT(1+$G$2:G2910/100)-1)*100</f>
        <v>91.362754046097578</v>
      </c>
      <c r="M2910" s="361">
        <f t="shared" si="217"/>
        <v>4.2282696150814933</v>
      </c>
    </row>
    <row r="2911" spans="1:13">
      <c r="A2911" s="350">
        <v>41472</v>
      </c>
      <c r="B2911" s="346">
        <v>38.274299999999997</v>
      </c>
      <c r="C2911" s="346">
        <v>2985.85</v>
      </c>
      <c r="D2911" s="346"/>
      <c r="E2911" s="351">
        <f t="shared" si="213"/>
        <v>41472</v>
      </c>
      <c r="F2911" s="353">
        <f t="shared" si="214"/>
        <v>2.8563827214240778</v>
      </c>
      <c r="G2911" s="354">
        <f t="shared" si="215"/>
        <v>0.28852031733874739</v>
      </c>
      <c r="I2911" s="351">
        <f t="shared" si="216"/>
        <v>41472</v>
      </c>
      <c r="J2911" s="353">
        <f t="array" ref="J2911">(PRODUCT(1+$F$2:F2911/100)-1)*100</f>
        <v>3099.1223671013222</v>
      </c>
      <c r="K2911" s="354">
        <f t="array" ref="K2911">(PRODUCT(1+$G$2:G2911/100)-1)*100</f>
        <v>91.914874471339544</v>
      </c>
      <c r="M2911" s="361">
        <f t="shared" si="217"/>
        <v>4.2284471802054551</v>
      </c>
    </row>
    <row r="2912" spans="1:13">
      <c r="A2912" s="350">
        <v>41473</v>
      </c>
      <c r="B2912" s="346">
        <v>38.058500000000002</v>
      </c>
      <c r="C2912" s="346">
        <v>3001.21</v>
      </c>
      <c r="D2912" s="346"/>
      <c r="E2912" s="351">
        <f t="shared" si="213"/>
        <v>41473</v>
      </c>
      <c r="F2912" s="353">
        <f t="shared" si="214"/>
        <v>-0.56382481194952039</v>
      </c>
      <c r="G2912" s="354">
        <f t="shared" si="215"/>
        <v>0.51442637774838929</v>
      </c>
      <c r="I2912" s="351">
        <f t="shared" si="216"/>
        <v>41473</v>
      </c>
      <c r="J2912" s="353">
        <f t="array" ref="J2912">(PRODUCT(1+$F$2:F2912/100)-1)*100</f>
        <v>3081.0849214309778</v>
      </c>
      <c r="K2912" s="354">
        <f t="array" ref="K2912">(PRODUCT(1+$G$2:G2912/100)-1)*100</f>
        <v>92.902135208442843</v>
      </c>
      <c r="M2912" s="361">
        <f t="shared" si="217"/>
        <v>4.2285251370624595</v>
      </c>
    </row>
    <row r="2913" spans="1:13">
      <c r="A2913" s="350">
        <v>41474</v>
      </c>
      <c r="B2913" s="346">
        <v>37.796500000000002</v>
      </c>
      <c r="C2913" s="346">
        <v>3006.13</v>
      </c>
      <c r="D2913" s="346"/>
      <c r="E2913" s="351">
        <f t="shared" si="213"/>
        <v>41474</v>
      </c>
      <c r="F2913" s="353">
        <f t="shared" si="214"/>
        <v>-0.68841388914434587</v>
      </c>
      <c r="G2913" s="354">
        <f t="shared" si="215"/>
        <v>0.16393388000173204</v>
      </c>
      <c r="I2913" s="351">
        <f t="shared" si="216"/>
        <v>41474</v>
      </c>
      <c r="J2913" s="353">
        <f t="array" ref="J2913">(PRODUCT(1+$F$2:F2913/100)-1)*100</f>
        <v>3059.1858910063706</v>
      </c>
      <c r="K2913" s="354">
        <f t="array" ref="K2913">(PRODUCT(1+$G$2:G2913/100)-1)*100</f>
        <v>93.218367163296236</v>
      </c>
      <c r="M2913" s="361">
        <f t="shared" si="217"/>
        <v>4.228471312294122</v>
      </c>
    </row>
    <row r="2914" spans="1:13">
      <c r="A2914" s="350">
        <v>41477</v>
      </c>
      <c r="B2914" s="346">
        <v>37.422800000000002</v>
      </c>
      <c r="C2914" s="346">
        <v>3012.3</v>
      </c>
      <c r="D2914" s="346"/>
      <c r="E2914" s="351">
        <f t="shared" si="213"/>
        <v>41477</v>
      </c>
      <c r="F2914" s="353">
        <f t="shared" si="214"/>
        <v>-0.98871588639160013</v>
      </c>
      <c r="G2914" s="354">
        <f t="shared" si="215"/>
        <v>0.20524727806183751</v>
      </c>
      <c r="I2914" s="351">
        <f t="shared" si="216"/>
        <v>41477</v>
      </c>
      <c r="J2914" s="353">
        <f t="array" ref="J2914">(PRODUCT(1+$F$2:F2914/100)-1)*100</f>
        <v>3027.9505182213488</v>
      </c>
      <c r="K2914" s="354">
        <f t="array" ref="K2914">(PRODUCT(1+$G$2:G2914/100)-1)*100</f>
        <v>93.61494260261442</v>
      </c>
      <c r="M2914" s="361">
        <f t="shared" si="217"/>
        <v>4.2285832969185737</v>
      </c>
    </row>
    <row r="2915" spans="1:13">
      <c r="A2915" s="350">
        <v>41478</v>
      </c>
      <c r="B2915" s="346">
        <v>35.751399999999997</v>
      </c>
      <c r="C2915" s="346">
        <v>3006.72</v>
      </c>
      <c r="D2915" s="346"/>
      <c r="E2915" s="351">
        <f t="shared" si="213"/>
        <v>41478</v>
      </c>
      <c r="F2915" s="353">
        <f t="shared" si="214"/>
        <v>-4.4662612097438048</v>
      </c>
      <c r="G2915" s="354">
        <f t="shared" si="215"/>
        <v>-0.18524051389304796</v>
      </c>
      <c r="I2915" s="351">
        <f t="shared" si="216"/>
        <v>41478</v>
      </c>
      <c r="J2915" s="353">
        <f t="array" ref="J2915">(PRODUCT(1+$F$2:F2915/100)-1)*100</f>
        <v>2888.2480775660483</v>
      </c>
      <c r="K2915" s="354">
        <f t="array" ref="K2915">(PRODUCT(1+$G$2:G2915/100)-1)*100</f>
        <v>93.256289287963611</v>
      </c>
      <c r="M2915" s="361">
        <f t="shared" si="217"/>
        <v>4.2036547294395294</v>
      </c>
    </row>
    <row r="2916" spans="1:13">
      <c r="A2916" s="350">
        <v>41479</v>
      </c>
      <c r="B2916" s="346">
        <v>34.471400000000003</v>
      </c>
      <c r="C2916" s="346">
        <v>2995.3</v>
      </c>
      <c r="D2916" s="346"/>
      <c r="E2916" s="351">
        <f t="shared" si="213"/>
        <v>41479</v>
      </c>
      <c r="F2916" s="353">
        <f t="shared" si="214"/>
        <v>-3.5802793736748662</v>
      </c>
      <c r="G2916" s="354">
        <f t="shared" si="215"/>
        <v>-0.37981587909747816</v>
      </c>
      <c r="I2916" s="351">
        <f t="shared" si="216"/>
        <v>41479</v>
      </c>
      <c r="J2916" s="353">
        <f t="array" ref="J2916">(PRODUCT(1+$F$2:F2916/100)-1)*100</f>
        <v>2781.2604480107157</v>
      </c>
      <c r="K2916" s="354">
        <f t="array" ref="K2916">(PRODUCT(1+$G$2:G2916/100)-1)*100</f>
        <v>92.522271213893362</v>
      </c>
      <c r="M2916" s="361">
        <f t="shared" si="217"/>
        <v>4.2036251086909324</v>
      </c>
    </row>
    <row r="2917" spans="1:13">
      <c r="A2917" s="350">
        <v>41480</v>
      </c>
      <c r="B2917" s="346">
        <v>35.248600000000003</v>
      </c>
      <c r="C2917" s="346">
        <v>3003.01</v>
      </c>
      <c r="D2917" s="346"/>
      <c r="E2917" s="351">
        <f t="shared" si="213"/>
        <v>41480</v>
      </c>
      <c r="F2917" s="353">
        <f t="shared" si="214"/>
        <v>2.2546226727083951</v>
      </c>
      <c r="G2917" s="354">
        <f t="shared" si="215"/>
        <v>0.25740326511534128</v>
      </c>
      <c r="I2917" s="351">
        <f t="shared" si="216"/>
        <v>41480</v>
      </c>
      <c r="J2917" s="353">
        <f t="array" ref="J2917">(PRODUCT(1+$F$2:F2917/100)-1)*100</f>
        <v>2846.2219993313447</v>
      </c>
      <c r="K2917" s="354">
        <f t="array" ref="K2917">(PRODUCT(1+$G$2:G2917/100)-1)*100</f>
        <v>93.017829826072145</v>
      </c>
      <c r="M2917" s="361">
        <f t="shared" si="217"/>
        <v>4.2008315624091788</v>
      </c>
    </row>
    <row r="2918" spans="1:13">
      <c r="A2918" s="350">
        <v>41481</v>
      </c>
      <c r="B2918" s="346">
        <v>35.187100000000001</v>
      </c>
      <c r="C2918" s="346">
        <v>3005.51</v>
      </c>
      <c r="D2918" s="346"/>
      <c r="E2918" s="351">
        <f t="shared" si="213"/>
        <v>41481</v>
      </c>
      <c r="F2918" s="353">
        <f t="shared" si="214"/>
        <v>-0.17447501461052006</v>
      </c>
      <c r="G2918" s="354">
        <f t="shared" si="215"/>
        <v>8.3249806027962947E-2</v>
      </c>
      <c r="I2918" s="351">
        <f t="shared" si="216"/>
        <v>41481</v>
      </c>
      <c r="J2918" s="353">
        <f t="array" ref="J2918">(PRODUCT(1+$F$2:F2918/100)-1)*100</f>
        <v>2841.081578067553</v>
      </c>
      <c r="K2918" s="354">
        <f t="array" ref="K2918">(PRODUCT(1+$G$2:G2918/100)-1)*100</f>
        <v>93.178516795001727</v>
      </c>
      <c r="M2918" s="361">
        <f t="shared" si="217"/>
        <v>4.2006798230344931</v>
      </c>
    </row>
    <row r="2919" spans="1:13">
      <c r="A2919" s="350">
        <v>41484</v>
      </c>
      <c r="B2919" s="346">
        <v>34.994300000000003</v>
      </c>
      <c r="C2919" s="346">
        <v>2994.45</v>
      </c>
      <c r="D2919" s="346"/>
      <c r="E2919" s="351">
        <f t="shared" si="213"/>
        <v>41484</v>
      </c>
      <c r="F2919" s="353">
        <f t="shared" si="214"/>
        <v>-0.54792807591418358</v>
      </c>
      <c r="G2919" s="354">
        <f t="shared" si="215"/>
        <v>-0.36799079024858461</v>
      </c>
      <c r="I2919" s="351">
        <f t="shared" si="216"/>
        <v>41484</v>
      </c>
      <c r="J2919" s="353">
        <f t="array" ref="J2919">(PRODUCT(1+$F$2:F2919/100)-1)*100</f>
        <v>2824.9665663657811</v>
      </c>
      <c r="K2919" s="354">
        <f t="array" ref="K2919">(PRODUCT(1+$G$2:G2919/100)-1)*100</f>
        <v>92.467637644457312</v>
      </c>
      <c r="M2919" s="361">
        <f t="shared" si="217"/>
        <v>4.1985301827025987</v>
      </c>
    </row>
    <row r="2920" spans="1:13">
      <c r="A2920" s="350">
        <v>41485</v>
      </c>
      <c r="B2920" s="346">
        <v>34.822800000000001</v>
      </c>
      <c r="C2920" s="346">
        <v>2995.68</v>
      </c>
      <c r="D2920" s="346"/>
      <c r="E2920" s="351">
        <f t="shared" si="213"/>
        <v>41485</v>
      </c>
      <c r="F2920" s="353">
        <f t="shared" si="214"/>
        <v>-0.4900798129981232</v>
      </c>
      <c r="G2920" s="354">
        <f t="shared" si="215"/>
        <v>4.1075990582584154E-2</v>
      </c>
      <c r="I2920" s="351">
        <f t="shared" si="216"/>
        <v>41485</v>
      </c>
      <c r="J2920" s="353">
        <f t="array" ref="J2920">(PRODUCT(1+$F$2:F2920/100)-1)*100</f>
        <v>2810.6318956870782</v>
      </c>
      <c r="K2920" s="354">
        <f t="array" ref="K2920">(PRODUCT(1+$G$2:G2920/100)-1)*100</f>
        <v>92.546695633170657</v>
      </c>
      <c r="M2920" s="361">
        <f t="shared" si="217"/>
        <v>4.197662436365051</v>
      </c>
    </row>
    <row r="2921" spans="1:13">
      <c r="A2921" s="350">
        <v>41486</v>
      </c>
      <c r="B2921" s="346">
        <v>34.926299999999998</v>
      </c>
      <c r="C2921" s="346">
        <v>2995.72</v>
      </c>
      <c r="D2921" s="346"/>
      <c r="E2921" s="351">
        <f t="shared" si="213"/>
        <v>41486</v>
      </c>
      <c r="F2921" s="353">
        <f t="shared" si="214"/>
        <v>0.29721906337225601</v>
      </c>
      <c r="G2921" s="354">
        <f t="shared" si="215"/>
        <v>1.3352561021084952E-3</v>
      </c>
      <c r="I2921" s="351">
        <f t="shared" si="216"/>
        <v>41486</v>
      </c>
      <c r="J2921" s="353">
        <f t="array" ref="J2921">(PRODUCT(1+$F$2:F2921/100)-1)*100</f>
        <v>2819.2828485456535</v>
      </c>
      <c r="K2921" s="354">
        <f t="array" ref="K2921">(PRODUCT(1+$G$2:G2921/100)-1)*100</f>
        <v>92.549266624673507</v>
      </c>
      <c r="M2921" s="361">
        <f t="shared" si="217"/>
        <v>4.1946870881168641</v>
      </c>
    </row>
    <row r="2922" spans="1:13">
      <c r="A2922" s="350">
        <v>41487</v>
      </c>
      <c r="B2922" s="346">
        <v>35.588500000000003</v>
      </c>
      <c r="C2922" s="346">
        <v>3033.59</v>
      </c>
      <c r="D2922" s="346"/>
      <c r="E2922" s="351">
        <f t="shared" si="213"/>
        <v>41487</v>
      </c>
      <c r="F2922" s="353">
        <f t="shared" si="214"/>
        <v>1.8959924183208798</v>
      </c>
      <c r="G2922" s="354">
        <f t="shared" si="215"/>
        <v>1.2641368352182658</v>
      </c>
      <c r="I2922" s="351">
        <f t="shared" si="216"/>
        <v>41487</v>
      </c>
      <c r="J2922" s="353">
        <f t="array" ref="J2922">(PRODUCT(1+$F$2:F2922/100)-1)*100</f>
        <v>2874.632230023421</v>
      </c>
      <c r="K2922" s="354">
        <f t="array" ref="K2922">(PRODUCT(1+$G$2:G2922/100)-1)*100</f>
        <v>94.983352830018646</v>
      </c>
      <c r="M2922" s="361">
        <f t="shared" si="217"/>
        <v>4.1950144594056242</v>
      </c>
    </row>
    <row r="2923" spans="1:13">
      <c r="A2923" s="350">
        <v>41488</v>
      </c>
      <c r="B2923" s="346">
        <v>35.168599999999998</v>
      </c>
      <c r="C2923" s="346">
        <v>3038.63</v>
      </c>
      <c r="D2923" s="346"/>
      <c r="E2923" s="351">
        <f t="shared" si="213"/>
        <v>41488</v>
      </c>
      <c r="F2923" s="353">
        <f t="shared" si="214"/>
        <v>-1.1798755215870482</v>
      </c>
      <c r="G2923" s="354">
        <f t="shared" si="215"/>
        <v>0.16613978817177077</v>
      </c>
      <c r="I2923" s="351">
        <f t="shared" si="216"/>
        <v>41488</v>
      </c>
      <c r="J2923" s="353">
        <f t="array" ref="J2923">(PRODUCT(1+$F$2:F2923/100)-1)*100</f>
        <v>2839.5352724841355</v>
      </c>
      <c r="K2923" s="354">
        <f t="array" ref="K2923">(PRODUCT(1+$G$2:G2923/100)-1)*100</f>
        <v>95.307297759380646</v>
      </c>
      <c r="M2923" s="361">
        <f t="shared" si="217"/>
        <v>4.1945094830224665</v>
      </c>
    </row>
    <row r="2924" spans="1:13">
      <c r="A2924" s="350">
        <v>41491</v>
      </c>
      <c r="B2924" s="346">
        <v>36.262799999999999</v>
      </c>
      <c r="C2924" s="346">
        <v>3034.43</v>
      </c>
      <c r="D2924" s="346"/>
      <c r="E2924" s="351">
        <f t="shared" si="213"/>
        <v>41491</v>
      </c>
      <c r="F2924" s="353">
        <f t="shared" si="214"/>
        <v>3.1112981466421719</v>
      </c>
      <c r="G2924" s="354">
        <f t="shared" si="215"/>
        <v>-0.13822018475432296</v>
      </c>
      <c r="I2924" s="351">
        <f t="shared" si="216"/>
        <v>41491</v>
      </c>
      <c r="J2924" s="353">
        <f t="array" ref="J2924">(PRODUCT(1+$F$2:F2924/100)-1)*100</f>
        <v>2930.9929789368271</v>
      </c>
      <c r="K2924" s="354">
        <f t="array" ref="K2924">(PRODUCT(1+$G$2:G2924/100)-1)*100</f>
        <v>95.037343651578965</v>
      </c>
      <c r="M2924" s="361">
        <f t="shared" si="217"/>
        <v>4.1940773202522044</v>
      </c>
    </row>
    <row r="2925" spans="1:13">
      <c r="A2925" s="350">
        <v>41492</v>
      </c>
      <c r="B2925" s="346">
        <v>36.557099999999998</v>
      </c>
      <c r="C2925" s="346">
        <v>3017.16</v>
      </c>
      <c r="D2925" s="346"/>
      <c r="E2925" s="351">
        <f t="shared" si="213"/>
        <v>41492</v>
      </c>
      <c r="F2925" s="353">
        <f t="shared" si="214"/>
        <v>0.81157549885833014</v>
      </c>
      <c r="G2925" s="354">
        <f t="shared" si="215"/>
        <v>-0.56913489518624072</v>
      </c>
      <c r="I2925" s="351">
        <f t="shared" si="216"/>
        <v>41492</v>
      </c>
      <c r="J2925" s="353">
        <f t="array" ref="J2925">(PRODUCT(1+$F$2:F2925/100)-1)*100</f>
        <v>2955.5917753259946</v>
      </c>
      <c r="K2925" s="354">
        <f t="array" ref="K2925">(PRODUCT(1+$G$2:G2925/100)-1)*100</f>
        <v>93.927318070213531</v>
      </c>
      <c r="M2925" s="361">
        <f t="shared" si="217"/>
        <v>4.1935104523850448</v>
      </c>
    </row>
    <row r="2926" spans="1:13">
      <c r="A2926" s="350">
        <v>41493</v>
      </c>
      <c r="B2926" s="346">
        <v>35.601399999999998</v>
      </c>
      <c r="C2926" s="346">
        <v>3006.63</v>
      </c>
      <c r="D2926" s="346"/>
      <c r="E2926" s="351">
        <f t="shared" si="213"/>
        <v>41493</v>
      </c>
      <c r="F2926" s="353">
        <f t="shared" si="214"/>
        <v>-2.6142664489251066</v>
      </c>
      <c r="G2926" s="354">
        <f t="shared" si="215"/>
        <v>-0.34900369884260929</v>
      </c>
      <c r="I2926" s="351">
        <f t="shared" si="216"/>
        <v>41493</v>
      </c>
      <c r="J2926" s="353">
        <f t="array" ref="J2926">(PRODUCT(1+$F$2:F2926/100)-1)*100</f>
        <v>2875.7104647275323</v>
      </c>
      <c r="K2926" s="354">
        <f t="array" ref="K2926">(PRODUCT(1+$G$2:G2926/100)-1)*100</f>
        <v>93.250504557082209</v>
      </c>
      <c r="M2926" s="361">
        <f t="shared" si="217"/>
        <v>4.1875308677760579</v>
      </c>
    </row>
    <row r="2927" spans="1:13">
      <c r="A2927" s="350">
        <v>41494</v>
      </c>
      <c r="B2927" s="346">
        <v>35.7714</v>
      </c>
      <c r="C2927" s="346">
        <v>3019</v>
      </c>
      <c r="D2927" s="346"/>
      <c r="E2927" s="351">
        <f t="shared" si="213"/>
        <v>41494</v>
      </c>
      <c r="F2927" s="353">
        <f t="shared" si="214"/>
        <v>0.47750931143157871</v>
      </c>
      <c r="G2927" s="354">
        <f t="shared" si="215"/>
        <v>0.41142408610304049</v>
      </c>
      <c r="I2927" s="351">
        <f t="shared" si="216"/>
        <v>41494</v>
      </c>
      <c r="J2927" s="353">
        <f t="array" ref="J2927">(PRODUCT(1+$F$2:F2927/100)-1)*100</f>
        <v>2889.9197592778501</v>
      </c>
      <c r="K2927" s="354">
        <f t="array" ref="K2927">(PRODUCT(1+$G$2:G2927/100)-1)*100</f>
        <v>94.045583679345697</v>
      </c>
      <c r="M2927" s="361">
        <f t="shared" si="217"/>
        <v>4.1872519271217197</v>
      </c>
    </row>
    <row r="2928" spans="1:13">
      <c r="A2928" s="350">
        <v>41495</v>
      </c>
      <c r="B2928" s="346">
        <v>36.107100000000003</v>
      </c>
      <c r="C2928" s="346">
        <v>3008.79</v>
      </c>
      <c r="D2928" s="346"/>
      <c r="E2928" s="351">
        <f t="shared" si="213"/>
        <v>41495</v>
      </c>
      <c r="F2928" s="353">
        <f t="shared" si="214"/>
        <v>0.93845921602173643</v>
      </c>
      <c r="G2928" s="354">
        <f t="shared" si="215"/>
        <v>-0.33819145412388174</v>
      </c>
      <c r="I2928" s="351">
        <f t="shared" si="216"/>
        <v>41495</v>
      </c>
      <c r="J2928" s="353">
        <f t="array" ref="J2928">(PRODUCT(1+$F$2:F2928/100)-1)*100</f>
        <v>2917.9789368104484</v>
      </c>
      <c r="K2928" s="354">
        <f t="array" ref="K2928">(PRODUCT(1+$G$2:G2928/100)-1)*100</f>
        <v>93.389338098237346</v>
      </c>
      <c r="M2928" s="361">
        <f t="shared" si="217"/>
        <v>4.1803620568844346</v>
      </c>
    </row>
    <row r="2929" spans="1:13">
      <c r="A2929" s="350">
        <v>41498</v>
      </c>
      <c r="B2929" s="346">
        <v>36.6571</v>
      </c>
      <c r="C2929" s="346">
        <v>3005.42</v>
      </c>
      <c r="D2929" s="346"/>
      <c r="E2929" s="351">
        <f t="shared" si="213"/>
        <v>41498</v>
      </c>
      <c r="F2929" s="353">
        <f t="shared" si="214"/>
        <v>1.5232461205690662</v>
      </c>
      <c r="G2929" s="354">
        <f t="shared" si="215"/>
        <v>-0.11200515821974122</v>
      </c>
      <c r="I2929" s="351">
        <f t="shared" si="216"/>
        <v>41498</v>
      </c>
      <c r="J2929" s="353">
        <f t="array" ref="J2929">(PRODUCT(1+$F$2:F2929/100)-1)*100</f>
        <v>2963.9501838850051</v>
      </c>
      <c r="K2929" s="354">
        <f t="array" ref="K2929">(PRODUCT(1+$G$2:G2929/100)-1)*100</f>
        <v>93.172732064120311</v>
      </c>
      <c r="M2929" s="361">
        <f t="shared" si="217"/>
        <v>4.1804891931542016</v>
      </c>
    </row>
    <row r="2930" spans="1:13">
      <c r="A2930" s="350">
        <v>41499</v>
      </c>
      <c r="B2930" s="346">
        <v>37.027099999999997</v>
      </c>
      <c r="C2930" s="346">
        <v>3014.43</v>
      </c>
      <c r="D2930" s="346"/>
      <c r="E2930" s="351">
        <f t="shared" si="213"/>
        <v>41499</v>
      </c>
      <c r="F2930" s="353">
        <f t="shared" si="214"/>
        <v>1.0093542587929605</v>
      </c>
      <c r="G2930" s="354">
        <f t="shared" si="215"/>
        <v>0.29979170964455903</v>
      </c>
      <c r="I2930" s="351">
        <f t="shared" si="216"/>
        <v>41499</v>
      </c>
      <c r="J2930" s="353">
        <f t="array" ref="J2930">(PRODUCT(1+$F$2:F2930/100)-1)*100</f>
        <v>2994.8762955533434</v>
      </c>
      <c r="K2930" s="354">
        <f t="array" ref="K2930">(PRODUCT(1+$G$2:G2930/100)-1)*100</f>
        <v>93.751847900142437</v>
      </c>
      <c r="M2930" s="361">
        <f t="shared" si="217"/>
        <v>4.1767271526064071</v>
      </c>
    </row>
    <row r="2931" spans="1:13">
      <c r="A2931" s="350">
        <v>41500</v>
      </c>
      <c r="B2931" s="346">
        <v>37.401400000000002</v>
      </c>
      <c r="C2931" s="346">
        <v>2999.42</v>
      </c>
      <c r="D2931" s="346"/>
      <c r="E2931" s="351">
        <f t="shared" si="213"/>
        <v>41500</v>
      </c>
      <c r="F2931" s="353">
        <f t="shared" si="214"/>
        <v>1.0108812194311811</v>
      </c>
      <c r="G2931" s="354">
        <f t="shared" si="215"/>
        <v>-0.49793825034915029</v>
      </c>
      <c r="I2931" s="351">
        <f t="shared" si="216"/>
        <v>41500</v>
      </c>
      <c r="J2931" s="353">
        <f t="array" ref="J2931">(PRODUCT(1+$F$2:F2931/100)-1)*100</f>
        <v>3026.1618187897193</v>
      </c>
      <c r="K2931" s="354">
        <f t="array" ref="K2931">(PRODUCT(1+$G$2:G2931/100)-1)*100</f>
        <v>92.787083338689328</v>
      </c>
      <c r="M2931" s="361">
        <f t="shared" si="217"/>
        <v>4.1767447174011423</v>
      </c>
    </row>
    <row r="2932" spans="1:13">
      <c r="A2932" s="350">
        <v>41501</v>
      </c>
      <c r="B2932" s="346">
        <v>36.2014</v>
      </c>
      <c r="C2932" s="346">
        <v>2957.08</v>
      </c>
      <c r="D2932" s="346"/>
      <c r="E2932" s="351">
        <f t="shared" si="213"/>
        <v>41501</v>
      </c>
      <c r="F2932" s="353">
        <f t="shared" si="214"/>
        <v>-3.2084360478484841</v>
      </c>
      <c r="G2932" s="354">
        <f t="shared" si="215"/>
        <v>-1.4116062438738197</v>
      </c>
      <c r="I2932" s="351">
        <f t="shared" si="216"/>
        <v>41501</v>
      </c>
      <c r="J2932" s="353">
        <f t="array" ref="J2932">(PRODUCT(1+$F$2:F2932/100)-1)*100</f>
        <v>2925.8609160815945</v>
      </c>
      <c r="K2932" s="354">
        <f t="array" ref="K2932">(PRODUCT(1+$G$2:G2932/100)-1)*100</f>
        <v>90.065688832898161</v>
      </c>
      <c r="M2932" s="361">
        <f t="shared" si="217"/>
        <v>4.1765292146467798</v>
      </c>
    </row>
    <row r="2933" spans="1:13">
      <c r="A2933" s="350">
        <v>41502</v>
      </c>
      <c r="B2933" s="346">
        <v>36.981400000000001</v>
      </c>
      <c r="C2933" s="346">
        <v>2947.46</v>
      </c>
      <c r="D2933" s="346"/>
      <c r="E2933" s="351">
        <f t="shared" si="213"/>
        <v>41502</v>
      </c>
      <c r="F2933" s="353">
        <f t="shared" si="214"/>
        <v>2.1546128050296431</v>
      </c>
      <c r="G2933" s="354">
        <f t="shared" si="215"/>
        <v>-0.32532092469598206</v>
      </c>
      <c r="I2933" s="351">
        <f t="shared" si="216"/>
        <v>41502</v>
      </c>
      <c r="J2933" s="353">
        <f t="array" ref="J2933">(PRODUCT(1+$F$2:F2933/100)-1)*100</f>
        <v>2991.0565028418755</v>
      </c>
      <c r="K2933" s="354">
        <f t="array" ref="K2933">(PRODUCT(1+$G$2:G2933/100)-1)*100</f>
        <v>89.447365376457185</v>
      </c>
      <c r="M2933" s="361">
        <f t="shared" si="217"/>
        <v>4.1755005853258167</v>
      </c>
    </row>
    <row r="2934" spans="1:13">
      <c r="A2934" s="350">
        <v>41505</v>
      </c>
      <c r="B2934" s="346">
        <v>37.111400000000003</v>
      </c>
      <c r="C2934" s="346">
        <v>2930.27</v>
      </c>
      <c r="D2934" s="346"/>
      <c r="E2934" s="351">
        <f t="shared" si="213"/>
        <v>41505</v>
      </c>
      <c r="F2934" s="353">
        <f t="shared" si="214"/>
        <v>0.35152806545994952</v>
      </c>
      <c r="G2934" s="354">
        <f t="shared" si="215"/>
        <v>-0.58321402156432667</v>
      </c>
      <c r="I2934" s="351">
        <f t="shared" si="216"/>
        <v>41505</v>
      </c>
      <c r="J2934" s="353">
        <f t="array" ref="J2934">(PRODUCT(1+$F$2:F2934/100)-1)*100</f>
        <v>3001.9224339685893</v>
      </c>
      <c r="K2934" s="354">
        <f t="array" ref="K2934">(PRODUCT(1+$G$2:G2934/100)-1)*100</f>
        <v>88.342481778097493</v>
      </c>
      <c r="M2934" s="361">
        <f t="shared" si="217"/>
        <v>4.170626249164739</v>
      </c>
    </row>
    <row r="2935" spans="1:13">
      <c r="A2935" s="350">
        <v>41506</v>
      </c>
      <c r="B2935" s="346">
        <v>39.041400000000003</v>
      </c>
      <c r="C2935" s="346">
        <v>2941.58</v>
      </c>
      <c r="D2935" s="346"/>
      <c r="E2935" s="351">
        <f t="shared" si="213"/>
        <v>41506</v>
      </c>
      <c r="F2935" s="353">
        <f t="shared" si="214"/>
        <v>5.2005583190070981</v>
      </c>
      <c r="G2935" s="354">
        <f t="shared" si="215"/>
        <v>0.3859712586212094</v>
      </c>
      <c r="I2935" s="351">
        <f t="shared" si="216"/>
        <v>41506</v>
      </c>
      <c r="J2935" s="353">
        <f t="array" ref="J2935">(PRODUCT(1+$F$2:F2935/100)-1)*100</f>
        <v>3163.2397191574901</v>
      </c>
      <c r="K2935" s="354">
        <f t="array" ref="K2935">(PRODUCT(1+$G$2:G2935/100)-1)*100</f>
        <v>89.069429625534838</v>
      </c>
      <c r="M2935" s="361">
        <f t="shared" si="217"/>
        <v>4.1739683818755022</v>
      </c>
    </row>
    <row r="2936" spans="1:13">
      <c r="A2936" s="350">
        <v>41507</v>
      </c>
      <c r="B2936" s="346">
        <v>38.624299999999998</v>
      </c>
      <c r="C2936" s="346">
        <v>2924.73</v>
      </c>
      <c r="D2936" s="346"/>
      <c r="E2936" s="351">
        <f t="shared" si="213"/>
        <v>41507</v>
      </c>
      <c r="F2936" s="353">
        <f t="shared" si="214"/>
        <v>-1.0683530816005704</v>
      </c>
      <c r="G2936" s="354">
        <f t="shared" si="215"/>
        <v>-0.57282140890269062</v>
      </c>
      <c r="I2936" s="351">
        <f t="shared" si="216"/>
        <v>41507</v>
      </c>
      <c r="J2936" s="353">
        <f t="array" ref="J2936">(PRODUCT(1+$F$2:F2936/100)-1)*100</f>
        <v>3128.3767970578574</v>
      </c>
      <c r="K2936" s="354">
        <f t="array" ref="K2936">(PRODUCT(1+$G$2:G2936/100)-1)*100</f>
        <v>87.986399454949577</v>
      </c>
      <c r="M2936" s="361">
        <f t="shared" si="217"/>
        <v>4.1740018566929935</v>
      </c>
    </row>
    <row r="2937" spans="1:13">
      <c r="A2937" s="350">
        <v>41508</v>
      </c>
      <c r="B2937" s="346">
        <v>38.535699999999999</v>
      </c>
      <c r="C2937" s="346">
        <v>2949.96</v>
      </c>
      <c r="D2937" s="346"/>
      <c r="E2937" s="351">
        <f t="shared" si="213"/>
        <v>41508</v>
      </c>
      <c r="F2937" s="353">
        <f t="shared" si="214"/>
        <v>-0.22938927048515856</v>
      </c>
      <c r="G2937" s="354">
        <f t="shared" si="215"/>
        <v>0.86264373121620608</v>
      </c>
      <c r="I2937" s="351">
        <f t="shared" si="216"/>
        <v>41508</v>
      </c>
      <c r="J2937" s="353">
        <f t="array" ref="J2937">(PRODUCT(1+$F$2:F2937/100)-1)*100</f>
        <v>3120.9712470745744</v>
      </c>
      <c r="K2937" s="354">
        <f t="array" ref="K2937">(PRODUCT(1+$G$2:G2937/100)-1)*100</f>
        <v>89.608052345386753</v>
      </c>
      <c r="M2937" s="361">
        <f t="shared" si="217"/>
        <v>4.173042522334848</v>
      </c>
    </row>
    <row r="2938" spans="1:13">
      <c r="A2938" s="350">
        <v>41509</v>
      </c>
      <c r="B2938" s="346">
        <v>39.765700000000002</v>
      </c>
      <c r="C2938" s="346">
        <v>2962.06</v>
      </c>
      <c r="D2938" s="346"/>
      <c r="E2938" s="351">
        <f t="shared" si="213"/>
        <v>41509</v>
      </c>
      <c r="F2938" s="353">
        <f t="shared" si="214"/>
        <v>3.1918454835386578</v>
      </c>
      <c r="G2938" s="354">
        <f t="shared" si="215"/>
        <v>0.4101750532210513</v>
      </c>
      <c r="I2938" s="351">
        <f t="shared" si="216"/>
        <v>41509</v>
      </c>
      <c r="J2938" s="353">
        <f t="array" ref="J2938">(PRODUCT(1+$F$2:F2938/100)-1)*100</f>
        <v>3223.7796723504025</v>
      </c>
      <c r="K2938" s="354">
        <f t="array" ref="K2938">(PRODUCT(1+$G$2:G2938/100)-1)*100</f>
        <v>90.38577727500585</v>
      </c>
      <c r="M2938" s="361">
        <f t="shared" si="217"/>
        <v>4.1711591051720358</v>
      </c>
    </row>
    <row r="2939" spans="1:13">
      <c r="A2939" s="350">
        <v>41512</v>
      </c>
      <c r="B2939" s="346">
        <v>40.388500000000001</v>
      </c>
      <c r="C2939" s="346">
        <v>2950.13</v>
      </c>
      <c r="D2939" s="346"/>
      <c r="E2939" s="351">
        <f t="shared" si="213"/>
        <v>41512</v>
      </c>
      <c r="F2939" s="353">
        <f t="shared" si="214"/>
        <v>1.5661738634048961</v>
      </c>
      <c r="G2939" s="354">
        <f t="shared" si="215"/>
        <v>-0.4027602411834974</v>
      </c>
      <c r="I2939" s="351">
        <f t="shared" si="216"/>
        <v>41512</v>
      </c>
      <c r="J2939" s="353">
        <f t="array" ref="J2939">(PRODUCT(1+$F$2:F2939/100)-1)*100</f>
        <v>3275.8358408559197</v>
      </c>
      <c r="K2939" s="354">
        <f t="array" ref="K2939">(PRODUCT(1+$G$2:G2939/100)-1)*100</f>
        <v>89.618979059273968</v>
      </c>
      <c r="M2939" s="361">
        <f t="shared" si="217"/>
        <v>4.1706677342547422</v>
      </c>
    </row>
    <row r="2940" spans="1:13">
      <c r="A2940" s="350">
        <v>41513</v>
      </c>
      <c r="B2940" s="346">
        <v>39.434199999999997</v>
      </c>
      <c r="C2940" s="346">
        <v>2903.29</v>
      </c>
      <c r="D2940" s="346"/>
      <c r="E2940" s="351">
        <f t="shared" si="213"/>
        <v>41513</v>
      </c>
      <c r="F2940" s="353">
        <f t="shared" si="214"/>
        <v>-2.3628012924471142</v>
      </c>
      <c r="G2940" s="354">
        <f t="shared" si="215"/>
        <v>-1.5877266425547432</v>
      </c>
      <c r="I2940" s="351">
        <f t="shared" si="216"/>
        <v>41513</v>
      </c>
      <c r="J2940" s="353">
        <f t="array" ref="J2940">(PRODUCT(1+$F$2:F2940/100)-1)*100</f>
        <v>3196.071547977283</v>
      </c>
      <c r="K2940" s="354">
        <f t="array" ref="K2940">(PRODUCT(1+$G$2:G2940/100)-1)*100</f>
        <v>86.608348009409582</v>
      </c>
      <c r="M2940" s="361">
        <f t="shared" si="217"/>
        <v>4.1714838713130611</v>
      </c>
    </row>
    <row r="2941" spans="1:13">
      <c r="A2941" s="350">
        <v>41514</v>
      </c>
      <c r="B2941" s="346">
        <v>40.479900000000001</v>
      </c>
      <c r="C2941" s="346">
        <v>2911.83</v>
      </c>
      <c r="D2941" s="346"/>
      <c r="E2941" s="351">
        <f t="shared" si="213"/>
        <v>41514</v>
      </c>
      <c r="F2941" s="353">
        <f t="shared" si="214"/>
        <v>2.6517591329353829</v>
      </c>
      <c r="G2941" s="354">
        <f t="shared" si="215"/>
        <v>0.29414905159319549</v>
      </c>
      <c r="I2941" s="351">
        <f t="shared" si="216"/>
        <v>41514</v>
      </c>
      <c r="J2941" s="353">
        <f t="array" ref="J2941">(PRODUCT(1+$F$2:F2941/100)-1)*100</f>
        <v>3283.4754262788551</v>
      </c>
      <c r="K2941" s="354">
        <f t="array" ref="K2941">(PRODUCT(1+$G$2:G2941/100)-1)*100</f>
        <v>87.157254695272982</v>
      </c>
      <c r="M2941" s="361">
        <f t="shared" si="217"/>
        <v>4.1724137825991727</v>
      </c>
    </row>
    <row r="2942" spans="1:13">
      <c r="A2942" s="350">
        <v>41515</v>
      </c>
      <c r="B2942" s="346">
        <v>41.121400000000001</v>
      </c>
      <c r="C2942" s="346">
        <v>2917.96</v>
      </c>
      <c r="D2942" s="346"/>
      <c r="E2942" s="351">
        <f t="shared" si="213"/>
        <v>41515</v>
      </c>
      <c r="F2942" s="353">
        <f t="shared" si="214"/>
        <v>1.5847371164454449</v>
      </c>
      <c r="G2942" s="354">
        <f t="shared" si="215"/>
        <v>0.21052053176182639</v>
      </c>
      <c r="I2942" s="351">
        <f t="shared" si="216"/>
        <v>41515</v>
      </c>
      <c r="J2942" s="353">
        <f t="array" ref="J2942">(PRODUCT(1+$F$2:F2942/100)-1)*100</f>
        <v>3337.0946171849068</v>
      </c>
      <c r="K2942" s="354">
        <f t="array" ref="K2942">(PRODUCT(1+$G$2:G2942/100)-1)*100</f>
        <v>87.551259143088302</v>
      </c>
      <c r="M2942" s="361">
        <f t="shared" si="217"/>
        <v>4.1716972146398001</v>
      </c>
    </row>
    <row r="2943" spans="1:13">
      <c r="A2943" s="350">
        <v>41516</v>
      </c>
      <c r="B2943" s="346">
        <v>40.558500000000002</v>
      </c>
      <c r="C2943" s="346">
        <v>2908.96</v>
      </c>
      <c r="D2943" s="346"/>
      <c r="E2943" s="351">
        <f t="shared" si="213"/>
        <v>41516</v>
      </c>
      <c r="F2943" s="353">
        <f t="shared" si="214"/>
        <v>-1.3688736278434033</v>
      </c>
      <c r="G2943" s="354">
        <f t="shared" si="215"/>
        <v>-0.30843465983083629</v>
      </c>
      <c r="I2943" s="351">
        <f t="shared" si="216"/>
        <v>41516</v>
      </c>
      <c r="J2943" s="353">
        <f t="array" ref="J2943">(PRODUCT(1+$F$2:F2943/100)-1)*100</f>
        <v>3290.0451354062375</v>
      </c>
      <c r="K2943" s="354">
        <f t="array" ref="K2943">(PRODUCT(1+$G$2:G2943/100)-1)*100</f>
        <v>86.972786054941878</v>
      </c>
      <c r="M2943" s="361">
        <f t="shared" si="217"/>
        <v>4.1715893401534974</v>
      </c>
    </row>
    <row r="2944" spans="1:13">
      <c r="A2944" s="350">
        <v>41519</v>
      </c>
      <c r="B2944" s="346">
        <v>40.558500000000002</v>
      </c>
      <c r="C2944" s="346">
        <v>2908.96</v>
      </c>
      <c r="D2944" s="346"/>
      <c r="E2944" s="351">
        <f t="shared" si="213"/>
        <v>41519</v>
      </c>
      <c r="F2944" s="353">
        <f t="shared" si="214"/>
        <v>0</v>
      </c>
      <c r="G2944" s="354">
        <f t="shared" si="215"/>
        <v>0</v>
      </c>
      <c r="I2944" s="351">
        <f t="shared" si="216"/>
        <v>41519</v>
      </c>
      <c r="J2944" s="353">
        <f t="array" ref="J2944">(PRODUCT(1+$F$2:F2944/100)-1)*100</f>
        <v>3290.0451354062375</v>
      </c>
      <c r="K2944" s="354">
        <f t="array" ref="K2944">(PRODUCT(1+$G$2:G2944/100)-1)*100</f>
        <v>86.972786054941878</v>
      </c>
      <c r="M2944" s="361">
        <f t="shared" si="217"/>
        <v>4.1634206608373772</v>
      </c>
    </row>
    <row r="2945" spans="1:13">
      <c r="A2945" s="350">
        <v>41520</v>
      </c>
      <c r="B2945" s="346">
        <v>41.285699999999999</v>
      </c>
      <c r="C2945" s="346">
        <v>2921.23</v>
      </c>
      <c r="D2945" s="346"/>
      <c r="E2945" s="351">
        <f t="shared" si="213"/>
        <v>41520</v>
      </c>
      <c r="F2945" s="353">
        <f t="shared" si="214"/>
        <v>1.7929657161877222</v>
      </c>
      <c r="G2945" s="354">
        <f t="shared" si="215"/>
        <v>0.4218002310103941</v>
      </c>
      <c r="I2945" s="351">
        <f t="shared" si="216"/>
        <v>41520</v>
      </c>
      <c r="J2945" s="353">
        <f t="array" ref="J2945">(PRODUCT(1+$F$2:F2945/100)-1)*100</f>
        <v>3350.827482447361</v>
      </c>
      <c r="K2945" s="354">
        <f t="array" ref="K2945">(PRODUCT(1+$G$2:G2945/100)-1)*100</f>
        <v>87.761437698448191</v>
      </c>
      <c r="M2945" s="361">
        <f t="shared" si="217"/>
        <v>4.1631388512406922</v>
      </c>
    </row>
    <row r="2946" spans="1:13">
      <c r="A2946" s="350">
        <v>41521</v>
      </c>
      <c r="B2946" s="346">
        <v>41.775700000000001</v>
      </c>
      <c r="C2946" s="346">
        <v>2945.62</v>
      </c>
      <c r="D2946" s="346"/>
      <c r="E2946" s="351">
        <f t="shared" si="213"/>
        <v>41521</v>
      </c>
      <c r="F2946" s="353">
        <f t="shared" si="214"/>
        <v>1.1868516217479641</v>
      </c>
      <c r="G2946" s="354">
        <f t="shared" si="215"/>
        <v>0.83492227589063717</v>
      </c>
      <c r="I2946" s="351">
        <f t="shared" si="216"/>
        <v>41521</v>
      </c>
      <c r="J2946" s="353">
        <f t="array" ref="J2946">(PRODUCT(1+$F$2:F2946/100)-1)*100</f>
        <v>3391.7836843865116</v>
      </c>
      <c r="K2946" s="354">
        <f t="array" ref="K2946">(PRODUCT(1+$G$2:G2946/100)-1)*100</f>
        <v>89.329099767325062</v>
      </c>
      <c r="M2946" s="361">
        <f t="shared" si="217"/>
        <v>4.1632899394581191</v>
      </c>
    </row>
    <row r="2947" spans="1:13">
      <c r="A2947" s="350">
        <v>41522</v>
      </c>
      <c r="B2947" s="346">
        <v>42.158499999999997</v>
      </c>
      <c r="C2947" s="346">
        <v>2949.27</v>
      </c>
      <c r="D2947" s="346"/>
      <c r="E2947" s="351">
        <f t="shared" ref="E2947:E3010" si="218">A2947</f>
        <v>41522</v>
      </c>
      <c r="F2947" s="353">
        <f t="shared" ref="F2947:F3010" si="219">((B2947/B2946)-1)*100</f>
        <v>0.91632216815038525</v>
      </c>
      <c r="G2947" s="354">
        <f t="shared" ref="G2947:G3010" si="220">((C2947/C2946)-1)*100</f>
        <v>0.1239127925530159</v>
      </c>
      <c r="I2947" s="351">
        <f t="shared" ref="I2947:I3010" si="221">E2947</f>
        <v>41522</v>
      </c>
      <c r="J2947" s="353">
        <f t="array" ref="J2947">(PRODUCT(1+$F$2:F2947/100)-1)*100</f>
        <v>3423.7796723504034</v>
      </c>
      <c r="K2947" s="354">
        <f t="array" ref="K2947">(PRODUCT(1+$G$2:G2947/100)-1)*100</f>
        <v>89.563702741962231</v>
      </c>
      <c r="M2947" s="361">
        <f t="shared" si="217"/>
        <v>4.1633675886234984</v>
      </c>
    </row>
    <row r="2948" spans="1:13">
      <c r="A2948" s="350">
        <v>41523</v>
      </c>
      <c r="B2948" s="346">
        <v>41.648499999999999</v>
      </c>
      <c r="C2948" s="346">
        <v>2949.8</v>
      </c>
      <c r="D2948" s="346"/>
      <c r="E2948" s="351">
        <f t="shared" si="218"/>
        <v>41523</v>
      </c>
      <c r="F2948" s="353">
        <f t="shared" si="219"/>
        <v>-1.209720459693775</v>
      </c>
      <c r="G2948" s="354">
        <f t="shared" si="220"/>
        <v>1.7970548644252737E-2</v>
      </c>
      <c r="I2948" s="351">
        <f t="shared" si="221"/>
        <v>41523</v>
      </c>
      <c r="J2948" s="353">
        <f t="array" ref="J2948">(PRODUCT(1+$F$2:F2948/100)-1)*100</f>
        <v>3381.1517886994502</v>
      </c>
      <c r="K2948" s="354">
        <f t="array" ref="K2948">(PRODUCT(1+$G$2:G2948/100)-1)*100</f>
        <v>89.597768379375324</v>
      </c>
      <c r="M2948" s="361">
        <f t="shared" si="217"/>
        <v>4.1629143969271789</v>
      </c>
    </row>
    <row r="2949" spans="1:13">
      <c r="A2949" s="350">
        <v>41526</v>
      </c>
      <c r="B2949" s="346">
        <v>42.0214</v>
      </c>
      <c r="C2949" s="346">
        <v>2979.45</v>
      </c>
      <c r="D2949" s="346"/>
      <c r="E2949" s="351">
        <f t="shared" si="218"/>
        <v>41526</v>
      </c>
      <c r="F2949" s="353">
        <f t="shared" si="219"/>
        <v>0.89535037276253782</v>
      </c>
      <c r="G2949" s="354">
        <f t="shared" si="220"/>
        <v>1.0051528917214503</v>
      </c>
      <c r="I2949" s="351">
        <f t="shared" si="221"/>
        <v>41526</v>
      </c>
      <c r="J2949" s="353">
        <f t="array" ref="J2949">(PRODUCT(1+$F$2:F2949/100)-1)*100</f>
        <v>3412.3202942160005</v>
      </c>
      <c r="K2949" s="354">
        <f t="array" ref="K2949">(PRODUCT(1+$G$2:G2949/100)-1)*100</f>
        <v>91.503515830879948</v>
      </c>
      <c r="M2949" s="361">
        <f t="shared" si="217"/>
        <v>4.1617961444480001</v>
      </c>
    </row>
    <row r="2950" spans="1:13">
      <c r="A2950" s="350">
        <v>41527</v>
      </c>
      <c r="B2950" s="346">
        <v>44.722799999999999</v>
      </c>
      <c r="C2950" s="346">
        <v>3001.36</v>
      </c>
      <c r="D2950" s="346"/>
      <c r="E2950" s="351">
        <f t="shared" si="218"/>
        <v>41527</v>
      </c>
      <c r="F2950" s="353">
        <f t="shared" si="219"/>
        <v>6.4286292222534236</v>
      </c>
      <c r="G2950" s="354">
        <f t="shared" si="220"/>
        <v>0.73537062209469983</v>
      </c>
      <c r="I2950" s="351">
        <f t="shared" si="221"/>
        <v>41527</v>
      </c>
      <c r="J2950" s="353">
        <f t="array" ref="J2950">(PRODUCT(1+$F$2:F2950/100)-1)*100</f>
        <v>3638.1143430291077</v>
      </c>
      <c r="K2950" s="354">
        <f t="array" ref="K2950">(PRODUCT(1+$G$2:G2950/100)-1)*100</f>
        <v>92.911776426578712</v>
      </c>
      <c r="M2950" s="361">
        <f t="shared" si="217"/>
        <v>4.1677663152087554</v>
      </c>
    </row>
    <row r="2951" spans="1:13">
      <c r="A2951" s="350">
        <v>41528</v>
      </c>
      <c r="B2951" s="346">
        <v>44.0428</v>
      </c>
      <c r="C2951" s="346">
        <v>3010.94</v>
      </c>
      <c r="D2951" s="346"/>
      <c r="E2951" s="351">
        <f t="shared" si="218"/>
        <v>41528</v>
      </c>
      <c r="F2951" s="353">
        <f t="shared" si="219"/>
        <v>-1.5204772509771258</v>
      </c>
      <c r="G2951" s="354">
        <f t="shared" si="220"/>
        <v>0.3191886344857009</v>
      </c>
      <c r="I2951" s="351">
        <f t="shared" si="221"/>
        <v>41528</v>
      </c>
      <c r="J2951" s="353">
        <f t="array" ref="J2951">(PRODUCT(1+$F$2:F2951/100)-1)*100</f>
        <v>3581.2771648278372</v>
      </c>
      <c r="K2951" s="354">
        <f t="array" ref="K2951">(PRODUCT(1+$G$2:G2951/100)-1)*100</f>
        <v>93.527528891516809</v>
      </c>
      <c r="M2951" s="361">
        <f t="shared" si="217"/>
        <v>4.1682081240896229</v>
      </c>
    </row>
    <row r="2952" spans="1:13">
      <c r="A2952" s="350">
        <v>41529</v>
      </c>
      <c r="B2952" s="346">
        <v>43.058</v>
      </c>
      <c r="C2952" s="346">
        <v>3001.62</v>
      </c>
      <c r="D2952" s="346"/>
      <c r="E2952" s="351">
        <f t="shared" si="218"/>
        <v>41529</v>
      </c>
      <c r="F2952" s="353">
        <f t="shared" si="219"/>
        <v>-2.236006793391887</v>
      </c>
      <c r="G2952" s="354">
        <f t="shared" si="220"/>
        <v>-0.30953788517872338</v>
      </c>
      <c r="I2952" s="351">
        <f t="shared" si="221"/>
        <v>41529</v>
      </c>
      <c r="J2952" s="353">
        <f t="array" ref="J2952">(PRODUCT(1+$F$2:F2952/100)-1)*100</f>
        <v>3498.9635573387027</v>
      </c>
      <c r="K2952" s="354">
        <f t="array" ref="K2952">(PRODUCT(1+$G$2:G2952/100)-1)*100</f>
        <v>92.928487871347372</v>
      </c>
      <c r="M2952" s="361">
        <f t="shared" si="217"/>
        <v>4.1689377020519265</v>
      </c>
    </row>
    <row r="2953" spans="1:13">
      <c r="A2953" s="350">
        <v>41530</v>
      </c>
      <c r="B2953" s="346">
        <v>43.664200000000001</v>
      </c>
      <c r="C2953" s="346">
        <v>3009.79</v>
      </c>
      <c r="D2953" s="346"/>
      <c r="E2953" s="351">
        <f t="shared" si="218"/>
        <v>41530</v>
      </c>
      <c r="F2953" s="353">
        <f t="shared" si="219"/>
        <v>1.4078684565005384</v>
      </c>
      <c r="G2953" s="354">
        <f t="shared" si="220"/>
        <v>0.2721863527028745</v>
      </c>
      <c r="I2953" s="351">
        <f t="shared" si="221"/>
        <v>41530</v>
      </c>
      <c r="J2953" s="353">
        <f t="array" ref="J2953">(PRODUCT(1+$F$2:F2953/100)-1)*100</f>
        <v>3549.6322300234242</v>
      </c>
      <c r="K2953" s="354">
        <f t="array" ref="K2953">(PRODUCT(1+$G$2:G2953/100)-1)*100</f>
        <v>93.453612885809207</v>
      </c>
      <c r="M2953" s="361">
        <f t="shared" si="217"/>
        <v>4.169000034305002</v>
      </c>
    </row>
    <row r="2954" spans="1:13">
      <c r="A2954" s="350">
        <v>41533</v>
      </c>
      <c r="B2954" s="346">
        <v>43.165700000000001</v>
      </c>
      <c r="C2954" s="346">
        <v>3026.94</v>
      </c>
      <c r="D2954" s="346"/>
      <c r="E2954" s="351">
        <f t="shared" si="218"/>
        <v>41533</v>
      </c>
      <c r="F2954" s="353">
        <f t="shared" si="219"/>
        <v>-1.1416675445788504</v>
      </c>
      <c r="G2954" s="354">
        <f t="shared" si="220"/>
        <v>0.56980719585086881</v>
      </c>
      <c r="I2954" s="351">
        <f t="shared" si="221"/>
        <v>41533</v>
      </c>
      <c r="J2954" s="353">
        <f t="array" ref="J2954">(PRODUCT(1+$F$2:F2954/100)-1)*100</f>
        <v>3507.9655633567577</v>
      </c>
      <c r="K2954" s="354">
        <f t="array" ref="K2954">(PRODUCT(1+$G$2:G2954/100)-1)*100</f>
        <v>94.55592549266602</v>
      </c>
      <c r="M2954" s="361">
        <f t="shared" si="217"/>
        <v>4.1682409163716816</v>
      </c>
    </row>
    <row r="2955" spans="1:13">
      <c r="A2955" s="350">
        <v>41534</v>
      </c>
      <c r="B2955" s="346">
        <v>42.7928</v>
      </c>
      <c r="C2955" s="346">
        <v>3039.75</v>
      </c>
      <c r="D2955" s="346"/>
      <c r="E2955" s="351">
        <f t="shared" si="218"/>
        <v>41534</v>
      </c>
      <c r="F2955" s="353">
        <f t="shared" si="219"/>
        <v>-0.86388034944412384</v>
      </c>
      <c r="G2955" s="354">
        <f t="shared" si="220"/>
        <v>0.42319966699042588</v>
      </c>
      <c r="I2955" s="351">
        <f t="shared" si="221"/>
        <v>41534</v>
      </c>
      <c r="J2955" s="353">
        <f t="array" ref="J2955">(PRODUCT(1+$F$2:F2955/100)-1)*100</f>
        <v>3476.7970578402078</v>
      </c>
      <c r="K2955" s="354">
        <f t="array" ref="K2955">(PRODUCT(1+$G$2:G2955/100)-1)*100</f>
        <v>95.379285521461128</v>
      </c>
      <c r="M2955" s="361">
        <f t="shared" si="217"/>
        <v>4.1677871472788279</v>
      </c>
    </row>
    <row r="2956" spans="1:13">
      <c r="A2956" s="350">
        <v>41535</v>
      </c>
      <c r="B2956" s="346">
        <v>43.845700000000001</v>
      </c>
      <c r="C2956" s="346">
        <v>3076.81</v>
      </c>
      <c r="D2956" s="346"/>
      <c r="E2956" s="351">
        <f t="shared" si="218"/>
        <v>41535</v>
      </c>
      <c r="F2956" s="353">
        <f t="shared" si="219"/>
        <v>2.4604606382382155</v>
      </c>
      <c r="G2956" s="354">
        <f t="shared" si="220"/>
        <v>1.2191792088165121</v>
      </c>
      <c r="I2956" s="351">
        <f t="shared" si="221"/>
        <v>41535</v>
      </c>
      <c r="J2956" s="353">
        <f t="array" ref="J2956">(PRODUCT(1+$F$2:F2956/100)-1)*100</f>
        <v>3564.8027415580286</v>
      </c>
      <c r="K2956" s="354">
        <f t="array" ref="K2956">(PRODUCT(1+$G$2:G2956/100)-1)*100</f>
        <v>97.761309148873039</v>
      </c>
      <c r="M2956" s="361">
        <f t="shared" si="217"/>
        <v>4.1685746541798769</v>
      </c>
    </row>
    <row r="2957" spans="1:13">
      <c r="A2957" s="350">
        <v>41536</v>
      </c>
      <c r="B2957" s="346">
        <v>43.642499999999998</v>
      </c>
      <c r="C2957" s="346">
        <v>3071.61</v>
      </c>
      <c r="D2957" s="346"/>
      <c r="E2957" s="351">
        <f t="shared" si="218"/>
        <v>41536</v>
      </c>
      <c r="F2957" s="353">
        <f t="shared" si="219"/>
        <v>-0.46344339353688868</v>
      </c>
      <c r="G2957" s="354">
        <f t="shared" si="220"/>
        <v>-0.16900621097825086</v>
      </c>
      <c r="I2957" s="351">
        <f t="shared" si="221"/>
        <v>41536</v>
      </c>
      <c r="J2957" s="353">
        <f t="array" ref="J2957">(PRODUCT(1+$F$2:F2957/100)-1)*100</f>
        <v>3547.8184553661195</v>
      </c>
      <c r="K2957" s="354">
        <f t="array" ref="K2957">(PRODUCT(1+$G$2:G2957/100)-1)*100</f>
        <v>97.427080253499554</v>
      </c>
      <c r="M2957" s="361">
        <f t="shared" si="217"/>
        <v>4.1682730064177722</v>
      </c>
    </row>
    <row r="2958" spans="1:13">
      <c r="A2958" s="350">
        <v>41537</v>
      </c>
      <c r="B2958" s="346">
        <v>44.832799999999999</v>
      </c>
      <c r="C2958" s="346">
        <v>3049.47</v>
      </c>
      <c r="D2958" s="346"/>
      <c r="E2958" s="351">
        <f t="shared" si="218"/>
        <v>41537</v>
      </c>
      <c r="F2958" s="353">
        <f t="shared" si="219"/>
        <v>2.7273872944950428</v>
      </c>
      <c r="G2958" s="354">
        <f t="shared" si="220"/>
        <v>-0.72079463213103878</v>
      </c>
      <c r="I2958" s="351">
        <f t="shared" si="221"/>
        <v>41537</v>
      </c>
      <c r="J2958" s="353">
        <f t="array" ref="J2958">(PRODUCT(1+$F$2:F2958/100)-1)*100</f>
        <v>3647.3085924440206</v>
      </c>
      <c r="K2958" s="354">
        <f t="array" ref="K2958">(PRODUCT(1+$G$2:G2958/100)-1)*100</f>
        <v>96.004036456659293</v>
      </c>
      <c r="M2958" s="361">
        <f t="shared" si="217"/>
        <v>4.1680347478114701</v>
      </c>
    </row>
    <row r="2959" spans="1:13">
      <c r="A2959" s="350">
        <v>41540</v>
      </c>
      <c r="B2959" s="346">
        <v>43.148499999999999</v>
      </c>
      <c r="C2959" s="346">
        <v>3035.09</v>
      </c>
      <c r="D2959" s="346"/>
      <c r="E2959" s="351">
        <f t="shared" si="218"/>
        <v>41540</v>
      </c>
      <c r="F2959" s="353">
        <f t="shared" si="219"/>
        <v>-3.7568476651023364</v>
      </c>
      <c r="G2959" s="354">
        <f t="shared" si="220"/>
        <v>-0.47155735258912479</v>
      </c>
      <c r="I2959" s="351">
        <f t="shared" si="221"/>
        <v>41540</v>
      </c>
      <c r="J2959" s="353">
        <f t="array" ref="J2959">(PRODUCT(1+$F$2:F2959/100)-1)*100</f>
        <v>3506.5279170846084</v>
      </c>
      <c r="K2959" s="354">
        <f t="array" ref="K2959">(PRODUCT(1+$G$2:G2959/100)-1)*100</f>
        <v>95.079765011376452</v>
      </c>
      <c r="M2959" s="361">
        <f t="shared" si="217"/>
        <v>4.1640566371754497</v>
      </c>
    </row>
    <row r="2960" spans="1:13">
      <c r="A2960" s="350">
        <v>41541</v>
      </c>
      <c r="B2960" s="346">
        <v>43.784300000000002</v>
      </c>
      <c r="C2960" s="346">
        <v>3027.52</v>
      </c>
      <c r="D2960" s="346"/>
      <c r="E2960" s="351">
        <f t="shared" si="218"/>
        <v>41541</v>
      </c>
      <c r="F2960" s="353">
        <f t="shared" si="219"/>
        <v>1.4735158812009708</v>
      </c>
      <c r="G2960" s="354">
        <f t="shared" si="220"/>
        <v>-0.24941599754867427</v>
      </c>
      <c r="I2960" s="351">
        <f t="shared" si="221"/>
        <v>41541</v>
      </c>
      <c r="J2960" s="353">
        <f t="array" ref="J2960">(PRODUCT(1+$F$2:F2960/100)-1)*100</f>
        <v>3559.6706787027961</v>
      </c>
      <c r="K2960" s="354">
        <f t="array" ref="K2960">(PRODUCT(1+$G$2:G2960/100)-1)*100</f>
        <v>94.593204869457722</v>
      </c>
      <c r="M2960" s="361">
        <f t="shared" si="217"/>
        <v>4.1636491035766969</v>
      </c>
    </row>
    <row r="2961" spans="1:13">
      <c r="A2961" s="350">
        <v>41542</v>
      </c>
      <c r="B2961" s="346">
        <v>43.877099999999999</v>
      </c>
      <c r="C2961" s="346">
        <v>3019.31</v>
      </c>
      <c r="D2961" s="346"/>
      <c r="E2961" s="351">
        <f t="shared" si="218"/>
        <v>41542</v>
      </c>
      <c r="F2961" s="353">
        <f t="shared" si="219"/>
        <v>0.21194811838947114</v>
      </c>
      <c r="G2961" s="354">
        <f t="shared" si="220"/>
        <v>-0.27117905084029781</v>
      </c>
      <c r="I2961" s="351">
        <f t="shared" si="221"/>
        <v>41542</v>
      </c>
      <c r="J2961" s="353">
        <f t="array" ref="J2961">(PRODUCT(1+$F$2:F2961/100)-1)*100</f>
        <v>3567.4272818455579</v>
      </c>
      <c r="K2961" s="354">
        <f t="array" ref="K2961">(PRODUCT(1+$G$2:G2961/100)-1)*100</f>
        <v>94.065508863493008</v>
      </c>
      <c r="M2961" s="361">
        <f t="shared" si="217"/>
        <v>4.1635206293414271</v>
      </c>
    </row>
    <row r="2962" spans="1:13">
      <c r="A2962" s="350">
        <v>41543</v>
      </c>
      <c r="B2962" s="346">
        <v>44.787100000000002</v>
      </c>
      <c r="C2962" s="346">
        <v>3030.41</v>
      </c>
      <c r="D2962" s="346"/>
      <c r="E2962" s="351">
        <f t="shared" si="218"/>
        <v>41543</v>
      </c>
      <c r="F2962" s="353">
        <f t="shared" si="219"/>
        <v>2.0739748069038333</v>
      </c>
      <c r="G2962" s="354">
        <f t="shared" si="220"/>
        <v>0.36763366464522829</v>
      </c>
      <c r="I2962" s="351">
        <f t="shared" si="221"/>
        <v>41543</v>
      </c>
      <c r="J2962" s="353">
        <f t="array" ref="J2962">(PRODUCT(1+$F$2:F2962/100)-1)*100</f>
        <v>3643.4887997325527</v>
      </c>
      <c r="K2962" s="354">
        <f t="array" ref="K2962">(PRODUCT(1+$G$2:G2962/100)-1)*100</f>
        <v>94.778959005540273</v>
      </c>
      <c r="M2962" s="361">
        <f t="shared" ref="M2962:M3025" si="222">_xlfn.STDEV.S(F2180:F2962)</f>
        <v>4.1637114186227446</v>
      </c>
    </row>
    <row r="2963" spans="1:13">
      <c r="A2963" s="350">
        <v>41544</v>
      </c>
      <c r="B2963" s="346">
        <v>44.628500000000003</v>
      </c>
      <c r="C2963" s="346">
        <v>3018.24</v>
      </c>
      <c r="D2963" s="346"/>
      <c r="E2963" s="351">
        <f t="shared" si="218"/>
        <v>41544</v>
      </c>
      <c r="F2963" s="353">
        <f t="shared" si="219"/>
        <v>-0.35411982468166459</v>
      </c>
      <c r="G2963" s="354">
        <f t="shared" si="220"/>
        <v>-0.40159582366742219</v>
      </c>
      <c r="I2963" s="351">
        <f t="shared" si="221"/>
        <v>41544</v>
      </c>
      <c r="J2963" s="353">
        <f t="array" ref="J2963">(PRODUCT(1+$F$2:F2963/100)-1)*100</f>
        <v>3630.232363757962</v>
      </c>
      <c r="K2963" s="354">
        <f t="array" ref="K2963">(PRODUCT(1+$G$2:G2963/100)-1)*100</f>
        <v>93.996734840791135</v>
      </c>
      <c r="M2963" s="361">
        <f t="shared" si="222"/>
        <v>4.1630976434188405</v>
      </c>
    </row>
    <row r="2964" spans="1:13">
      <c r="A2964" s="350">
        <v>41547</v>
      </c>
      <c r="B2964" s="346">
        <v>44.172800000000002</v>
      </c>
      <c r="C2964" s="346">
        <v>3000.18</v>
      </c>
      <c r="D2964" s="346"/>
      <c r="E2964" s="351">
        <f t="shared" si="218"/>
        <v>41547</v>
      </c>
      <c r="F2964" s="353">
        <f t="shared" si="219"/>
        <v>-1.0210963845972865</v>
      </c>
      <c r="G2964" s="354">
        <f t="shared" si="220"/>
        <v>-0.59836195928753</v>
      </c>
      <c r="I2964" s="351">
        <f t="shared" si="221"/>
        <v>41547</v>
      </c>
      <c r="J2964" s="353">
        <f t="array" ref="J2964">(PRODUCT(1+$F$2:F2964/100)-1)*100</f>
        <v>3592.1430959545519</v>
      </c>
      <c r="K2964" s="354">
        <f t="array" ref="K2964">(PRODUCT(1+$G$2:G2964/100)-1)*100</f>
        <v>92.835932177243947</v>
      </c>
      <c r="M2964" s="361">
        <f t="shared" si="222"/>
        <v>4.1590751181587784</v>
      </c>
    </row>
    <row r="2965" spans="1:13">
      <c r="A2965" s="350">
        <v>41548</v>
      </c>
      <c r="B2965" s="346">
        <v>46.374299999999998</v>
      </c>
      <c r="C2965" s="346">
        <v>3024.38</v>
      </c>
      <c r="D2965" s="346"/>
      <c r="E2965" s="351">
        <f t="shared" si="218"/>
        <v>41548</v>
      </c>
      <c r="F2965" s="353">
        <f t="shared" si="219"/>
        <v>4.9838362068965525</v>
      </c>
      <c r="G2965" s="354">
        <f t="shared" si="220"/>
        <v>0.80661826957049154</v>
      </c>
      <c r="I2965" s="351">
        <f t="shared" si="221"/>
        <v>41548</v>
      </c>
      <c r="J2965" s="353">
        <f t="array" ref="J2965">(PRODUCT(1+$F$2:F2965/100)-1)*100</f>
        <v>3776.153460381166</v>
      </c>
      <c r="K2965" s="354">
        <f t="array" ref="K2965">(PRODUCT(1+$G$2:G2965/100)-1)*100</f>
        <v>94.391382036482156</v>
      </c>
      <c r="M2965" s="361">
        <f t="shared" si="222"/>
        <v>4.158590715317561</v>
      </c>
    </row>
    <row r="2966" spans="1:13">
      <c r="A2966" s="350">
        <v>41549</v>
      </c>
      <c r="B2966" s="346">
        <v>47.247100000000003</v>
      </c>
      <c r="C2966" s="346">
        <v>3022.95</v>
      </c>
      <c r="D2966" s="346"/>
      <c r="E2966" s="351">
        <f t="shared" si="218"/>
        <v>41549</v>
      </c>
      <c r="F2966" s="353">
        <f t="shared" si="219"/>
        <v>1.8820769262285486</v>
      </c>
      <c r="G2966" s="354">
        <f t="shared" si="220"/>
        <v>-4.7282418214655841E-2</v>
      </c>
      <c r="I2966" s="351">
        <f t="shared" si="221"/>
        <v>41549</v>
      </c>
      <c r="J2966" s="353">
        <f t="array" ref="J2966">(PRODUCT(1+$F$2:F2966/100)-1)*100</f>
        <v>3849.1056502842093</v>
      </c>
      <c r="K2966" s="354">
        <f t="array" ref="K2966">(PRODUCT(1+$G$2:G2966/100)-1)*100</f>
        <v>94.299469090254419</v>
      </c>
      <c r="M2966" s="361">
        <f t="shared" si="222"/>
        <v>4.155487651272237</v>
      </c>
    </row>
    <row r="2967" spans="1:13">
      <c r="A2967" s="350">
        <v>41550</v>
      </c>
      <c r="B2967" s="346">
        <v>45.96</v>
      </c>
      <c r="C2967" s="346">
        <v>2995.81</v>
      </c>
      <c r="D2967" s="346"/>
      <c r="E2967" s="351">
        <f t="shared" si="218"/>
        <v>41550</v>
      </c>
      <c r="F2967" s="353">
        <f t="shared" si="219"/>
        <v>-2.7241883628836505</v>
      </c>
      <c r="G2967" s="354">
        <f t="shared" si="220"/>
        <v>-0.89779850807985007</v>
      </c>
      <c r="I2967" s="351">
        <f t="shared" si="221"/>
        <v>41550</v>
      </c>
      <c r="J2967" s="353">
        <f t="array" ref="J2967">(PRODUCT(1+$F$2:F2967/100)-1)*100</f>
        <v>3741.5245737211862</v>
      </c>
      <c r="K2967" s="354">
        <f t="array" ref="K2967">(PRODUCT(1+$G$2:G2967/100)-1)*100</f>
        <v>92.555051355555037</v>
      </c>
      <c r="M2967" s="361">
        <f t="shared" si="222"/>
        <v>4.1566503533035615</v>
      </c>
    </row>
    <row r="2968" spans="1:13">
      <c r="A2968" s="350">
        <v>41551</v>
      </c>
      <c r="B2968" s="346">
        <v>46.751399999999997</v>
      </c>
      <c r="C2968" s="346">
        <v>3017.05</v>
      </c>
      <c r="D2968" s="346"/>
      <c r="E2968" s="351">
        <f t="shared" si="218"/>
        <v>41551</v>
      </c>
      <c r="F2968" s="353">
        <f t="shared" si="219"/>
        <v>1.7219321148824962</v>
      </c>
      <c r="G2968" s="354">
        <f t="shared" si="220"/>
        <v>0.70899022301147419</v>
      </c>
      <c r="I2968" s="351">
        <f t="shared" si="221"/>
        <v>41551</v>
      </c>
      <c r="J2968" s="353">
        <f t="array" ref="J2968">(PRODUCT(1+$F$2:F2968/100)-1)*100</f>
        <v>3807.6730190571943</v>
      </c>
      <c r="K2968" s="354">
        <f t="array" ref="K2968">(PRODUCT(1+$G$2:G2968/100)-1)*100</f>
        <v>93.92024784358064</v>
      </c>
      <c r="M2968" s="361">
        <f t="shared" si="222"/>
        <v>4.1570001960473624</v>
      </c>
    </row>
    <row r="2969" spans="1:13">
      <c r="A2969" s="350">
        <v>41554</v>
      </c>
      <c r="B2969" s="346">
        <v>45.4514</v>
      </c>
      <c r="C2969" s="346">
        <v>2991.39</v>
      </c>
      <c r="D2969" s="346"/>
      <c r="E2969" s="351">
        <f t="shared" si="218"/>
        <v>41554</v>
      </c>
      <c r="F2969" s="353">
        <f t="shared" si="219"/>
        <v>-2.7806653918385327</v>
      </c>
      <c r="G2969" s="354">
        <f t="shared" si="220"/>
        <v>-0.85049966026417012</v>
      </c>
      <c r="I2969" s="351">
        <f t="shared" si="221"/>
        <v>41554</v>
      </c>
      <c r="J2969" s="353">
        <f t="array" ref="J2969">(PRODUCT(1+$F$2:F2969/100)-1)*100</f>
        <v>3699.013707790059</v>
      </c>
      <c r="K2969" s="354">
        <f t="array" ref="K2969">(PRODUCT(1+$G$2:G2969/100)-1)*100</f>
        <v>92.27095679448756</v>
      </c>
      <c r="M2969" s="361">
        <f t="shared" si="222"/>
        <v>4.1559440323678594</v>
      </c>
    </row>
    <row r="2970" spans="1:13">
      <c r="A2970" s="350">
        <v>41555</v>
      </c>
      <c r="B2970" s="346">
        <v>43.188499999999998</v>
      </c>
      <c r="C2970" s="346">
        <v>2955.41</v>
      </c>
      <c r="D2970" s="346"/>
      <c r="E2970" s="351">
        <f t="shared" si="218"/>
        <v>41555</v>
      </c>
      <c r="F2970" s="353">
        <f t="shared" si="219"/>
        <v>-4.978724527737322</v>
      </c>
      <c r="G2970" s="354">
        <f t="shared" si="220"/>
        <v>-1.2027853272224664</v>
      </c>
      <c r="I2970" s="351">
        <f t="shared" si="221"/>
        <v>41555</v>
      </c>
      <c r="J2970" s="353">
        <f t="array" ref="J2970">(PRODUCT(1+$F$2:F2970/100)-1)*100</f>
        <v>3509.8712805082123</v>
      </c>
      <c r="K2970" s="354">
        <f t="array" ref="K2970">(PRODUCT(1+$G$2:G2970/100)-1)*100</f>
        <v>89.95834993765321</v>
      </c>
      <c r="M2970" s="361">
        <f t="shared" si="222"/>
        <v>4.1599789930894495</v>
      </c>
    </row>
    <row r="2971" spans="1:13">
      <c r="A2971" s="350">
        <v>41556</v>
      </c>
      <c r="B2971" s="346">
        <v>41.204300000000003</v>
      </c>
      <c r="C2971" s="346">
        <v>2957.4</v>
      </c>
      <c r="D2971" s="346"/>
      <c r="E2971" s="351">
        <f t="shared" si="218"/>
        <v>41556</v>
      </c>
      <c r="F2971" s="353">
        <f t="shared" si="219"/>
        <v>-4.5942785695265993</v>
      </c>
      <c r="G2971" s="354">
        <f t="shared" si="220"/>
        <v>6.7334143147657066E-2</v>
      </c>
      <c r="I2971" s="351">
        <f t="shared" si="221"/>
        <v>41556</v>
      </c>
      <c r="J2971" s="353">
        <f t="array" ref="J2971">(PRODUCT(1+$F$2:F2971/100)-1)*100</f>
        <v>3344.0237378803281</v>
      </c>
      <c r="K2971" s="354">
        <f t="array" ref="K2971">(PRODUCT(1+$G$2:G2971/100)-1)*100</f>
        <v>90.086256764921174</v>
      </c>
      <c r="M2971" s="361">
        <f t="shared" si="222"/>
        <v>4.1631878239602589</v>
      </c>
    </row>
    <row r="2972" spans="1:13">
      <c r="A2972" s="350">
        <v>41557</v>
      </c>
      <c r="B2972" s="346">
        <v>43.427700000000002</v>
      </c>
      <c r="C2972" s="346">
        <v>3022.43</v>
      </c>
      <c r="D2972" s="346"/>
      <c r="E2972" s="351">
        <f t="shared" si="218"/>
        <v>41557</v>
      </c>
      <c r="F2972" s="353">
        <f t="shared" si="219"/>
        <v>5.3960387629446327</v>
      </c>
      <c r="G2972" s="354">
        <f t="shared" si="220"/>
        <v>2.1988909176979599</v>
      </c>
      <c r="I2972" s="351">
        <f t="shared" si="221"/>
        <v>41557</v>
      </c>
      <c r="J2972" s="353">
        <f t="array" ref="J2972">(PRODUCT(1+$F$2:F2972/100)-1)*100</f>
        <v>3529.8645937813653</v>
      </c>
      <c r="K2972" s="354">
        <f t="array" ref="K2972">(PRODUCT(1+$G$2:G2972/100)-1)*100</f>
        <v>94.266046200717028</v>
      </c>
      <c r="M2972" s="361">
        <f t="shared" si="222"/>
        <v>4.1663914691751387</v>
      </c>
    </row>
    <row r="2973" spans="1:13">
      <c r="A2973" s="350">
        <v>41558</v>
      </c>
      <c r="B2973" s="346">
        <v>42.978299999999997</v>
      </c>
      <c r="C2973" s="346">
        <v>3041.43</v>
      </c>
      <c r="D2973" s="346"/>
      <c r="E2973" s="351">
        <f t="shared" si="218"/>
        <v>41558</v>
      </c>
      <c r="F2973" s="353">
        <f t="shared" si="219"/>
        <v>-1.0348233961273712</v>
      </c>
      <c r="G2973" s="354">
        <f t="shared" si="220"/>
        <v>0.62863325205215759</v>
      </c>
      <c r="I2973" s="351">
        <f t="shared" si="221"/>
        <v>41558</v>
      </c>
      <c r="J2973" s="353">
        <f t="array" ref="J2973">(PRODUCT(1+$F$2:F2973/100)-1)*100</f>
        <v>3492.3019057171723</v>
      </c>
      <c r="K2973" s="354">
        <f t="array" ref="K2973">(PRODUCT(1+$G$2:G2973/100)-1)*100</f>
        <v>95.487267164581752</v>
      </c>
      <c r="M2973" s="361">
        <f t="shared" si="222"/>
        <v>4.1664810592346697</v>
      </c>
    </row>
    <row r="2974" spans="1:13">
      <c r="A2974" s="350">
        <v>41561</v>
      </c>
      <c r="B2974" s="346">
        <v>46.3371</v>
      </c>
      <c r="C2974" s="346">
        <v>3053.84</v>
      </c>
      <c r="D2974" s="346"/>
      <c r="E2974" s="351">
        <f t="shared" si="218"/>
        <v>41561</v>
      </c>
      <c r="F2974" s="353">
        <f t="shared" si="219"/>
        <v>7.8151066933778157</v>
      </c>
      <c r="G2974" s="354">
        <f t="shared" si="220"/>
        <v>0.40803174822370281</v>
      </c>
      <c r="I2974" s="351">
        <f t="shared" si="221"/>
        <v>41561</v>
      </c>
      <c r="J2974" s="353">
        <f t="array" ref="J2974">(PRODUCT(1+$F$2:F2974/100)-1)*100</f>
        <v>3773.0441323972136</v>
      </c>
      <c r="K2974" s="354">
        <f t="array" ref="K2974">(PRODUCT(1+$G$2:G2974/100)-1)*100</f>
        <v>96.284917278348132</v>
      </c>
      <c r="M2974" s="361">
        <f t="shared" si="222"/>
        <v>4.1753562302984326</v>
      </c>
    </row>
    <row r="2975" spans="1:13">
      <c r="A2975" s="350">
        <v>41562</v>
      </c>
      <c r="B2975" s="346">
        <v>45.9557</v>
      </c>
      <c r="C2975" s="346">
        <v>3032.27</v>
      </c>
      <c r="D2975" s="346"/>
      <c r="E2975" s="351">
        <f t="shared" si="218"/>
        <v>41562</v>
      </c>
      <c r="F2975" s="353">
        <f t="shared" si="219"/>
        <v>-0.82309855385857</v>
      </c>
      <c r="G2975" s="354">
        <f t="shared" si="220"/>
        <v>-0.70632384145862259</v>
      </c>
      <c r="I2975" s="351">
        <f t="shared" si="221"/>
        <v>41562</v>
      </c>
      <c r="J2975" s="353">
        <f t="array" ref="J2975">(PRODUCT(1+$F$2:F2975/100)-1)*100</f>
        <v>3741.1651621531482</v>
      </c>
      <c r="K2975" s="354">
        <f t="array" ref="K2975">(PRODUCT(1+$G$2:G2975/100)-1)*100</f>
        <v>94.898510110423828</v>
      </c>
      <c r="M2975" s="361">
        <f t="shared" si="222"/>
        <v>4.1752254461693195</v>
      </c>
    </row>
    <row r="2976" spans="1:13">
      <c r="A2976" s="350">
        <v>41563</v>
      </c>
      <c r="B2976" s="346">
        <v>46.125399999999999</v>
      </c>
      <c r="C2976" s="346">
        <v>3074.54</v>
      </c>
      <c r="D2976" s="346"/>
      <c r="E2976" s="351">
        <f t="shared" si="218"/>
        <v>41563</v>
      </c>
      <c r="F2976" s="353">
        <f t="shared" si="219"/>
        <v>0.36926866525806012</v>
      </c>
      <c r="G2976" s="354">
        <f t="shared" si="220"/>
        <v>1.3940051512563167</v>
      </c>
      <c r="I2976" s="351">
        <f t="shared" si="221"/>
        <v>41563</v>
      </c>
      <c r="J2976" s="353">
        <f t="array" ref="J2976">(PRODUCT(1+$F$2:F2976/100)-1)*100</f>
        <v>3755.3493814777889</v>
      </c>
      <c r="K2976" s="354">
        <f t="array" ref="K2976">(PRODUCT(1+$G$2:G2976/100)-1)*100</f>
        <v>97.615405381084955</v>
      </c>
      <c r="M2976" s="361">
        <f t="shared" si="222"/>
        <v>4.1747653317616207</v>
      </c>
    </row>
    <row r="2977" spans="1:13">
      <c r="A2977" s="350">
        <v>41564</v>
      </c>
      <c r="B2977" s="346">
        <v>47.1571</v>
      </c>
      <c r="C2977" s="346">
        <v>3095.42</v>
      </c>
      <c r="D2977" s="346"/>
      <c r="E2977" s="351">
        <f t="shared" si="218"/>
        <v>41564</v>
      </c>
      <c r="F2977" s="353">
        <f t="shared" si="219"/>
        <v>2.2367285703755346</v>
      </c>
      <c r="G2977" s="354">
        <f t="shared" si="220"/>
        <v>0.6791259830738916</v>
      </c>
      <c r="I2977" s="351">
        <f t="shared" si="221"/>
        <v>41564</v>
      </c>
      <c r="J2977" s="353">
        <f t="array" ref="J2977">(PRODUCT(1+$F$2:F2977/100)-1)*100</f>
        <v>3841.5830825810986</v>
      </c>
      <c r="K2977" s="354">
        <f t="array" ref="K2977">(PRODUCT(1+$G$2:G2977/100)-1)*100</f>
        <v>98.957462945584695</v>
      </c>
      <c r="M2977" s="361">
        <f t="shared" si="222"/>
        <v>4.1748417016076784</v>
      </c>
    </row>
    <row r="2978" spans="1:13">
      <c r="A2978" s="350">
        <v>41565</v>
      </c>
      <c r="B2978" s="346">
        <v>47.642800000000001</v>
      </c>
      <c r="C2978" s="346">
        <v>3115.77</v>
      </c>
      <c r="D2978" s="346"/>
      <c r="E2978" s="351">
        <f t="shared" si="218"/>
        <v>41565</v>
      </c>
      <c r="F2978" s="353">
        <f t="shared" si="219"/>
        <v>1.0299615540395823</v>
      </c>
      <c r="G2978" s="354">
        <f t="shared" si="220"/>
        <v>0.65742290222328137</v>
      </c>
      <c r="I2978" s="351">
        <f t="shared" si="221"/>
        <v>41565</v>
      </c>
      <c r="J2978" s="353">
        <f t="array" ref="J2978">(PRODUCT(1+$F$2:F2978/100)-1)*100</f>
        <v>3882.179872952212</v>
      </c>
      <c r="K2978" s="354">
        <f t="array" ref="K2978">(PRODUCT(1+$G$2:G2978/100)-1)*100</f>
        <v>100.26545487267136</v>
      </c>
      <c r="M2978" s="361">
        <f t="shared" si="222"/>
        <v>4.1739263406951084</v>
      </c>
    </row>
    <row r="2979" spans="1:13">
      <c r="A2979" s="350">
        <v>41568</v>
      </c>
      <c r="B2979" s="346">
        <v>50.712800000000001</v>
      </c>
      <c r="C2979" s="346">
        <v>3116.09</v>
      </c>
      <c r="D2979" s="346"/>
      <c r="E2979" s="351">
        <f t="shared" si="218"/>
        <v>41568</v>
      </c>
      <c r="F2979" s="353">
        <f t="shared" si="219"/>
        <v>6.4437858396231951</v>
      </c>
      <c r="G2979" s="354">
        <f t="shared" si="220"/>
        <v>1.0270334459860919E-2</v>
      </c>
      <c r="I2979" s="351">
        <f t="shared" si="221"/>
        <v>41568</v>
      </c>
      <c r="J2979" s="353">
        <f t="array" ref="J2979">(PRODUCT(1+$F$2:F2979/100)-1)*100</f>
        <v>4138.7830157138314</v>
      </c>
      <c r="K2979" s="354">
        <f t="array" ref="K2979">(PRODUCT(1+$G$2:G2979/100)-1)*100</f>
        <v>100.28602280469431</v>
      </c>
      <c r="M2979" s="361">
        <f t="shared" si="222"/>
        <v>4.1790528356414836</v>
      </c>
    </row>
    <row r="2980" spans="1:13">
      <c r="A2980" s="350">
        <v>41569</v>
      </c>
      <c r="B2980" s="346">
        <v>46.074800000000003</v>
      </c>
      <c r="C2980" s="346">
        <v>3133.98</v>
      </c>
      <c r="D2980" s="346"/>
      <c r="E2980" s="351">
        <f t="shared" si="218"/>
        <v>41569</v>
      </c>
      <c r="F2980" s="353">
        <f t="shared" si="219"/>
        <v>-9.1456200406997752</v>
      </c>
      <c r="G2980" s="354">
        <f t="shared" si="220"/>
        <v>0.57411692216848831</v>
      </c>
      <c r="I2980" s="351">
        <f t="shared" si="221"/>
        <v>41569</v>
      </c>
      <c r="J2980" s="353">
        <f t="array" ref="J2980">(PRODUCT(1+$F$2:F2980/100)-1)*100</f>
        <v>3751.1200267469294</v>
      </c>
      <c r="K2980" s="354">
        <f t="array" ref="K2980">(PRODUCT(1+$G$2:G2980/100)-1)*100</f>
        <v>101.4358987543543</v>
      </c>
      <c r="M2980" s="361">
        <f t="shared" si="222"/>
        <v>4.1681385811276161</v>
      </c>
    </row>
    <row r="2981" spans="1:13">
      <c r="A2981" s="350">
        <v>41570</v>
      </c>
      <c r="B2981" s="346">
        <v>47.177100000000003</v>
      </c>
      <c r="C2981" s="346">
        <v>3119.2</v>
      </c>
      <c r="D2981" s="346"/>
      <c r="E2981" s="351">
        <f t="shared" si="218"/>
        <v>41570</v>
      </c>
      <c r="F2981" s="353">
        <f t="shared" si="219"/>
        <v>2.3924140745049449</v>
      </c>
      <c r="G2981" s="354">
        <f t="shared" si="220"/>
        <v>-0.47160479645690367</v>
      </c>
      <c r="I2981" s="351">
        <f t="shared" si="221"/>
        <v>41570</v>
      </c>
      <c r="J2981" s="353">
        <f t="array" ref="J2981">(PRODUCT(1+$F$2:F2981/100)-1)*100</f>
        <v>3843.2547642929017</v>
      </c>
      <c r="K2981" s="354">
        <f t="array" ref="K2981">(PRODUCT(1+$G$2:G2981/100)-1)*100</f>
        <v>100.48591739404272</v>
      </c>
      <c r="M2981" s="361">
        <f t="shared" si="222"/>
        <v>4.1676702915633728</v>
      </c>
    </row>
    <row r="2982" spans="1:13">
      <c r="A2982" s="350">
        <v>41571</v>
      </c>
      <c r="B2982" s="346">
        <v>47.317100000000003</v>
      </c>
      <c r="C2982" s="346">
        <v>3129.41</v>
      </c>
      <c r="D2982" s="346"/>
      <c r="E2982" s="351">
        <f t="shared" si="218"/>
        <v>41571</v>
      </c>
      <c r="F2982" s="353">
        <f t="shared" si="219"/>
        <v>0.29675414554943824</v>
      </c>
      <c r="G2982" s="354">
        <f t="shared" si="220"/>
        <v>0.32732751987689657</v>
      </c>
      <c r="I2982" s="351">
        <f t="shared" si="221"/>
        <v>41571</v>
      </c>
      <c r="J2982" s="353">
        <f t="array" ref="J2982">(PRODUCT(1+$F$2:F2982/100)-1)*100</f>
        <v>3854.9565362755166</v>
      </c>
      <c r="K2982" s="354">
        <f t="array" ref="K2982">(PRODUCT(1+$G$2:G2982/100)-1)*100</f>
        <v>101.14216297515108</v>
      </c>
      <c r="M2982" s="361">
        <f t="shared" si="222"/>
        <v>4.1675419451900231</v>
      </c>
    </row>
    <row r="2983" spans="1:13">
      <c r="A2983" s="350">
        <v>41572</v>
      </c>
      <c r="B2983" s="346">
        <v>46.861499999999999</v>
      </c>
      <c r="C2983" s="346">
        <v>3143.16</v>
      </c>
      <c r="D2983" s="346"/>
      <c r="E2983" s="351">
        <f t="shared" si="218"/>
        <v>41572</v>
      </c>
      <c r="F2983" s="353">
        <f t="shared" si="219"/>
        <v>-0.9628654334268294</v>
      </c>
      <c r="G2983" s="354">
        <f t="shared" si="220"/>
        <v>0.43937994701876981</v>
      </c>
      <c r="I2983" s="351">
        <f t="shared" si="221"/>
        <v>41572</v>
      </c>
      <c r="J2983" s="353">
        <f t="array" ref="J2983">(PRODUCT(1+$F$2:F2983/100)-1)*100</f>
        <v>3816.8756268806646</v>
      </c>
      <c r="K2983" s="354">
        <f t="array" ref="K2983">(PRODUCT(1+$G$2:G2983/100)-1)*100</f>
        <v>102.02594130426372</v>
      </c>
      <c r="M2983" s="361">
        <f t="shared" si="222"/>
        <v>4.1616607024912913</v>
      </c>
    </row>
    <row r="2984" spans="1:13">
      <c r="A2984" s="350">
        <v>41575</v>
      </c>
      <c r="B2984" s="346">
        <v>44.857100000000003</v>
      </c>
      <c r="C2984" s="346">
        <v>3147.36</v>
      </c>
      <c r="D2984" s="346"/>
      <c r="E2984" s="351">
        <f t="shared" si="218"/>
        <v>41575</v>
      </c>
      <c r="F2984" s="353">
        <f t="shared" si="219"/>
        <v>-4.2772851914684722</v>
      </c>
      <c r="G2984" s="354">
        <f t="shared" si="220"/>
        <v>0.13362348719123673</v>
      </c>
      <c r="I2984" s="351">
        <f t="shared" si="221"/>
        <v>41575</v>
      </c>
      <c r="J2984" s="353">
        <f t="array" ref="J2984">(PRODUCT(1+$F$2:F2984/100)-1)*100</f>
        <v>3649.3396857238599</v>
      </c>
      <c r="K2984" s="354">
        <f t="array" ref="K2984">(PRODUCT(1+$G$2:G2984/100)-1)*100</f>
        <v>102.29589541206541</v>
      </c>
      <c r="M2984" s="361">
        <f t="shared" si="222"/>
        <v>4.1646695976904491</v>
      </c>
    </row>
    <row r="2985" spans="1:13">
      <c r="A2985" s="350">
        <v>41576</v>
      </c>
      <c r="B2985" s="346">
        <v>46.757100000000001</v>
      </c>
      <c r="C2985" s="346">
        <v>3165.11</v>
      </c>
      <c r="D2985" s="346"/>
      <c r="E2985" s="351">
        <f t="shared" si="218"/>
        <v>41576</v>
      </c>
      <c r="F2985" s="353">
        <f t="shared" si="219"/>
        <v>4.2356728366300889</v>
      </c>
      <c r="G2985" s="354">
        <f t="shared" si="220"/>
        <v>0.56396471963804373</v>
      </c>
      <c r="I2985" s="351">
        <f t="shared" si="221"/>
        <v>41576</v>
      </c>
      <c r="J2985" s="353">
        <f t="array" ref="J2985">(PRODUCT(1+$F$2:F2985/100)-1)*100</f>
        <v>3808.1494483450579</v>
      </c>
      <c r="K2985" s="354">
        <f t="array" ref="K2985">(PRODUCT(1+$G$2:G2985/100)-1)*100</f>
        <v>103.43677289146531</v>
      </c>
      <c r="M2985" s="361">
        <f t="shared" si="222"/>
        <v>4.1667566803702654</v>
      </c>
    </row>
    <row r="2986" spans="1:13">
      <c r="A2986" s="350">
        <v>41577</v>
      </c>
      <c r="B2986" s="346">
        <v>45.448500000000003</v>
      </c>
      <c r="C2986" s="346">
        <v>3149.93</v>
      </c>
      <c r="D2986" s="346"/>
      <c r="E2986" s="351">
        <f t="shared" si="218"/>
        <v>41577</v>
      </c>
      <c r="F2986" s="353">
        <f t="shared" si="219"/>
        <v>-2.7987193388811504</v>
      </c>
      <c r="G2986" s="354">
        <f t="shared" si="220"/>
        <v>-0.47960418437275054</v>
      </c>
      <c r="I2986" s="351">
        <f t="shared" si="221"/>
        <v>41577</v>
      </c>
      <c r="J2986" s="353">
        <f t="array" ref="J2986">(PRODUCT(1+$F$2:F2986/100)-1)*100</f>
        <v>3698.7713139418474</v>
      </c>
      <c r="K2986" s="354">
        <f t="array" ref="K2986">(PRODUCT(1+$G$2:G2986/100)-1)*100</f>
        <v>102.46108161612497</v>
      </c>
      <c r="M2986" s="361">
        <f t="shared" si="222"/>
        <v>4.1678132171492148</v>
      </c>
    </row>
    <row r="2987" spans="1:13">
      <c r="A2987" s="350">
        <v>41578</v>
      </c>
      <c r="B2987" s="346">
        <v>46.0685</v>
      </c>
      <c r="C2987" s="346">
        <v>3138.09</v>
      </c>
      <c r="D2987" s="346"/>
      <c r="E2987" s="351">
        <f t="shared" si="218"/>
        <v>41578</v>
      </c>
      <c r="F2987" s="353">
        <f t="shared" si="219"/>
        <v>1.3641814361309956</v>
      </c>
      <c r="G2987" s="354">
        <f t="shared" si="220"/>
        <v>-0.37588136879230793</v>
      </c>
      <c r="I2987" s="351">
        <f t="shared" si="221"/>
        <v>41578</v>
      </c>
      <c r="J2987" s="353">
        <f t="array" ref="J2987">(PRODUCT(1+$F$2:F2987/100)-1)*100</f>
        <v>3750.5934470077113</v>
      </c>
      <c r="K2987" s="354">
        <f t="array" ref="K2987">(PRODUCT(1+$G$2:G2987/100)-1)*100</f>
        <v>101.70006813127456</v>
      </c>
      <c r="M2987" s="361">
        <f t="shared" si="222"/>
        <v>4.1658879500706165</v>
      </c>
    </row>
    <row r="2988" spans="1:13">
      <c r="A2988" s="350">
        <v>41579</v>
      </c>
      <c r="B2988" s="346">
        <v>47.037799999999997</v>
      </c>
      <c r="C2988" s="346">
        <v>3147.21</v>
      </c>
      <c r="D2988" s="346"/>
      <c r="E2988" s="351">
        <f t="shared" si="218"/>
        <v>41579</v>
      </c>
      <c r="F2988" s="353">
        <f t="shared" si="219"/>
        <v>2.1040407219683699</v>
      </c>
      <c r="G2988" s="354">
        <f t="shared" si="220"/>
        <v>0.29062263988604009</v>
      </c>
      <c r="I2988" s="351">
        <f t="shared" si="221"/>
        <v>41579</v>
      </c>
      <c r="J2988" s="353">
        <f t="array" ref="J2988">(PRODUCT(1+$F$2:F2988/100)-1)*100</f>
        <v>3831.6115011701995</v>
      </c>
      <c r="K2988" s="354">
        <f t="array" ref="K2988">(PRODUCT(1+$G$2:G2988/100)-1)*100</f>
        <v>102.28625419392961</v>
      </c>
      <c r="M2988" s="361">
        <f t="shared" si="222"/>
        <v>4.1656048388482656</v>
      </c>
    </row>
    <row r="2989" spans="1:13">
      <c r="A2989" s="350">
        <v>41582</v>
      </c>
      <c r="B2989" s="346">
        <v>48.228499999999997</v>
      </c>
      <c r="C2989" s="346">
        <v>3158.47</v>
      </c>
      <c r="D2989" s="346"/>
      <c r="E2989" s="351">
        <f t="shared" si="218"/>
        <v>41582</v>
      </c>
      <c r="F2989" s="353">
        <f t="shared" si="219"/>
        <v>2.5313683888277039</v>
      </c>
      <c r="G2989" s="354">
        <f t="shared" si="220"/>
        <v>0.35777720584262429</v>
      </c>
      <c r="I2989" s="351">
        <f t="shared" si="221"/>
        <v>41582</v>
      </c>
      <c r="J2989" s="353">
        <f t="array" ref="J2989">(PRODUCT(1+$F$2:F2989/100)-1)*100</f>
        <v>3931.1350718823364</v>
      </c>
      <c r="K2989" s="354">
        <f t="array" ref="K2989">(PRODUCT(1+$G$2:G2989/100)-1)*100</f>
        <v>103.00998830198837</v>
      </c>
      <c r="M2989" s="361">
        <f t="shared" si="222"/>
        <v>4.1664494401063434</v>
      </c>
    </row>
    <row r="2990" spans="1:13">
      <c r="A2990" s="350">
        <v>41583</v>
      </c>
      <c r="B2990" s="346">
        <v>48.785699999999999</v>
      </c>
      <c r="C2990" s="346">
        <v>3149.96</v>
      </c>
      <c r="D2990" s="346"/>
      <c r="E2990" s="351">
        <f t="shared" si="218"/>
        <v>41583</v>
      </c>
      <c r="F2990" s="353">
        <f t="shared" si="219"/>
        <v>1.1553334646526414</v>
      </c>
      <c r="G2990" s="354">
        <f t="shared" si="220"/>
        <v>-0.26943425139386301</v>
      </c>
      <c r="I2990" s="351">
        <f t="shared" si="221"/>
        <v>41583</v>
      </c>
      <c r="J2990" s="353">
        <f t="array" ref="J2990">(PRODUCT(1+$F$2:F2990/100)-1)*100</f>
        <v>3977.7081243731423</v>
      </c>
      <c r="K2990" s="354">
        <f t="array" ref="K2990">(PRODUCT(1+$G$2:G2990/100)-1)*100</f>
        <v>102.46300985975213</v>
      </c>
      <c r="M2990" s="361">
        <f t="shared" si="222"/>
        <v>4.1657864664209834</v>
      </c>
    </row>
    <row r="2991" spans="1:13">
      <c r="A2991" s="350">
        <v>41584</v>
      </c>
      <c r="B2991" s="346">
        <v>47.947099999999999</v>
      </c>
      <c r="C2991" s="346">
        <v>3165.13</v>
      </c>
      <c r="D2991" s="346"/>
      <c r="E2991" s="351">
        <f t="shared" si="218"/>
        <v>41584</v>
      </c>
      <c r="F2991" s="353">
        <f t="shared" si="219"/>
        <v>-1.7189463305845809</v>
      </c>
      <c r="G2991" s="354">
        <f t="shared" si="220"/>
        <v>0.48159341705926728</v>
      </c>
      <c r="I2991" s="351">
        <f t="shared" si="221"/>
        <v>41584</v>
      </c>
      <c r="J2991" s="353">
        <f t="array" ref="J2991">(PRODUCT(1+$F$2:F2991/100)-1)*100</f>
        <v>3907.6145101972807</v>
      </c>
      <c r="K2991" s="354">
        <f t="array" ref="K2991">(PRODUCT(1+$G$2:G2991/100)-1)*100</f>
        <v>103.43805838721676</v>
      </c>
      <c r="M2991" s="361">
        <f t="shared" si="222"/>
        <v>4.166337519020213</v>
      </c>
    </row>
    <row r="2992" spans="1:13">
      <c r="A2992" s="350">
        <v>41585</v>
      </c>
      <c r="B2992" s="346">
        <v>46.694200000000002</v>
      </c>
      <c r="C2992" s="346">
        <v>3124.12</v>
      </c>
      <c r="D2992" s="346"/>
      <c r="E2992" s="351">
        <f t="shared" si="218"/>
        <v>41585</v>
      </c>
      <c r="F2992" s="353">
        <f t="shared" si="219"/>
        <v>-2.6130881742587042</v>
      </c>
      <c r="G2992" s="354">
        <f t="shared" si="220"/>
        <v>-1.2956813780160781</v>
      </c>
      <c r="I2992" s="351">
        <f t="shared" si="221"/>
        <v>41585</v>
      </c>
      <c r="J2992" s="353">
        <f t="array" ref="J2992">(PRODUCT(1+$F$2:F2992/100)-1)*100</f>
        <v>3802.8920093614397</v>
      </c>
      <c r="K2992" s="354">
        <f t="array" ref="K2992">(PRODUCT(1+$G$2:G2992/100)-1)*100</f>
        <v>100.80214934889611</v>
      </c>
      <c r="M2992" s="361">
        <f t="shared" si="222"/>
        <v>4.1674986223986252</v>
      </c>
    </row>
    <row r="2993" spans="1:13">
      <c r="A2993" s="350">
        <v>41586</v>
      </c>
      <c r="B2993" s="346">
        <v>47.842799999999997</v>
      </c>
      <c r="C2993" s="346">
        <v>3166.11</v>
      </c>
      <c r="D2993" s="346"/>
      <c r="E2993" s="351">
        <f t="shared" si="218"/>
        <v>41586</v>
      </c>
      <c r="F2993" s="353">
        <f t="shared" si="219"/>
        <v>2.459834411982631</v>
      </c>
      <c r="G2993" s="354">
        <f t="shared" si="220"/>
        <v>1.3440584868699146</v>
      </c>
      <c r="I2993" s="351">
        <f t="shared" si="221"/>
        <v>41586</v>
      </c>
      <c r="J2993" s="353">
        <f t="array" ref="J2993">(PRODUCT(1+$F$2:F2993/100)-1)*100</f>
        <v>3898.8966900702321</v>
      </c>
      <c r="K2993" s="354">
        <f t="array" ref="K2993">(PRODUCT(1+$G$2:G2993/100)-1)*100</f>
        <v>103.50104767903714</v>
      </c>
      <c r="M2993" s="361">
        <f t="shared" si="222"/>
        <v>4.1682438473114169</v>
      </c>
    </row>
    <row r="2994" spans="1:13">
      <c r="A2994" s="350">
        <v>41589</v>
      </c>
      <c r="B2994" s="346">
        <v>48.272799999999997</v>
      </c>
      <c r="C2994" s="346">
        <v>3168.41</v>
      </c>
      <c r="D2994" s="346"/>
      <c r="E2994" s="351">
        <f t="shared" si="218"/>
        <v>41589</v>
      </c>
      <c r="F2994" s="353">
        <f t="shared" si="219"/>
        <v>0.89877682744321508</v>
      </c>
      <c r="G2994" s="354">
        <f t="shared" si="220"/>
        <v>7.2644349059247659E-2</v>
      </c>
      <c r="I2994" s="351">
        <f t="shared" si="221"/>
        <v>41589</v>
      </c>
      <c r="J2994" s="353">
        <f t="array" ref="J2994">(PRODUCT(1+$F$2:F2994/100)-1)*100</f>
        <v>3934.8378468739775</v>
      </c>
      <c r="K2994" s="354">
        <f t="array" ref="K2994">(PRODUCT(1+$G$2:G2994/100)-1)*100</f>
        <v>103.6488796904523</v>
      </c>
      <c r="M2994" s="361">
        <f t="shared" si="222"/>
        <v>4.1663483377661352</v>
      </c>
    </row>
    <row r="2995" spans="1:13">
      <c r="A2995" s="350">
        <v>41590</v>
      </c>
      <c r="B2995" s="346">
        <v>47.675699999999999</v>
      </c>
      <c r="C2995" s="346">
        <v>3161.1</v>
      </c>
      <c r="D2995" s="346"/>
      <c r="E2995" s="351">
        <f t="shared" si="218"/>
        <v>41590</v>
      </c>
      <c r="F2995" s="353">
        <f t="shared" si="219"/>
        <v>-1.2369284566049576</v>
      </c>
      <c r="G2995" s="354">
        <f t="shared" si="220"/>
        <v>-0.23071509053437245</v>
      </c>
      <c r="I2995" s="351">
        <f t="shared" si="221"/>
        <v>41590</v>
      </c>
      <c r="J2995" s="353">
        <f t="array" ref="J2995">(PRODUCT(1+$F$2:F2995/100)-1)*100</f>
        <v>3884.9297893681269</v>
      </c>
      <c r="K2995" s="354">
        <f t="array" ref="K2995">(PRODUCT(1+$G$2:G2995/100)-1)*100</f>
        <v>103.17903099330223</v>
      </c>
      <c r="M2995" s="361">
        <f t="shared" si="222"/>
        <v>4.1664497920904306</v>
      </c>
    </row>
    <row r="2996" spans="1:13">
      <c r="A2996" s="350">
        <v>41591</v>
      </c>
      <c r="B2996" s="346">
        <v>47.8977</v>
      </c>
      <c r="C2996" s="346">
        <v>3187.64</v>
      </c>
      <c r="D2996" s="346"/>
      <c r="E2996" s="351">
        <f t="shared" si="218"/>
        <v>41591</v>
      </c>
      <c r="F2996" s="353">
        <f t="shared" si="219"/>
        <v>0.4656460209289115</v>
      </c>
      <c r="G2996" s="354">
        <f t="shared" si="220"/>
        <v>0.83958115845750303</v>
      </c>
      <c r="I2996" s="351">
        <f t="shared" si="221"/>
        <v>41591</v>
      </c>
      <c r="J2996" s="353">
        <f t="array" ref="J2996">(PRODUCT(1+$F$2:F2996/100)-1)*100</f>
        <v>3903.4854563691306</v>
      </c>
      <c r="K2996" s="354">
        <f t="array" ref="K2996">(PRODUCT(1+$G$2:G2996/100)-1)*100</f>
        <v>104.88488385545853</v>
      </c>
      <c r="M2996" s="361">
        <f t="shared" si="222"/>
        <v>4.1661659973413894</v>
      </c>
    </row>
    <row r="2997" spans="1:13">
      <c r="A2997" s="350">
        <v>41592</v>
      </c>
      <c r="B2997" s="346">
        <v>48.938499999999998</v>
      </c>
      <c r="C2997" s="346">
        <v>3203.65</v>
      </c>
      <c r="D2997" s="346"/>
      <c r="E2997" s="351">
        <f t="shared" si="218"/>
        <v>41592</v>
      </c>
      <c r="F2997" s="353">
        <f t="shared" si="219"/>
        <v>2.1729644638468937</v>
      </c>
      <c r="G2997" s="354">
        <f t="shared" si="220"/>
        <v>0.50225245008848063</v>
      </c>
      <c r="I2997" s="351">
        <f t="shared" si="221"/>
        <v>41592</v>
      </c>
      <c r="J2997" s="353">
        <f t="array" ref="J2997">(PRODUCT(1+$F$2:F2997/100)-1)*100</f>
        <v>3990.4797726513102</v>
      </c>
      <c r="K2997" s="354">
        <f t="array" ref="K2997">(PRODUCT(1+$G$2:G2997/100)-1)*100</f>
        <v>105.9139232044835</v>
      </c>
      <c r="M2997" s="361">
        <f t="shared" si="222"/>
        <v>4.1654963881773348</v>
      </c>
    </row>
    <row r="2998" spans="1:13">
      <c r="A2998" s="350">
        <v>41593</v>
      </c>
      <c r="B2998" s="346">
        <v>49.965699999999998</v>
      </c>
      <c r="C2998" s="346">
        <v>3217.2</v>
      </c>
      <c r="D2998" s="346"/>
      <c r="E2998" s="351">
        <f t="shared" si="218"/>
        <v>41593</v>
      </c>
      <c r="F2998" s="353">
        <f t="shared" si="219"/>
        <v>2.0989609407725984</v>
      </c>
      <c r="G2998" s="354">
        <f t="shared" si="220"/>
        <v>0.42295506687684004</v>
      </c>
      <c r="I2998" s="351">
        <f t="shared" si="221"/>
        <v>41593</v>
      </c>
      <c r="J2998" s="353">
        <f t="array" ref="J2998">(PRODUCT(1+$F$2:F2998/100)-1)*100</f>
        <v>4076.3373453694649</v>
      </c>
      <c r="K2998" s="354">
        <f t="array" ref="K2998">(PRODUCT(1+$G$2:G2998/100)-1)*100</f>
        <v>106.78484657608176</v>
      </c>
      <c r="M2998" s="361">
        <f t="shared" si="222"/>
        <v>4.1655063522479736</v>
      </c>
    </row>
    <row r="2999" spans="1:13">
      <c r="A2999" s="350">
        <v>41596</v>
      </c>
      <c r="B2999" s="346">
        <v>48.824199999999998</v>
      </c>
      <c r="C2999" s="346">
        <v>3205.46</v>
      </c>
      <c r="D2999" s="346"/>
      <c r="E2999" s="351">
        <f t="shared" si="218"/>
        <v>41596</v>
      </c>
      <c r="F2999" s="353">
        <f t="shared" si="219"/>
        <v>-2.2845672131081907</v>
      </c>
      <c r="G2999" s="354">
        <f t="shared" si="220"/>
        <v>-0.3649135894566613</v>
      </c>
      <c r="I2999" s="351">
        <f t="shared" si="221"/>
        <v>41596</v>
      </c>
      <c r="J2999" s="353">
        <f t="array" ref="J2999">(PRODUCT(1+$F$2:F2999/100)-1)*100</f>
        <v>3980.9261116683606</v>
      </c>
      <c r="K2999" s="354">
        <f t="array" ref="K2999">(PRODUCT(1+$G$2:G2999/100)-1)*100</f>
        <v>106.03026056998854</v>
      </c>
      <c r="M2999" s="361">
        <f t="shared" si="222"/>
        <v>4.1663846009880432</v>
      </c>
    </row>
    <row r="3000" spans="1:13">
      <c r="A3000" s="350">
        <v>41597</v>
      </c>
      <c r="B3000" s="346">
        <v>48.184199999999997</v>
      </c>
      <c r="C3000" s="346">
        <v>3199.51</v>
      </c>
      <c r="D3000" s="346"/>
      <c r="E3000" s="351">
        <f t="shared" si="218"/>
        <v>41597</v>
      </c>
      <c r="F3000" s="353">
        <f t="shared" si="219"/>
        <v>-1.3108253693864924</v>
      </c>
      <c r="G3000" s="354">
        <f t="shared" si="220"/>
        <v>-0.18562078453637776</v>
      </c>
      <c r="I3000" s="351">
        <f t="shared" si="221"/>
        <v>41597</v>
      </c>
      <c r="J3000" s="353">
        <f t="array" ref="J3000">(PRODUCT(1+$F$2:F3000/100)-1)*100</f>
        <v>3927.4322968906945</v>
      </c>
      <c r="K3000" s="354">
        <f t="array" ref="K3000">(PRODUCT(1+$G$2:G3000/100)-1)*100</f>
        <v>105.6478255839362</v>
      </c>
      <c r="M3000" s="361">
        <f t="shared" si="222"/>
        <v>4.1666226727220161</v>
      </c>
    </row>
    <row r="3001" spans="1:13">
      <c r="A3001" s="350">
        <v>41598</v>
      </c>
      <c r="B3001" s="346">
        <v>48.502800000000001</v>
      </c>
      <c r="C3001" s="346">
        <v>3188.04</v>
      </c>
      <c r="D3001" s="346"/>
      <c r="E3001" s="351">
        <f t="shared" si="218"/>
        <v>41598</v>
      </c>
      <c r="F3001" s="353">
        <f t="shared" si="219"/>
        <v>0.66121259666032106</v>
      </c>
      <c r="G3001" s="354">
        <f t="shared" si="220"/>
        <v>-0.35849239414785794</v>
      </c>
      <c r="I3001" s="351">
        <f t="shared" si="221"/>
        <v>41598</v>
      </c>
      <c r="J3001" s="353">
        <f t="array" ref="J3001">(PRODUCT(1+$F$2:F3001/100)-1)*100</f>
        <v>3954.0621865597018</v>
      </c>
      <c r="K3001" s="354">
        <f t="array" ref="K3001">(PRODUCT(1+$G$2:G3001/100)-1)*100</f>
        <v>104.91059377048732</v>
      </c>
      <c r="M3001" s="361">
        <f t="shared" si="222"/>
        <v>4.1656020696997826</v>
      </c>
    </row>
    <row r="3002" spans="1:13">
      <c r="A3002" s="350">
        <v>41599</v>
      </c>
      <c r="B3002" s="346">
        <v>49.785699999999999</v>
      </c>
      <c r="C3002" s="346">
        <v>3214.16</v>
      </c>
      <c r="D3002" s="346"/>
      <c r="E3002" s="351">
        <f t="shared" si="218"/>
        <v>41599</v>
      </c>
      <c r="F3002" s="353">
        <f t="shared" si="219"/>
        <v>2.6450019380324319</v>
      </c>
      <c r="G3002" s="354">
        <f t="shared" si="220"/>
        <v>0.81931217927002642</v>
      </c>
      <c r="I3002" s="351">
        <f t="shared" si="221"/>
        <v>41599</v>
      </c>
      <c r="J3002" s="353">
        <f t="array" ref="J3002">(PRODUCT(1+$F$2:F3002/100)-1)*100</f>
        <v>4061.2922099632456</v>
      </c>
      <c r="K3002" s="354">
        <f t="array" ref="K3002">(PRODUCT(1+$G$2:G3002/100)-1)*100</f>
        <v>106.58945122186347</v>
      </c>
      <c r="M3002" s="361">
        <f t="shared" si="222"/>
        <v>4.1550145732733323</v>
      </c>
    </row>
    <row r="3003" spans="1:13">
      <c r="A3003" s="350">
        <v>41600</v>
      </c>
      <c r="B3003" s="346">
        <v>49.692799999999998</v>
      </c>
      <c r="C3003" s="346">
        <v>3230.54</v>
      </c>
      <c r="D3003" s="346"/>
      <c r="E3003" s="351">
        <f t="shared" si="218"/>
        <v>41600</v>
      </c>
      <c r="F3003" s="353">
        <f t="shared" si="219"/>
        <v>-0.18659976659964883</v>
      </c>
      <c r="G3003" s="354">
        <f t="shared" si="220"/>
        <v>0.50961993180178577</v>
      </c>
      <c r="I3003" s="351">
        <f t="shared" si="221"/>
        <v>41600</v>
      </c>
      <c r="J3003" s="353">
        <f t="array" ref="J3003">(PRODUCT(1+$F$2:F3003/100)-1)*100</f>
        <v>4053.5272484119246</v>
      </c>
      <c r="K3003" s="354">
        <f t="array" ref="K3003">(PRODUCT(1+$G$2:G3003/100)-1)*100</f>
        <v>107.64227224229002</v>
      </c>
      <c r="M3003" s="361">
        <f t="shared" si="222"/>
        <v>4.1549968505992609</v>
      </c>
    </row>
    <row r="3004" spans="1:13">
      <c r="A3004" s="350">
        <v>41603</v>
      </c>
      <c r="B3004" s="346">
        <v>50.034300000000002</v>
      </c>
      <c r="C3004" s="346">
        <v>3226.53</v>
      </c>
      <c r="D3004" s="346"/>
      <c r="E3004" s="351">
        <f t="shared" si="218"/>
        <v>41603</v>
      </c>
      <c r="F3004" s="353">
        <f t="shared" si="219"/>
        <v>0.68722229377293775</v>
      </c>
      <c r="G3004" s="354">
        <f t="shared" si="220"/>
        <v>-0.12412785478588262</v>
      </c>
      <c r="I3004" s="351">
        <f t="shared" si="221"/>
        <v>41603</v>
      </c>
      <c r="J3004" s="353">
        <f t="array" ref="J3004">(PRODUCT(1+$F$2:F3004/100)-1)*100</f>
        <v>4082.0712136409447</v>
      </c>
      <c r="K3004" s="354">
        <f t="array" ref="K3004">(PRODUCT(1+$G$2:G3004/100)-1)*100</f>
        <v>107.38453034412699</v>
      </c>
      <c r="M3004" s="361">
        <f t="shared" si="222"/>
        <v>4.1550142520886366</v>
      </c>
    </row>
    <row r="3005" spans="1:13">
      <c r="A3005" s="350">
        <v>41604</v>
      </c>
      <c r="B3005" s="346">
        <v>50.742800000000003</v>
      </c>
      <c r="C3005" s="346">
        <v>3227.36</v>
      </c>
      <c r="D3005" s="346"/>
      <c r="E3005" s="351">
        <f t="shared" si="218"/>
        <v>41604</v>
      </c>
      <c r="F3005" s="353">
        <f t="shared" si="219"/>
        <v>1.4160286043773951</v>
      </c>
      <c r="G3005" s="354">
        <f t="shared" si="220"/>
        <v>2.5724230055201858E-2</v>
      </c>
      <c r="I3005" s="351">
        <f t="shared" si="221"/>
        <v>41604</v>
      </c>
      <c r="J3005" s="353">
        <f t="array" ref="J3005">(PRODUCT(1+$F$2:F3005/100)-1)*100</f>
        <v>4141.2905382815334</v>
      </c>
      <c r="K3005" s="354">
        <f t="array" ref="K3005">(PRODUCT(1+$G$2:G3005/100)-1)*100</f>
        <v>107.4378784178116</v>
      </c>
      <c r="M3005" s="361">
        <f t="shared" si="222"/>
        <v>4.1552505405855582</v>
      </c>
    </row>
    <row r="3006" spans="1:13">
      <c r="A3006" s="350">
        <v>41605</v>
      </c>
      <c r="B3006" s="346">
        <v>51.784300000000002</v>
      </c>
      <c r="C3006" s="346">
        <v>3236.14</v>
      </c>
      <c r="D3006" s="346"/>
      <c r="E3006" s="351">
        <f t="shared" si="218"/>
        <v>41605</v>
      </c>
      <c r="F3006" s="353">
        <f t="shared" si="219"/>
        <v>2.0525079420134373</v>
      </c>
      <c r="G3006" s="354">
        <f t="shared" si="220"/>
        <v>0.27204898121064858</v>
      </c>
      <c r="I3006" s="351">
        <f t="shared" si="221"/>
        <v>41605</v>
      </c>
      <c r="J3006" s="353">
        <f t="array" ref="J3006">(PRODUCT(1+$F$2:F3006/100)-1)*100</f>
        <v>4228.3433634236262</v>
      </c>
      <c r="K3006" s="354">
        <f t="array" ref="K3006">(PRODUCT(1+$G$2:G3006/100)-1)*100</f>
        <v>108.00221105269223</v>
      </c>
      <c r="M3006" s="361">
        <f t="shared" si="222"/>
        <v>4.1556062436802632</v>
      </c>
    </row>
    <row r="3007" spans="1:13">
      <c r="A3007" s="350">
        <v>41606</v>
      </c>
      <c r="B3007" s="346">
        <v>51.784300000000002</v>
      </c>
      <c r="C3007" s="346">
        <v>3236.14</v>
      </c>
      <c r="D3007" s="346"/>
      <c r="E3007" s="351">
        <f t="shared" si="218"/>
        <v>41606</v>
      </c>
      <c r="F3007" s="353">
        <f t="shared" si="219"/>
        <v>0</v>
      </c>
      <c r="G3007" s="354">
        <f t="shared" si="220"/>
        <v>0</v>
      </c>
      <c r="I3007" s="351">
        <f t="shared" si="221"/>
        <v>41606</v>
      </c>
      <c r="J3007" s="353">
        <f t="array" ref="J3007">(PRODUCT(1+$F$2:F3007/100)-1)*100</f>
        <v>4228.3433634236262</v>
      </c>
      <c r="K3007" s="354">
        <f t="array" ref="K3007">(PRODUCT(1+$G$2:G3007/100)-1)*100</f>
        <v>108.00221105269223</v>
      </c>
      <c r="M3007" s="361">
        <f t="shared" si="222"/>
        <v>4.1532958470615418</v>
      </c>
    </row>
    <row r="3008" spans="1:13">
      <c r="A3008" s="350">
        <v>41607</v>
      </c>
      <c r="B3008" s="346">
        <v>52.257100000000001</v>
      </c>
      <c r="C3008" s="346">
        <v>3233.72</v>
      </c>
      <c r="D3008" s="346"/>
      <c r="E3008" s="351">
        <f t="shared" si="218"/>
        <v>41607</v>
      </c>
      <c r="F3008" s="353">
        <f t="shared" si="219"/>
        <v>0.91301803828574002</v>
      </c>
      <c r="G3008" s="354">
        <f t="shared" si="220"/>
        <v>-7.4780448311884129E-2</v>
      </c>
      <c r="I3008" s="351">
        <f t="shared" si="221"/>
        <v>41607</v>
      </c>
      <c r="J3008" s="353">
        <f t="array" ref="J3008">(PRODUCT(1+$F$2:F3008/100)-1)*100</f>
        <v>4267.8619190906275</v>
      </c>
      <c r="K3008" s="354">
        <f t="array" ref="K3008">(PRODUCT(1+$G$2:G3008/100)-1)*100</f>
        <v>107.84666606676838</v>
      </c>
      <c r="M3008" s="361">
        <f t="shared" si="222"/>
        <v>4.1516567235925894</v>
      </c>
    </row>
    <row r="3009" spans="1:13">
      <c r="A3009" s="350">
        <v>41610</v>
      </c>
      <c r="B3009" s="346">
        <v>51.988500000000002</v>
      </c>
      <c r="C3009" s="346">
        <v>3225.06</v>
      </c>
      <c r="D3009" s="346"/>
      <c r="E3009" s="351">
        <f t="shared" si="218"/>
        <v>41610</v>
      </c>
      <c r="F3009" s="353">
        <f t="shared" si="219"/>
        <v>-0.51399714105834216</v>
      </c>
      <c r="G3009" s="354">
        <f t="shared" si="220"/>
        <v>-0.26780302561755231</v>
      </c>
      <c r="I3009" s="351">
        <f t="shared" si="221"/>
        <v>41610</v>
      </c>
      <c r="J3009" s="353">
        <f t="array" ref="J3009">(PRODUCT(1+$F$2:F3009/100)-1)*100</f>
        <v>4245.4112337011256</v>
      </c>
      <c r="K3009" s="354">
        <f t="array" ref="K3009">(PRODUCT(1+$G$2:G3009/100)-1)*100</f>
        <v>107.29004640639634</v>
      </c>
      <c r="M3009" s="361">
        <f t="shared" si="222"/>
        <v>4.1503788292742607</v>
      </c>
    </row>
    <row r="3010" spans="1:13">
      <c r="A3010" s="350">
        <v>41611</v>
      </c>
      <c r="B3010" s="346">
        <v>51.848599999999998</v>
      </c>
      <c r="C3010" s="346">
        <v>3214.95</v>
      </c>
      <c r="D3010" s="346"/>
      <c r="E3010" s="351">
        <f t="shared" si="218"/>
        <v>41611</v>
      </c>
      <c r="F3010" s="353">
        <f t="shared" si="219"/>
        <v>-0.2690979735903265</v>
      </c>
      <c r="G3010" s="354">
        <f t="shared" si="220"/>
        <v>-0.31348253985973296</v>
      </c>
      <c r="I3010" s="351">
        <f t="shared" si="221"/>
        <v>41611</v>
      </c>
      <c r="J3010" s="353">
        <f t="array" ref="J3010">(PRODUCT(1+$F$2:F3010/100)-1)*100</f>
        <v>4233.717820127069</v>
      </c>
      <c r="K3010" s="354">
        <f t="array" ref="K3010">(PRODUCT(1+$G$2:G3010/100)-1)*100</f>
        <v>106.64022830404517</v>
      </c>
      <c r="M3010" s="361">
        <f t="shared" si="222"/>
        <v>4.1484966006141848</v>
      </c>
    </row>
    <row r="3011" spans="1:13">
      <c r="A3011" s="350">
        <v>41612</v>
      </c>
      <c r="B3011" s="346">
        <v>50.895699999999998</v>
      </c>
      <c r="C3011" s="346">
        <v>3211.59</v>
      </c>
      <c r="D3011" s="346"/>
      <c r="E3011" s="351">
        <f t="shared" ref="E3011:E3074" si="223">A3011</f>
        <v>41612</v>
      </c>
      <c r="F3011" s="353">
        <f t="shared" ref="F3011:F3074" si="224">((B3011/B3010)-1)*100</f>
        <v>-1.8378509737967841</v>
      </c>
      <c r="G3011" s="354">
        <f t="shared" ref="G3011:G3074" si="225">((C3011/C3010)-1)*100</f>
        <v>-0.10451173424157467</v>
      </c>
      <c r="I3011" s="351">
        <f t="shared" ref="I3011:I3074" si="226">E3011</f>
        <v>41612</v>
      </c>
      <c r="J3011" s="353">
        <f t="array" ref="J3011">(PRODUCT(1+$F$2:F3011/100)-1)*100</f>
        <v>4154.0705449682591</v>
      </c>
      <c r="K3011" s="354">
        <f t="array" ref="K3011">(PRODUCT(1+$G$2:G3011/100)-1)*100</f>
        <v>106.42426501780386</v>
      </c>
      <c r="M3011" s="361">
        <f t="shared" si="222"/>
        <v>4.1462816701106808</v>
      </c>
    </row>
    <row r="3012" spans="1:13">
      <c r="A3012" s="350">
        <v>41613</v>
      </c>
      <c r="B3012" s="346">
        <v>51.151400000000002</v>
      </c>
      <c r="C3012" s="346">
        <v>3197.76</v>
      </c>
      <c r="D3012" s="346"/>
      <c r="E3012" s="351">
        <f t="shared" si="223"/>
        <v>41613</v>
      </c>
      <c r="F3012" s="353">
        <f t="shared" si="224"/>
        <v>0.50240000628738457</v>
      </c>
      <c r="G3012" s="354">
        <f t="shared" si="225"/>
        <v>-0.43062781986492604</v>
      </c>
      <c r="I3012" s="351">
        <f t="shared" si="226"/>
        <v>41613</v>
      </c>
      <c r="J3012" s="353">
        <f t="array" ref="J3012">(PRODUCT(1+$F$2:F3012/100)-1)*100</f>
        <v>4175.4429956536487</v>
      </c>
      <c r="K3012" s="354">
        <f t="array" ref="K3012">(PRODUCT(1+$G$2:G3012/100)-1)*100</f>
        <v>105.53534470568549</v>
      </c>
      <c r="M3012" s="361">
        <f t="shared" si="222"/>
        <v>4.1436321155601572</v>
      </c>
    </row>
    <row r="3013" spans="1:13">
      <c r="A3013" s="350">
        <v>41614</v>
      </c>
      <c r="B3013" s="346">
        <v>50.634300000000003</v>
      </c>
      <c r="C3013" s="346">
        <v>3233.99</v>
      </c>
      <c r="D3013" s="346"/>
      <c r="E3013" s="351">
        <f t="shared" si="223"/>
        <v>41614</v>
      </c>
      <c r="F3013" s="353">
        <f t="shared" si="224"/>
        <v>-1.0109205222144424</v>
      </c>
      <c r="G3013" s="354">
        <f t="shared" si="225"/>
        <v>1.1329805864104703</v>
      </c>
      <c r="I3013" s="351">
        <f t="shared" si="226"/>
        <v>41614</v>
      </c>
      <c r="J3013" s="353">
        <f t="array" ref="J3013">(PRODUCT(1+$F$2:F3013/100)-1)*100</f>
        <v>4132.221664995006</v>
      </c>
      <c r="K3013" s="354">
        <f t="array" ref="K3013">(PRODUCT(1+$G$2:G3013/100)-1)*100</f>
        <v>107.86402025941273</v>
      </c>
      <c r="M3013" s="361">
        <f t="shared" si="222"/>
        <v>4.1431929228075068</v>
      </c>
    </row>
    <row r="3014" spans="1:13">
      <c r="A3014" s="350">
        <v>41617</v>
      </c>
      <c r="B3014" s="346">
        <v>50.81</v>
      </c>
      <c r="C3014" s="346">
        <v>3239.99</v>
      </c>
      <c r="D3014" s="346"/>
      <c r="E3014" s="351">
        <f t="shared" si="223"/>
        <v>41617</v>
      </c>
      <c r="F3014" s="353">
        <f t="shared" si="224"/>
        <v>0.34699798358028833</v>
      </c>
      <c r="G3014" s="354">
        <f t="shared" si="225"/>
        <v>0.18552933064108768</v>
      </c>
      <c r="I3014" s="351">
        <f t="shared" si="226"/>
        <v>41617</v>
      </c>
      <c r="J3014" s="353">
        <f t="array" ref="J3014">(PRODUCT(1+$F$2:F3014/100)-1)*100</f>
        <v>4146.9073888331868</v>
      </c>
      <c r="K3014" s="354">
        <f t="array" ref="K3014">(PRODUCT(1+$G$2:G3014/100)-1)*100</f>
        <v>108.24966898484369</v>
      </c>
      <c r="M3014" s="361">
        <f t="shared" si="222"/>
        <v>4.1430441622983141</v>
      </c>
    </row>
    <row r="3015" spans="1:13">
      <c r="A3015" s="350">
        <v>41618</v>
      </c>
      <c r="B3015" s="346">
        <v>51.871400000000001</v>
      </c>
      <c r="C3015" s="346">
        <v>3229.72</v>
      </c>
      <c r="D3015" s="346"/>
      <c r="E3015" s="351">
        <f t="shared" si="223"/>
        <v>41618</v>
      </c>
      <c r="F3015" s="353">
        <f t="shared" si="224"/>
        <v>2.0889588663648873</v>
      </c>
      <c r="G3015" s="354">
        <f t="shared" si="225"/>
        <v>-0.31697628696384372</v>
      </c>
      <c r="I3015" s="351">
        <f t="shared" si="226"/>
        <v>41618</v>
      </c>
      <c r="J3015" s="353">
        <f t="array" ref="J3015">(PRODUCT(1+$F$2:F3015/100)-1)*100</f>
        <v>4235.6235372785231</v>
      </c>
      <c r="K3015" s="354">
        <f t="array" ref="K3015">(PRODUCT(1+$G$2:G3015/100)-1)*100</f>
        <v>107.58956691648103</v>
      </c>
      <c r="M3015" s="361">
        <f t="shared" si="222"/>
        <v>4.1433408218229193</v>
      </c>
    </row>
    <row r="3016" spans="1:13">
      <c r="A3016" s="350">
        <v>41619</v>
      </c>
      <c r="B3016" s="346">
        <v>51.997100000000003</v>
      </c>
      <c r="C3016" s="346">
        <v>3193.52</v>
      </c>
      <c r="D3016" s="346"/>
      <c r="E3016" s="351">
        <f t="shared" si="223"/>
        <v>41619</v>
      </c>
      <c r="F3016" s="353">
        <f t="shared" si="224"/>
        <v>0.24233007013498842</v>
      </c>
      <c r="G3016" s="354">
        <f t="shared" si="225"/>
        <v>-1.1208401966733894</v>
      </c>
      <c r="I3016" s="351">
        <f t="shared" si="226"/>
        <v>41619</v>
      </c>
      <c r="J3016" s="353">
        <f t="array" ref="J3016">(PRODUCT(1+$F$2:F3016/100)-1)*100</f>
        <v>4246.1300568371998</v>
      </c>
      <c r="K3016" s="354">
        <f t="array" ref="K3016">(PRODUCT(1+$G$2:G3016/100)-1)*100</f>
        <v>105.2628196063809</v>
      </c>
      <c r="M3016" s="361">
        <f t="shared" si="222"/>
        <v>4.1428916818211698</v>
      </c>
    </row>
    <row r="3017" spans="1:13">
      <c r="A3017" s="350">
        <v>41620</v>
      </c>
      <c r="B3017" s="346">
        <v>53.332799999999999</v>
      </c>
      <c r="C3017" s="346">
        <v>3182.33</v>
      </c>
      <c r="D3017" s="346"/>
      <c r="E3017" s="351">
        <f t="shared" si="223"/>
        <v>41620</v>
      </c>
      <c r="F3017" s="353">
        <f t="shared" si="224"/>
        <v>2.5687971059924486</v>
      </c>
      <c r="G3017" s="354">
        <f t="shared" si="225"/>
        <v>-0.35039705403442367</v>
      </c>
      <c r="I3017" s="351">
        <f t="shared" si="226"/>
        <v>41620</v>
      </c>
      <c r="J3017" s="353">
        <f t="array" ref="J3017">(PRODUCT(1+$F$2:F3017/100)-1)*100</f>
        <v>4357.7733199599015</v>
      </c>
      <c r="K3017" s="354">
        <f t="array" ref="K3017">(PRODUCT(1+$G$2:G3017/100)-1)*100</f>
        <v>104.54358473345215</v>
      </c>
      <c r="M3017" s="361">
        <f t="shared" si="222"/>
        <v>4.1387007368172943</v>
      </c>
    </row>
    <row r="3018" spans="1:13">
      <c r="A3018" s="350">
        <v>41621</v>
      </c>
      <c r="B3018" s="346">
        <v>52.71</v>
      </c>
      <c r="C3018" s="346">
        <v>3182.07</v>
      </c>
      <c r="D3018" s="346"/>
      <c r="E3018" s="351">
        <f t="shared" si="223"/>
        <v>41621</v>
      </c>
      <c r="F3018" s="353">
        <f t="shared" si="224"/>
        <v>-1.1677616776167743</v>
      </c>
      <c r="G3018" s="354">
        <f t="shared" si="225"/>
        <v>-8.1701143501700102E-3</v>
      </c>
      <c r="I3018" s="351">
        <f t="shared" si="226"/>
        <v>41621</v>
      </c>
      <c r="J3018" s="353">
        <f t="array" ref="J3018">(PRODUCT(1+$F$2:F3018/100)-1)*100</f>
        <v>4305.7171514543843</v>
      </c>
      <c r="K3018" s="354">
        <f t="array" ref="K3018">(PRODUCT(1+$G$2:G3018/100)-1)*100</f>
        <v>104.52687328868349</v>
      </c>
      <c r="M3018" s="361">
        <f t="shared" si="222"/>
        <v>4.1375069730127683</v>
      </c>
    </row>
    <row r="3019" spans="1:13">
      <c r="A3019" s="350">
        <v>41624</v>
      </c>
      <c r="B3019" s="346">
        <v>52.33</v>
      </c>
      <c r="C3019" s="346">
        <v>3202.22</v>
      </c>
      <c r="D3019" s="346"/>
      <c r="E3019" s="351">
        <f t="shared" si="223"/>
        <v>41624</v>
      </c>
      <c r="F3019" s="353">
        <f t="shared" si="224"/>
        <v>-0.72092582052741827</v>
      </c>
      <c r="G3019" s="354">
        <f t="shared" si="225"/>
        <v>0.63323559821122366</v>
      </c>
      <c r="I3019" s="351">
        <f t="shared" si="226"/>
        <v>41624</v>
      </c>
      <c r="J3019" s="353">
        <f t="array" ref="J3019">(PRODUCT(1+$F$2:F3019/100)-1)*100</f>
        <v>4273.9551989301444</v>
      </c>
      <c r="K3019" s="354">
        <f t="array" ref="K3019">(PRODUCT(1+$G$2:G3019/100)-1)*100</f>
        <v>105.8220102582558</v>
      </c>
      <c r="M3019" s="361">
        <f t="shared" si="222"/>
        <v>4.1376282758130314</v>
      </c>
    </row>
    <row r="3020" spans="1:13">
      <c r="A3020" s="350">
        <v>41625</v>
      </c>
      <c r="B3020" s="346">
        <v>53.552799999999998</v>
      </c>
      <c r="C3020" s="346">
        <v>3192.33</v>
      </c>
      <c r="D3020" s="346"/>
      <c r="E3020" s="351">
        <f t="shared" si="223"/>
        <v>41625</v>
      </c>
      <c r="F3020" s="353">
        <f t="shared" si="224"/>
        <v>2.3367093445442411</v>
      </c>
      <c r="G3020" s="354">
        <f t="shared" si="225"/>
        <v>-0.30884823653589688</v>
      </c>
      <c r="I3020" s="351">
        <f t="shared" si="226"/>
        <v>41625</v>
      </c>
      <c r="J3020" s="353">
        <f t="array" ref="J3020">(PRODUCT(1+$F$2:F3020/100)-1)*100</f>
        <v>4376.1618187897238</v>
      </c>
      <c r="K3020" s="354">
        <f t="array" ref="K3020">(PRODUCT(1+$G$2:G3020/100)-1)*100</f>
        <v>105.18633260917044</v>
      </c>
      <c r="M3020" s="361">
        <f t="shared" si="222"/>
        <v>4.1379594245775575</v>
      </c>
    </row>
    <row r="3021" spans="1:13">
      <c r="A3021" s="350">
        <v>41626</v>
      </c>
      <c r="B3021" s="346">
        <v>53.748600000000003</v>
      </c>
      <c r="C3021" s="346">
        <v>3245.59</v>
      </c>
      <c r="D3021" s="346"/>
      <c r="E3021" s="351">
        <f t="shared" si="223"/>
        <v>41626</v>
      </c>
      <c r="F3021" s="353">
        <f t="shared" si="224"/>
        <v>0.36562047175872081</v>
      </c>
      <c r="G3021" s="354">
        <f t="shared" si="225"/>
        <v>1.6683738836523965</v>
      </c>
      <c r="I3021" s="351">
        <f t="shared" si="226"/>
        <v>41626</v>
      </c>
      <c r="J3021" s="353">
        <f t="array" ref="J3021">(PRODUCT(1+$F$2:F3021/100)-1)*100</f>
        <v>4392.5275827482674</v>
      </c>
      <c r="K3021" s="354">
        <f t="array" ref="K3021">(PRODUCT(1+$G$2:G3021/100)-1)*100</f>
        <v>108.60960779524595</v>
      </c>
      <c r="M3021" s="361">
        <f t="shared" si="222"/>
        <v>4.1377858932102543</v>
      </c>
    </row>
    <row r="3022" spans="1:13">
      <c r="A3022" s="350">
        <v>41627</v>
      </c>
      <c r="B3022" s="346">
        <v>53.82</v>
      </c>
      <c r="C3022" s="346">
        <v>3244.15</v>
      </c>
      <c r="D3022" s="346"/>
      <c r="E3022" s="351">
        <f t="shared" si="223"/>
        <v>41627</v>
      </c>
      <c r="F3022" s="353">
        <f t="shared" si="224"/>
        <v>0.13284066933836325</v>
      </c>
      <c r="G3022" s="354">
        <f t="shared" si="225"/>
        <v>-4.4367896129826612E-2</v>
      </c>
      <c r="I3022" s="351">
        <f t="shared" si="226"/>
        <v>41627</v>
      </c>
      <c r="J3022" s="353">
        <f t="array" ref="J3022">(PRODUCT(1+$F$2:F3022/100)-1)*100</f>
        <v>4398.495486459401</v>
      </c>
      <c r="K3022" s="354">
        <f t="array" ref="K3022">(PRODUCT(1+$G$2:G3022/100)-1)*100</f>
        <v>108.51705210114253</v>
      </c>
      <c r="M3022" s="361">
        <f t="shared" si="222"/>
        <v>4.137535265217732</v>
      </c>
    </row>
    <row r="3023" spans="1:13">
      <c r="A3023" s="350">
        <v>41628</v>
      </c>
      <c r="B3023" s="346">
        <v>53.667099999999998</v>
      </c>
      <c r="C3023" s="346">
        <v>3259.79</v>
      </c>
      <c r="D3023" s="346"/>
      <c r="E3023" s="351">
        <f t="shared" si="223"/>
        <v>41628</v>
      </c>
      <c r="F3023" s="353">
        <f t="shared" si="224"/>
        <v>-0.28409513192122482</v>
      </c>
      <c r="G3023" s="354">
        <f t="shared" si="225"/>
        <v>0.48209854661467322</v>
      </c>
      <c r="I3023" s="351">
        <f t="shared" si="226"/>
        <v>41628</v>
      </c>
      <c r="J3023" s="353">
        <f t="array" ref="J3023">(PRODUCT(1+$F$2:F3023/100)-1)*100</f>
        <v>4385.7154797726735</v>
      </c>
      <c r="K3023" s="354">
        <f t="array" ref="K3023">(PRODUCT(1+$G$2:G3023/100)-1)*100</f>
        <v>109.52230977876592</v>
      </c>
      <c r="M3023" s="361">
        <f t="shared" si="222"/>
        <v>4.1345454533732182</v>
      </c>
    </row>
    <row r="3024" spans="1:13">
      <c r="A3024" s="350">
        <v>41631</v>
      </c>
      <c r="B3024" s="346">
        <v>54.368499999999997</v>
      </c>
      <c r="C3024" s="346">
        <v>3277.62</v>
      </c>
      <c r="D3024" s="346"/>
      <c r="E3024" s="351">
        <f t="shared" si="223"/>
        <v>41631</v>
      </c>
      <c r="F3024" s="353">
        <f t="shared" si="224"/>
        <v>1.3069459687592655</v>
      </c>
      <c r="G3024" s="354">
        <f t="shared" si="225"/>
        <v>0.54696774945626192</v>
      </c>
      <c r="I3024" s="351">
        <f t="shared" si="226"/>
        <v>41631</v>
      </c>
      <c r="J3024" s="353">
        <f t="array" ref="J3024">(PRODUCT(1+$F$2:F3024/100)-1)*100</f>
        <v>4444.3413574055721</v>
      </c>
      <c r="K3024" s="354">
        <f t="array" ref="K3024">(PRODUCT(1+$G$2:G3024/100)-1)*100</f>
        <v>110.66832924117161</v>
      </c>
      <c r="M3024" s="361">
        <f t="shared" si="222"/>
        <v>4.1346771476133677</v>
      </c>
    </row>
    <row r="3025" spans="1:13">
      <c r="A3025" s="350">
        <v>41632</v>
      </c>
      <c r="B3025" s="346">
        <v>54.055700000000002</v>
      </c>
      <c r="C3025" s="346">
        <v>3287.55</v>
      </c>
      <c r="D3025" s="346"/>
      <c r="E3025" s="351">
        <f t="shared" si="223"/>
        <v>41632</v>
      </c>
      <c r="F3025" s="353">
        <f t="shared" si="224"/>
        <v>-0.57533314327229412</v>
      </c>
      <c r="G3025" s="354">
        <f t="shared" si="225"/>
        <v>0.30296373588152292</v>
      </c>
      <c r="I3025" s="351">
        <f t="shared" si="226"/>
        <v>41632</v>
      </c>
      <c r="J3025" s="353">
        <f t="array" ref="J3025">(PRODUCT(1+$F$2:F3025/100)-1)*100</f>
        <v>4418.1962554329884</v>
      </c>
      <c r="K3025" s="354">
        <f t="array" ref="K3025">(PRODUCT(1+$G$2:G3025/100)-1)*100</f>
        <v>111.30657788175986</v>
      </c>
      <c r="M3025" s="361">
        <f t="shared" si="222"/>
        <v>4.1347104651633781</v>
      </c>
    </row>
    <row r="3026" spans="1:13">
      <c r="A3026" s="350">
        <v>41633</v>
      </c>
      <c r="B3026" s="346">
        <v>54.055700000000002</v>
      </c>
      <c r="C3026" s="346">
        <v>3287.55</v>
      </c>
      <c r="D3026" s="346"/>
      <c r="E3026" s="351">
        <f t="shared" si="223"/>
        <v>41633</v>
      </c>
      <c r="F3026" s="353">
        <f t="shared" si="224"/>
        <v>0</v>
      </c>
      <c r="G3026" s="354">
        <f t="shared" si="225"/>
        <v>0</v>
      </c>
      <c r="I3026" s="351">
        <f t="shared" si="226"/>
        <v>41633</v>
      </c>
      <c r="J3026" s="353">
        <f t="array" ref="J3026">(PRODUCT(1+$F$2:F3026/100)-1)*100</f>
        <v>4418.1962554329884</v>
      </c>
      <c r="K3026" s="354">
        <f t="array" ref="K3026">(PRODUCT(1+$G$2:G3026/100)-1)*100</f>
        <v>111.30657788175986</v>
      </c>
      <c r="M3026" s="361">
        <f t="shared" ref="M3026:M3089" si="227">_xlfn.STDEV.S(F2244:F3026)</f>
        <v>4.1347104651633781</v>
      </c>
    </row>
    <row r="3027" spans="1:13">
      <c r="A3027" s="350">
        <v>41634</v>
      </c>
      <c r="B3027" s="346">
        <v>53.847099999999998</v>
      </c>
      <c r="C3027" s="346">
        <v>3303.15</v>
      </c>
      <c r="D3027" s="346"/>
      <c r="E3027" s="351">
        <f t="shared" si="223"/>
        <v>41634</v>
      </c>
      <c r="F3027" s="353">
        <f t="shared" si="224"/>
        <v>-0.38589824939830875</v>
      </c>
      <c r="G3027" s="354">
        <f t="shared" si="225"/>
        <v>0.47451749783273822</v>
      </c>
      <c r="I3027" s="351">
        <f t="shared" si="226"/>
        <v>41634</v>
      </c>
      <c r="J3027" s="353">
        <f t="array" ref="J3027">(PRODUCT(1+$F$2:F3027/100)-1)*100</f>
        <v>4400.7606151788923</v>
      </c>
      <c r="K3027" s="354">
        <f t="array" ref="K3027">(PRODUCT(1+$G$2:G3027/100)-1)*100</f>
        <v>112.30926456788039</v>
      </c>
      <c r="M3027" s="361">
        <f t="shared" si="227"/>
        <v>4.1336701322751699</v>
      </c>
    </row>
    <row r="3028" spans="1:13">
      <c r="A3028" s="350">
        <v>41635</v>
      </c>
      <c r="B3028" s="346">
        <v>52.5</v>
      </c>
      <c r="C3028" s="346">
        <v>3302.66</v>
      </c>
      <c r="D3028" s="346"/>
      <c r="E3028" s="351">
        <f t="shared" si="223"/>
        <v>41635</v>
      </c>
      <c r="F3028" s="353">
        <f t="shared" si="224"/>
        <v>-2.501713184182619</v>
      </c>
      <c r="G3028" s="354">
        <f t="shared" si="225"/>
        <v>-1.4834324811174859E-2</v>
      </c>
      <c r="I3028" s="351">
        <f t="shared" si="226"/>
        <v>41635</v>
      </c>
      <c r="J3028" s="353">
        <f t="array" ref="J3028">(PRODUCT(1+$F$2:F3028/100)-1)*100</f>
        <v>4288.1644934804635</v>
      </c>
      <c r="K3028" s="354">
        <f t="array" ref="K3028">(PRODUCT(1+$G$2:G3028/100)-1)*100</f>
        <v>112.27776992197019</v>
      </c>
      <c r="M3028" s="361">
        <f t="shared" si="227"/>
        <v>4.1342465916352573</v>
      </c>
    </row>
    <row r="3029" spans="1:13">
      <c r="A3029" s="350">
        <v>41638</v>
      </c>
      <c r="B3029" s="346">
        <v>52.427100000000003</v>
      </c>
      <c r="C3029" s="346">
        <v>3302.3</v>
      </c>
      <c r="D3029" s="346"/>
      <c r="E3029" s="351">
        <f t="shared" si="223"/>
        <v>41638</v>
      </c>
      <c r="F3029" s="353">
        <f t="shared" si="224"/>
        <v>-0.13885714285714057</v>
      </c>
      <c r="G3029" s="354">
        <f t="shared" si="225"/>
        <v>-1.0900304602945443E-2</v>
      </c>
      <c r="I3029" s="351">
        <f t="shared" si="226"/>
        <v>41638</v>
      </c>
      <c r="J3029" s="353">
        <f t="array" ref="J3029">(PRODUCT(1+$F$2:F3029/100)-1)*100</f>
        <v>4282.0712136409447</v>
      </c>
      <c r="K3029" s="354">
        <f t="array" ref="K3029">(PRODUCT(1+$G$2:G3029/100)-1)*100</f>
        <v>112.25463099844433</v>
      </c>
      <c r="M3029" s="361">
        <f t="shared" si="227"/>
        <v>4.1336270157404851</v>
      </c>
    </row>
    <row r="3030" spans="1:13">
      <c r="A3030" s="350">
        <v>41639</v>
      </c>
      <c r="B3030" s="346">
        <v>52.595700000000001</v>
      </c>
      <c r="C3030" s="346">
        <v>3315.59</v>
      </c>
      <c r="D3030" s="346"/>
      <c r="E3030" s="351">
        <f t="shared" si="223"/>
        <v>41639</v>
      </c>
      <c r="F3030" s="353">
        <f t="shared" si="224"/>
        <v>0.32158940700515171</v>
      </c>
      <c r="G3030" s="354">
        <f t="shared" si="225"/>
        <v>0.40244677951730701</v>
      </c>
      <c r="I3030" s="351">
        <f t="shared" si="226"/>
        <v>41639</v>
      </c>
      <c r="J3030" s="353">
        <f t="array" ref="J3030">(PRODUCT(1+$F$2:F3030/100)-1)*100</f>
        <v>4296.1634904714356</v>
      </c>
      <c r="K3030" s="354">
        <f t="array" ref="K3030">(PRODUCT(1+$G$2:G3030/100)-1)*100</f>
        <v>113.10884292527392</v>
      </c>
      <c r="M3030" s="361">
        <f t="shared" si="227"/>
        <v>4.1336007690314895</v>
      </c>
    </row>
    <row r="3031" spans="1:13">
      <c r="A3031" s="350">
        <v>41640</v>
      </c>
      <c r="B3031" s="346">
        <v>52.595700000000001</v>
      </c>
      <c r="C3031" s="346">
        <v>3315.59</v>
      </c>
      <c r="D3031" s="346"/>
      <c r="E3031" s="351">
        <f t="shared" si="223"/>
        <v>41640</v>
      </c>
      <c r="F3031" s="353">
        <f t="shared" si="224"/>
        <v>0</v>
      </c>
      <c r="G3031" s="354">
        <f t="shared" si="225"/>
        <v>0</v>
      </c>
      <c r="I3031" s="351">
        <f t="shared" si="226"/>
        <v>41640</v>
      </c>
      <c r="J3031" s="353">
        <f t="array" ref="J3031">(PRODUCT(1+$F$2:F3031/100)-1)*100</f>
        <v>4296.1634904714356</v>
      </c>
      <c r="K3031" s="354">
        <f t="array" ref="K3031">(PRODUCT(1+$G$2:G3031/100)-1)*100</f>
        <v>113.10884292527392</v>
      </c>
      <c r="M3031" s="361">
        <f t="shared" si="227"/>
        <v>4.1326707676263243</v>
      </c>
    </row>
    <row r="3032" spans="1:13">
      <c r="A3032" s="350">
        <v>41641</v>
      </c>
      <c r="B3032" s="346">
        <v>51.831400000000002</v>
      </c>
      <c r="C3032" s="346">
        <v>3286.69</v>
      </c>
      <c r="D3032" s="346"/>
      <c r="E3032" s="351">
        <f t="shared" si="223"/>
        <v>41641</v>
      </c>
      <c r="F3032" s="353">
        <f t="shared" si="224"/>
        <v>-1.4531606195943736</v>
      </c>
      <c r="G3032" s="354">
        <f t="shared" si="225"/>
        <v>-0.87163973832711239</v>
      </c>
      <c r="I3032" s="351">
        <f t="shared" si="226"/>
        <v>41641</v>
      </c>
      <c r="J3032" s="353">
        <f t="array" ref="J3032">(PRODUCT(1+$F$2:F3032/100)-1)*100</f>
        <v>4232.2801738549197</v>
      </c>
      <c r="K3032" s="354">
        <f t="array" ref="K3032">(PRODUCT(1+$G$2:G3032/100)-1)*100</f>
        <v>111.25130156444811</v>
      </c>
      <c r="M3032" s="361">
        <f t="shared" si="227"/>
        <v>4.1327941262426453</v>
      </c>
    </row>
    <row r="3033" spans="1:13">
      <c r="A3033" s="350">
        <v>41642</v>
      </c>
      <c r="B3033" s="346">
        <v>51.871400000000001</v>
      </c>
      <c r="C3033" s="346">
        <v>3285.68</v>
      </c>
      <c r="D3033" s="346"/>
      <c r="E3033" s="351">
        <f t="shared" si="223"/>
        <v>41642</v>
      </c>
      <c r="F3033" s="353">
        <f t="shared" si="224"/>
        <v>7.7173296495947064E-2</v>
      </c>
      <c r="G3033" s="354">
        <f t="shared" si="225"/>
        <v>-3.0730004959400592E-2</v>
      </c>
      <c r="I3033" s="351">
        <f t="shared" si="226"/>
        <v>41642</v>
      </c>
      <c r="J3033" s="353">
        <f t="array" ref="J3033">(PRODUCT(1+$F$2:F3033/100)-1)*100</f>
        <v>4235.6235372785231</v>
      </c>
      <c r="K3033" s="354">
        <f t="array" ref="K3033">(PRODUCT(1+$G$2:G3033/100)-1)*100</f>
        <v>111.18638402900056</v>
      </c>
      <c r="M3033" s="361">
        <f t="shared" si="227"/>
        <v>4.1324546130402391</v>
      </c>
    </row>
    <row r="3034" spans="1:13">
      <c r="A3034" s="350">
        <v>41645</v>
      </c>
      <c r="B3034" s="346">
        <v>51.367100000000001</v>
      </c>
      <c r="C3034" s="346">
        <v>3277.48</v>
      </c>
      <c r="D3034" s="346"/>
      <c r="E3034" s="351">
        <f t="shared" si="223"/>
        <v>41645</v>
      </c>
      <c r="F3034" s="353">
        <f t="shared" si="224"/>
        <v>-0.97221204748666468</v>
      </c>
      <c r="G3034" s="354">
        <f t="shared" si="225"/>
        <v>-0.24956782157726787</v>
      </c>
      <c r="I3034" s="351">
        <f t="shared" si="226"/>
        <v>41645</v>
      </c>
      <c r="J3034" s="353">
        <f t="array" ref="J3034">(PRODUCT(1+$F$2:F3034/100)-1)*100</f>
        <v>4193.4720829154339</v>
      </c>
      <c r="K3034" s="354">
        <f t="array" ref="K3034">(PRODUCT(1+$G$2:G3034/100)-1)*100</f>
        <v>110.65933077091157</v>
      </c>
      <c r="M3034" s="361">
        <f t="shared" si="227"/>
        <v>4.1324779851975881</v>
      </c>
    </row>
    <row r="3035" spans="1:13">
      <c r="A3035" s="350">
        <v>41646</v>
      </c>
      <c r="B3035" s="346">
        <v>48.5</v>
      </c>
      <c r="C3035" s="346">
        <v>3297.45</v>
      </c>
      <c r="D3035" s="346"/>
      <c r="E3035" s="351">
        <f t="shared" si="223"/>
        <v>41646</v>
      </c>
      <c r="F3035" s="353">
        <f t="shared" si="224"/>
        <v>-5.5815882150247909</v>
      </c>
      <c r="G3035" s="354">
        <f t="shared" si="225"/>
        <v>0.60930959151541675</v>
      </c>
      <c r="I3035" s="351">
        <f t="shared" si="226"/>
        <v>41646</v>
      </c>
      <c r="J3035" s="353">
        <f t="array" ref="J3035">(PRODUCT(1+$F$2:F3035/100)-1)*100</f>
        <v>3953.8281511200476</v>
      </c>
      <c r="K3035" s="354">
        <f t="array" ref="K3035">(PRODUCT(1+$G$2:G3035/100)-1)*100</f>
        <v>111.9428982787209</v>
      </c>
      <c r="M3035" s="361">
        <f t="shared" si="227"/>
        <v>4.1373938852284446</v>
      </c>
    </row>
    <row r="3036" spans="1:13">
      <c r="A3036" s="350">
        <v>41647</v>
      </c>
      <c r="B3036" s="346">
        <v>48.712800000000001</v>
      </c>
      <c r="C3036" s="346">
        <v>3297.74</v>
      </c>
      <c r="D3036" s="346"/>
      <c r="E3036" s="351">
        <f t="shared" si="223"/>
        <v>41647</v>
      </c>
      <c r="F3036" s="353">
        <f t="shared" si="224"/>
        <v>0.43876288659794316</v>
      </c>
      <c r="G3036" s="354">
        <f t="shared" si="225"/>
        <v>8.7946746728517766E-3</v>
      </c>
      <c r="I3036" s="351">
        <f t="shared" si="226"/>
        <v>41647</v>
      </c>
      <c r="J3036" s="353">
        <f t="array" ref="J3036">(PRODUCT(1+$F$2:F3036/100)-1)*100</f>
        <v>3971.6148445336216</v>
      </c>
      <c r="K3036" s="354">
        <f t="array" ref="K3036">(PRODUCT(1+$G$2:G3036/100)-1)*100</f>
        <v>111.96153796711674</v>
      </c>
      <c r="M3036" s="361">
        <f t="shared" si="227"/>
        <v>4.1373552743911457</v>
      </c>
    </row>
    <row r="3037" spans="1:13">
      <c r="A3037" s="350">
        <v>41648</v>
      </c>
      <c r="B3037" s="346">
        <v>48.149900000000002</v>
      </c>
      <c r="C3037" s="346">
        <v>3298.87</v>
      </c>
      <c r="D3037" s="346"/>
      <c r="E3037" s="351">
        <f t="shared" si="223"/>
        <v>41648</v>
      </c>
      <c r="F3037" s="353">
        <f t="shared" si="224"/>
        <v>-1.1555484390139759</v>
      </c>
      <c r="G3037" s="354">
        <f t="shared" si="225"/>
        <v>3.4265891186091579E-2</v>
      </c>
      <c r="I3037" s="351">
        <f t="shared" si="226"/>
        <v>41648</v>
      </c>
      <c r="J3037" s="353">
        <f t="array" ref="J3037">(PRODUCT(1+$F$2:F3037/100)-1)*100</f>
        <v>3924.5653627549523</v>
      </c>
      <c r="K3037" s="354">
        <f t="array" ref="K3037">(PRODUCT(1+$G$2:G3037/100)-1)*100</f>
        <v>112.03416847707292</v>
      </c>
      <c r="M3037" s="361">
        <f t="shared" si="227"/>
        <v>4.1343221127025656</v>
      </c>
    </row>
    <row r="3038" spans="1:13">
      <c r="A3038" s="350">
        <v>41649</v>
      </c>
      <c r="B3038" s="346">
        <v>47.448500000000003</v>
      </c>
      <c r="C3038" s="346">
        <v>3306.49</v>
      </c>
      <c r="D3038" s="346"/>
      <c r="E3038" s="351">
        <f t="shared" si="223"/>
        <v>41649</v>
      </c>
      <c r="F3038" s="353">
        <f t="shared" si="224"/>
        <v>-1.4567008446538798</v>
      </c>
      <c r="G3038" s="354">
        <f t="shared" si="225"/>
        <v>0.23098818686397848</v>
      </c>
      <c r="I3038" s="351">
        <f t="shared" si="226"/>
        <v>41649</v>
      </c>
      <c r="J3038" s="353">
        <f t="array" ref="J3038">(PRODUCT(1+$F$2:F3038/100)-1)*100</f>
        <v>3865.9394851220532</v>
      </c>
      <c r="K3038" s="354">
        <f t="array" ref="K3038">(PRODUCT(1+$G$2:G3038/100)-1)*100</f>
        <v>112.52394235837025</v>
      </c>
      <c r="M3038" s="361">
        <f t="shared" si="227"/>
        <v>4.1346235044672808</v>
      </c>
    </row>
    <row r="3039" spans="1:13">
      <c r="A3039" s="350">
        <v>41652</v>
      </c>
      <c r="B3039" s="346">
        <v>48.115699999999997</v>
      </c>
      <c r="C3039" s="346">
        <v>3265.27</v>
      </c>
      <c r="D3039" s="346"/>
      <c r="E3039" s="351">
        <f t="shared" si="223"/>
        <v>41652</v>
      </c>
      <c r="F3039" s="353">
        <f t="shared" si="224"/>
        <v>1.4061561482449303</v>
      </c>
      <c r="G3039" s="354">
        <f t="shared" si="225"/>
        <v>-1.2466391853596992</v>
      </c>
      <c r="I3039" s="351">
        <f t="shared" si="226"/>
        <v>41652</v>
      </c>
      <c r="J3039" s="353">
        <f t="array" ref="J3039">(PRODUCT(1+$F$2:F3039/100)-1)*100</f>
        <v>3921.7067870277701</v>
      </c>
      <c r="K3039" s="354">
        <f t="array" ref="K3039">(PRODUCT(1+$G$2:G3039/100)-1)*100</f>
        <v>109.87453561465954</v>
      </c>
      <c r="M3039" s="361">
        <f t="shared" si="227"/>
        <v>4.1346947310001143</v>
      </c>
    </row>
    <row r="3040" spans="1:13">
      <c r="A3040" s="350">
        <v>41653</v>
      </c>
      <c r="B3040" s="346">
        <v>48.28</v>
      </c>
      <c r="C3040" s="346">
        <v>3300.61</v>
      </c>
      <c r="D3040" s="346"/>
      <c r="E3040" s="351">
        <f t="shared" si="223"/>
        <v>41653</v>
      </c>
      <c r="F3040" s="353">
        <f t="shared" si="224"/>
        <v>0.34146858509800371</v>
      </c>
      <c r="G3040" s="354">
        <f t="shared" si="225"/>
        <v>1.0822994729379198</v>
      </c>
      <c r="I3040" s="351">
        <f t="shared" si="226"/>
        <v>41653</v>
      </c>
      <c r="J3040" s="353">
        <f t="array" ref="J3040">(PRODUCT(1+$F$2:F3040/100)-1)*100</f>
        <v>3935.4396522902243</v>
      </c>
      <c r="K3040" s="354">
        <f t="array" ref="K3040">(PRODUCT(1+$G$2:G3040/100)-1)*100</f>
        <v>112.14600660744792</v>
      </c>
      <c r="M3040" s="361">
        <f t="shared" si="227"/>
        <v>4.1344724661985683</v>
      </c>
    </row>
    <row r="3041" spans="1:13">
      <c r="A3041" s="350">
        <v>41654</v>
      </c>
      <c r="B3041" s="346">
        <v>47.197099999999999</v>
      </c>
      <c r="C3041" s="346">
        <v>3317.75</v>
      </c>
      <c r="D3041" s="346"/>
      <c r="E3041" s="351">
        <f t="shared" si="223"/>
        <v>41654</v>
      </c>
      <c r="F3041" s="353">
        <f t="shared" si="224"/>
        <v>-2.2429577464788797</v>
      </c>
      <c r="G3041" s="354">
        <f t="shared" si="225"/>
        <v>0.51929794795506634</v>
      </c>
      <c r="I3041" s="351">
        <f t="shared" si="226"/>
        <v>41654</v>
      </c>
      <c r="J3041" s="353">
        <f t="array" ref="J3041">(PRODUCT(1+$F$2:F3041/100)-1)*100</f>
        <v>3844.9264460047007</v>
      </c>
      <c r="K3041" s="354">
        <f t="array" ref="K3041">(PRODUCT(1+$G$2:G3041/100)-1)*100</f>
        <v>113.24767646642901</v>
      </c>
      <c r="M3041" s="361">
        <f t="shared" si="227"/>
        <v>4.1353585185728949</v>
      </c>
    </row>
    <row r="3042" spans="1:13">
      <c r="A3042" s="350">
        <v>41655</v>
      </c>
      <c r="B3042" s="346">
        <v>47.382800000000003</v>
      </c>
      <c r="C3042" s="346">
        <v>3313.36</v>
      </c>
      <c r="D3042" s="346"/>
      <c r="E3042" s="351">
        <f t="shared" si="223"/>
        <v>41655</v>
      </c>
      <c r="F3042" s="353">
        <f t="shared" si="224"/>
        <v>0.39345637761643015</v>
      </c>
      <c r="G3042" s="354">
        <f t="shared" si="225"/>
        <v>-0.13231858940546681</v>
      </c>
      <c r="I3042" s="351">
        <f t="shared" si="226"/>
        <v>41655</v>
      </c>
      <c r="J3042" s="353">
        <f t="array" ref="J3042">(PRODUCT(1+$F$2:F3042/100)-1)*100</f>
        <v>3860.448010698783</v>
      </c>
      <c r="K3042" s="354">
        <f t="array" ref="K3042">(PRODUCT(1+$G$2:G3042/100)-1)*100</f>
        <v>112.96551014898873</v>
      </c>
      <c r="M3042" s="361">
        <f t="shared" si="227"/>
        <v>4.1353635881460367</v>
      </c>
    </row>
    <row r="3043" spans="1:13">
      <c r="A3043" s="350">
        <v>41656</v>
      </c>
      <c r="B3043" s="346">
        <v>47.148499999999999</v>
      </c>
      <c r="C3043" s="346">
        <v>3300.51</v>
      </c>
      <c r="D3043" s="346"/>
      <c r="E3043" s="351">
        <f t="shared" si="223"/>
        <v>41656</v>
      </c>
      <c r="F3043" s="353">
        <f t="shared" si="224"/>
        <v>-0.49448323020168106</v>
      </c>
      <c r="G3043" s="354">
        <f t="shared" si="225"/>
        <v>-0.38782384045198404</v>
      </c>
      <c r="I3043" s="351">
        <f t="shared" si="226"/>
        <v>41656</v>
      </c>
      <c r="J3043" s="353">
        <f t="array" ref="J3043">(PRODUCT(1+$F$2:F3043/100)-1)*100</f>
        <v>3840.8642594450212</v>
      </c>
      <c r="K3043" s="354">
        <f t="array" ref="K3043">(PRODUCT(1+$G$2:G3043/100)-1)*100</f>
        <v>112.13957912869077</v>
      </c>
      <c r="M3043" s="361">
        <f t="shared" si="227"/>
        <v>4.1352757823160857</v>
      </c>
    </row>
    <row r="3044" spans="1:13">
      <c r="A3044" s="350">
        <v>41659</v>
      </c>
      <c r="B3044" s="346">
        <v>47.148499999999999</v>
      </c>
      <c r="C3044" s="346">
        <v>3300.51</v>
      </c>
      <c r="D3044" s="346"/>
      <c r="E3044" s="351">
        <f t="shared" si="223"/>
        <v>41659</v>
      </c>
      <c r="F3044" s="353">
        <f t="shared" si="224"/>
        <v>0</v>
      </c>
      <c r="G3044" s="354">
        <f t="shared" si="225"/>
        <v>0</v>
      </c>
      <c r="I3044" s="351">
        <f t="shared" si="226"/>
        <v>41659</v>
      </c>
      <c r="J3044" s="353">
        <f t="array" ref="J3044">(PRODUCT(1+$F$2:F3044/100)-1)*100</f>
        <v>3840.8642594450212</v>
      </c>
      <c r="K3044" s="354">
        <f t="array" ref="K3044">(PRODUCT(1+$G$2:G3044/100)-1)*100</f>
        <v>112.13957912869077</v>
      </c>
      <c r="M3044" s="361">
        <f t="shared" si="227"/>
        <v>4.1348811943315926</v>
      </c>
    </row>
    <row r="3045" spans="1:13">
      <c r="A3045" s="350">
        <v>41660</v>
      </c>
      <c r="B3045" s="346">
        <v>46.958500000000001</v>
      </c>
      <c r="C3045" s="346">
        <v>3309.74</v>
      </c>
      <c r="D3045" s="346"/>
      <c r="E3045" s="351">
        <f t="shared" si="223"/>
        <v>41660</v>
      </c>
      <c r="F3045" s="353">
        <f t="shared" si="224"/>
        <v>-0.40298206729799668</v>
      </c>
      <c r="G3045" s="354">
        <f t="shared" si="225"/>
        <v>0.27965375048097929</v>
      </c>
      <c r="I3045" s="351">
        <f t="shared" si="226"/>
        <v>41660</v>
      </c>
      <c r="J3045" s="353">
        <f t="array" ref="J3045">(PRODUCT(1+$F$2:F3045/100)-1)*100</f>
        <v>3824.9832831829017</v>
      </c>
      <c r="K3045" s="354">
        <f t="array" ref="K3045">(PRODUCT(1+$G$2:G3045/100)-1)*100</f>
        <v>112.73283541797872</v>
      </c>
      <c r="M3045" s="361">
        <f t="shared" si="227"/>
        <v>4.1333141784687628</v>
      </c>
    </row>
    <row r="3046" spans="1:13">
      <c r="A3046" s="350">
        <v>41661</v>
      </c>
      <c r="B3046" s="346">
        <v>47.675699999999999</v>
      </c>
      <c r="C3046" s="346">
        <v>3312.04</v>
      </c>
      <c r="D3046" s="346"/>
      <c r="E3046" s="351">
        <f t="shared" si="223"/>
        <v>41661</v>
      </c>
      <c r="F3046" s="353">
        <f t="shared" si="224"/>
        <v>1.5273060255331705</v>
      </c>
      <c r="G3046" s="354">
        <f t="shared" si="225"/>
        <v>6.9491863409210097E-2</v>
      </c>
      <c r="I3046" s="351">
        <f t="shared" si="226"/>
        <v>41661</v>
      </c>
      <c r="J3046" s="353">
        <f t="array" ref="J3046">(PRODUCT(1+$F$2:F3046/100)-1)*100</f>
        <v>3884.9297893681241</v>
      </c>
      <c r="K3046" s="354">
        <f t="array" ref="K3046">(PRODUCT(1+$G$2:G3046/100)-1)*100</f>
        <v>112.88066742939394</v>
      </c>
      <c r="M3046" s="361">
        <f t="shared" si="227"/>
        <v>4.133138192887035</v>
      </c>
    </row>
    <row r="3047" spans="1:13">
      <c r="A3047" s="350">
        <v>41662</v>
      </c>
      <c r="B3047" s="346">
        <v>55.531399999999998</v>
      </c>
      <c r="C3047" s="346">
        <v>3282.64</v>
      </c>
      <c r="D3047" s="346"/>
      <c r="E3047" s="351">
        <f t="shared" si="223"/>
        <v>41662</v>
      </c>
      <c r="F3047" s="353">
        <f t="shared" si="224"/>
        <v>16.477366876626864</v>
      </c>
      <c r="G3047" s="354">
        <f t="shared" si="225"/>
        <v>-0.88767043876282203</v>
      </c>
      <c r="I3047" s="351">
        <f t="shared" si="226"/>
        <v>41662</v>
      </c>
      <c r="J3047" s="353">
        <f t="array" ref="J3047">(PRODUCT(1+$F$2:F3047/100)-1)*100</f>
        <v>4541.5412905383037</v>
      </c>
      <c r="K3047" s="354">
        <f t="array" ref="K3047">(PRODUCT(1+$G$2:G3047/100)-1)*100</f>
        <v>110.99098867478219</v>
      </c>
      <c r="M3047" s="361">
        <f t="shared" si="227"/>
        <v>4.1739507479674645</v>
      </c>
    </row>
    <row r="3048" spans="1:13">
      <c r="A3048" s="350">
        <v>41663</v>
      </c>
      <c r="B3048" s="346">
        <v>55.154200000000003</v>
      </c>
      <c r="C3048" s="346">
        <v>3214.13</v>
      </c>
      <c r="D3048" s="346"/>
      <c r="E3048" s="351">
        <f t="shared" si="223"/>
        <v>41663</v>
      </c>
      <c r="F3048" s="353">
        <f t="shared" si="224"/>
        <v>-0.67925534022191814</v>
      </c>
      <c r="G3048" s="354">
        <f t="shared" si="225"/>
        <v>-2.0870396997538454</v>
      </c>
      <c r="I3048" s="351">
        <f t="shared" si="226"/>
        <v>41663</v>
      </c>
      <c r="J3048" s="353">
        <f t="array" ref="J3048">(PRODUCT(1+$F$2:F3048/100)-1)*100</f>
        <v>4510.0133734537167</v>
      </c>
      <c r="K3048" s="354">
        <f t="array" ref="K3048">(PRODUCT(1+$G$2:G3048/100)-1)*100</f>
        <v>106.58752297823635</v>
      </c>
      <c r="M3048" s="361">
        <f t="shared" si="227"/>
        <v>4.1737929721262033</v>
      </c>
    </row>
    <row r="3049" spans="1:13">
      <c r="A3049" s="350">
        <v>41666</v>
      </c>
      <c r="B3049" s="346">
        <v>54.461399999999998</v>
      </c>
      <c r="C3049" s="346">
        <v>3198.57</v>
      </c>
      <c r="D3049" s="346"/>
      <c r="E3049" s="351">
        <f t="shared" si="223"/>
        <v>41666</v>
      </c>
      <c r="F3049" s="353">
        <f t="shared" si="224"/>
        <v>-1.2561146748570451</v>
      </c>
      <c r="G3049" s="354">
        <f t="shared" si="225"/>
        <v>-0.48411234144232207</v>
      </c>
      <c r="I3049" s="351">
        <f t="shared" si="226"/>
        <v>41666</v>
      </c>
      <c r="J3049" s="353">
        <f t="array" ref="J3049">(PRODUCT(1+$F$2:F3049/100)-1)*100</f>
        <v>4452.1063189568922</v>
      </c>
      <c r="K3049" s="354">
        <f t="array" ref="K3049">(PRODUCT(1+$G$2:G3049/100)-1)*100</f>
        <v>105.5874072836187</v>
      </c>
      <c r="M3049" s="361">
        <f t="shared" si="227"/>
        <v>4.1733897503900499</v>
      </c>
    </row>
    <row r="3050" spans="1:13">
      <c r="A3050" s="350">
        <v>41667</v>
      </c>
      <c r="B3050" s="346">
        <v>58.109900000000003</v>
      </c>
      <c r="C3050" s="346">
        <v>3218.21</v>
      </c>
      <c r="D3050" s="346"/>
      <c r="E3050" s="351">
        <f t="shared" si="223"/>
        <v>41667</v>
      </c>
      <c r="F3050" s="353">
        <f t="shared" si="224"/>
        <v>6.6992401958084091</v>
      </c>
      <c r="G3050" s="354">
        <f t="shared" si="225"/>
        <v>0.61402439215023641</v>
      </c>
      <c r="I3050" s="351">
        <f t="shared" si="226"/>
        <v>41667</v>
      </c>
      <c r="J3050" s="353">
        <f t="array" ref="J3050">(PRODUCT(1+$F$2:F3050/100)-1)*100</f>
        <v>4757.0628552323869</v>
      </c>
      <c r="K3050" s="354">
        <f t="array" ref="K3050">(PRODUCT(1+$G$2:G3050/100)-1)*100</f>
        <v>106.84976411152935</v>
      </c>
      <c r="M3050" s="361">
        <f t="shared" si="227"/>
        <v>4.1451790981837338</v>
      </c>
    </row>
    <row r="3051" spans="1:13">
      <c r="A3051" s="350">
        <v>41668</v>
      </c>
      <c r="B3051" s="346">
        <v>57.202800000000003</v>
      </c>
      <c r="C3051" s="346">
        <v>3185.7</v>
      </c>
      <c r="D3051" s="346"/>
      <c r="E3051" s="351">
        <f t="shared" si="223"/>
        <v>41668</v>
      </c>
      <c r="F3051" s="353">
        <f t="shared" si="224"/>
        <v>-1.5610076768330372</v>
      </c>
      <c r="G3051" s="354">
        <f t="shared" si="225"/>
        <v>-1.0101888938260806</v>
      </c>
      <c r="I3051" s="351">
        <f t="shared" si="226"/>
        <v>41668</v>
      </c>
      <c r="J3051" s="353">
        <f t="array" ref="J3051">(PRODUCT(1+$F$2:F3051/100)-1)*100</f>
        <v>4681.2437311936028</v>
      </c>
      <c r="K3051" s="354">
        <f t="array" ref="K3051">(PRODUCT(1+$G$2:G3051/100)-1)*100</f>
        <v>104.76019076756926</v>
      </c>
      <c r="M3051" s="361">
        <f t="shared" si="227"/>
        <v>4.1440543055924799</v>
      </c>
    </row>
    <row r="3052" spans="1:13">
      <c r="A3052" s="350">
        <v>41669</v>
      </c>
      <c r="B3052" s="346">
        <v>57.81</v>
      </c>
      <c r="C3052" s="346">
        <v>3221.78</v>
      </c>
      <c r="D3052" s="346"/>
      <c r="E3052" s="351">
        <f t="shared" si="223"/>
        <v>41669</v>
      </c>
      <c r="F3052" s="353">
        <f t="shared" si="224"/>
        <v>1.0614865006608021</v>
      </c>
      <c r="G3052" s="354">
        <f t="shared" si="225"/>
        <v>1.1325611325611495</v>
      </c>
      <c r="I3052" s="351">
        <f t="shared" si="226"/>
        <v>41669</v>
      </c>
      <c r="J3052" s="353">
        <f t="array" ref="J3052">(PRODUCT(1+$F$2:F3052/100)-1)*100</f>
        <v>4731.9959879639146</v>
      </c>
      <c r="K3052" s="354">
        <f t="array" ref="K3052">(PRODUCT(1+$G$2:G3052/100)-1)*100</f>
        <v>107.07922510316084</v>
      </c>
      <c r="M3052" s="361">
        <f t="shared" si="227"/>
        <v>4.1435890169909291</v>
      </c>
    </row>
    <row r="3053" spans="1:13">
      <c r="A3053" s="350">
        <v>41670</v>
      </c>
      <c r="B3053" s="346">
        <v>58.475700000000003</v>
      </c>
      <c r="C3053" s="346">
        <v>3200.95</v>
      </c>
      <c r="D3053" s="346"/>
      <c r="E3053" s="351">
        <f t="shared" si="223"/>
        <v>41670</v>
      </c>
      <c r="F3053" s="353">
        <f t="shared" si="224"/>
        <v>1.1515308770108978</v>
      </c>
      <c r="G3053" s="354">
        <f t="shared" si="225"/>
        <v>-0.64653700749276455</v>
      </c>
      <c r="I3053" s="351">
        <f t="shared" si="226"/>
        <v>41670</v>
      </c>
      <c r="J3053" s="353">
        <f t="array" ref="J3053">(PRODUCT(1+$F$2:F3053/100)-1)*100</f>
        <v>4787.6379137412459</v>
      </c>
      <c r="K3053" s="354">
        <f t="array" ref="K3053">(PRODUCT(1+$G$2:G3053/100)-1)*100</f>
        <v>105.74038127803966</v>
      </c>
      <c r="M3053" s="361">
        <f t="shared" si="227"/>
        <v>4.1436585913438471</v>
      </c>
    </row>
    <row r="3054" spans="1:13">
      <c r="A3054" s="350">
        <v>41673</v>
      </c>
      <c r="B3054" s="346">
        <v>57.768500000000003</v>
      </c>
      <c r="C3054" s="346">
        <v>3127.87</v>
      </c>
      <c r="D3054" s="346"/>
      <c r="E3054" s="351">
        <f t="shared" si="223"/>
        <v>41673</v>
      </c>
      <c r="F3054" s="353">
        <f t="shared" si="224"/>
        <v>-1.2093912514087091</v>
      </c>
      <c r="G3054" s="354">
        <f t="shared" si="225"/>
        <v>-2.2830722129367875</v>
      </c>
      <c r="I3054" s="351">
        <f t="shared" si="226"/>
        <v>41673</v>
      </c>
      <c r="J3054" s="353">
        <f t="array" ref="J3054">(PRODUCT(1+$F$2:F3054/100)-1)*100</f>
        <v>4728.527248411925</v>
      </c>
      <c r="K3054" s="354">
        <f t="array" ref="K3054">(PRODUCT(1+$G$2:G3054/100)-1)*100</f>
        <v>101.04317980229057</v>
      </c>
      <c r="M3054" s="361">
        <f t="shared" si="227"/>
        <v>4.1438155586295879</v>
      </c>
    </row>
    <row r="3055" spans="1:13">
      <c r="A3055" s="350">
        <v>41674</v>
      </c>
      <c r="B3055" s="346">
        <v>57.987099999999998</v>
      </c>
      <c r="C3055" s="346">
        <v>3151.94</v>
      </c>
      <c r="D3055" s="346"/>
      <c r="E3055" s="351">
        <f t="shared" si="223"/>
        <v>41674</v>
      </c>
      <c r="F3055" s="353">
        <f t="shared" si="224"/>
        <v>0.37840691726458431</v>
      </c>
      <c r="G3055" s="354">
        <f t="shared" si="225"/>
        <v>0.76953326065343219</v>
      </c>
      <c r="I3055" s="351">
        <f t="shared" si="226"/>
        <v>41674</v>
      </c>
      <c r="J3055" s="353">
        <f t="array" ref="J3055">(PRODUCT(1+$F$2:F3055/100)-1)*100</f>
        <v>4746.7987295219209</v>
      </c>
      <c r="K3055" s="354">
        <f t="array" ref="K3055">(PRODUCT(1+$G$2:G3055/100)-1)*100</f>
        <v>102.59027393914448</v>
      </c>
      <c r="M3055" s="361">
        <f t="shared" si="227"/>
        <v>4.1438217997733426</v>
      </c>
    </row>
    <row r="3056" spans="1:13">
      <c r="A3056" s="350">
        <v>41675</v>
      </c>
      <c r="B3056" s="346">
        <v>57.774299999999997</v>
      </c>
      <c r="C3056" s="346">
        <v>3146.49</v>
      </c>
      <c r="D3056" s="346"/>
      <c r="E3056" s="351">
        <f t="shared" si="223"/>
        <v>41675</v>
      </c>
      <c r="F3056" s="353">
        <f t="shared" si="224"/>
        <v>-0.36697817273152467</v>
      </c>
      <c r="G3056" s="354">
        <f t="shared" si="225"/>
        <v>-0.17290938279282964</v>
      </c>
      <c r="I3056" s="351">
        <f t="shared" si="226"/>
        <v>41675</v>
      </c>
      <c r="J3056" s="353">
        <f t="array" ref="J3056">(PRODUCT(1+$F$2:F3056/100)-1)*100</f>
        <v>4729.0120361083464</v>
      </c>
      <c r="K3056" s="354">
        <f t="array" ref="K3056">(PRODUCT(1+$G$2:G3056/100)-1)*100</f>
        <v>102.23997634687802</v>
      </c>
      <c r="M3056" s="361">
        <f t="shared" si="227"/>
        <v>4.1415285453501793</v>
      </c>
    </row>
    <row r="3057" spans="1:13">
      <c r="A3057" s="350">
        <v>41676</v>
      </c>
      <c r="B3057" s="346">
        <v>58.272799999999997</v>
      </c>
      <c r="C3057" s="346">
        <v>3187.25</v>
      </c>
      <c r="D3057" s="346"/>
      <c r="E3057" s="351">
        <f t="shared" si="223"/>
        <v>41676</v>
      </c>
      <c r="F3057" s="353">
        <f t="shared" si="224"/>
        <v>0.86284039789317202</v>
      </c>
      <c r="G3057" s="354">
        <f t="shared" si="225"/>
        <v>1.2954117127338849</v>
      </c>
      <c r="I3057" s="351">
        <f t="shared" si="226"/>
        <v>41676</v>
      </c>
      <c r="J3057" s="353">
        <f t="array" ref="J3057">(PRODUCT(1+$F$2:F3057/100)-1)*100</f>
        <v>4770.6787027750133</v>
      </c>
      <c r="K3057" s="354">
        <f t="array" ref="K3057">(PRODUCT(1+$G$2:G3057/100)-1)*100</f>
        <v>104.85981668830573</v>
      </c>
      <c r="M3057" s="361">
        <f t="shared" si="227"/>
        <v>4.1414184808611116</v>
      </c>
    </row>
    <row r="3058" spans="1:13">
      <c r="A3058" s="350">
        <v>41677</v>
      </c>
      <c r="B3058" s="346">
        <v>61.425699999999999</v>
      </c>
      <c r="C3058" s="346">
        <v>3229.64</v>
      </c>
      <c r="D3058" s="346"/>
      <c r="E3058" s="351">
        <f t="shared" si="223"/>
        <v>41677</v>
      </c>
      <c r="F3058" s="353">
        <f t="shared" si="224"/>
        <v>5.4105860710314202</v>
      </c>
      <c r="G3058" s="354">
        <f t="shared" si="225"/>
        <v>1.3299866656208303</v>
      </c>
      <c r="I3058" s="351">
        <f t="shared" si="226"/>
        <v>41677</v>
      </c>
      <c r="J3058" s="353">
        <f t="array" ref="J3058">(PRODUCT(1+$F$2:F3058/100)-1)*100</f>
        <v>5034.2109662320518</v>
      </c>
      <c r="K3058" s="354">
        <f t="array" ref="K3058">(PRODUCT(1+$G$2:G3058/100)-1)*100</f>
        <v>107.58442493347546</v>
      </c>
      <c r="M3058" s="361">
        <f t="shared" si="227"/>
        <v>4.1456391948956579</v>
      </c>
    </row>
    <row r="3059" spans="1:13">
      <c r="A3059" s="350">
        <v>41680</v>
      </c>
      <c r="B3059" s="346">
        <v>61.491399999999999</v>
      </c>
      <c r="C3059" s="346">
        <v>3234.79</v>
      </c>
      <c r="D3059" s="346"/>
      <c r="E3059" s="351">
        <f t="shared" si="223"/>
        <v>41680</v>
      </c>
      <c r="F3059" s="353">
        <f t="shared" si="224"/>
        <v>0.10695848805954977</v>
      </c>
      <c r="G3059" s="354">
        <f t="shared" si="225"/>
        <v>0.15946049714519184</v>
      </c>
      <c r="I3059" s="351">
        <f t="shared" si="226"/>
        <v>41680</v>
      </c>
      <c r="J3059" s="353">
        <f t="array" ref="J3059">(PRODUCT(1+$F$2:F3059/100)-1)*100</f>
        <v>5039.702440655321</v>
      </c>
      <c r="K3059" s="354">
        <f t="array" ref="K3059">(PRODUCT(1+$G$2:G3059/100)-1)*100</f>
        <v>107.91544008947037</v>
      </c>
      <c r="M3059" s="361">
        <f t="shared" si="227"/>
        <v>4.1450398440687781</v>
      </c>
    </row>
    <row r="3060" spans="1:13">
      <c r="A3060" s="350">
        <v>41681</v>
      </c>
      <c r="B3060" s="346">
        <v>61.998600000000003</v>
      </c>
      <c r="C3060" s="346">
        <v>3270.74</v>
      </c>
      <c r="D3060" s="346"/>
      <c r="E3060" s="351">
        <f t="shared" si="223"/>
        <v>41681</v>
      </c>
      <c r="F3060" s="353">
        <f t="shared" si="224"/>
        <v>0.82483078934616483</v>
      </c>
      <c r="G3060" s="354">
        <f t="shared" si="225"/>
        <v>1.1113549874953277</v>
      </c>
      <c r="I3060" s="351">
        <f t="shared" si="226"/>
        <v>41681</v>
      </c>
      <c r="J3060" s="353">
        <f t="array" ref="J3060">(PRODUCT(1+$F$2:F3060/100)-1)*100</f>
        <v>5082.0962888666227</v>
      </c>
      <c r="K3060" s="354">
        <f t="array" ref="K3060">(PRODUCT(1+$G$2:G3060/100)-1)*100</f>
        <v>110.22611870267754</v>
      </c>
      <c r="M3060" s="361">
        <f t="shared" si="227"/>
        <v>4.1450971257852789</v>
      </c>
    </row>
    <row r="3061" spans="1:13">
      <c r="A3061" s="350">
        <v>41682</v>
      </c>
      <c r="B3061" s="346">
        <v>61.275700000000001</v>
      </c>
      <c r="C3061" s="346">
        <v>3271.47</v>
      </c>
      <c r="D3061" s="346"/>
      <c r="E3061" s="351">
        <f t="shared" si="223"/>
        <v>41682</v>
      </c>
      <c r="F3061" s="353">
        <f t="shared" si="224"/>
        <v>-1.1659940708338645</v>
      </c>
      <c r="G3061" s="354">
        <f t="shared" si="225"/>
        <v>2.2319108214041705E-2</v>
      </c>
      <c r="I3061" s="351">
        <f t="shared" si="226"/>
        <v>41682</v>
      </c>
      <c r="J3061" s="353">
        <f t="array" ref="J3061">(PRODUCT(1+$F$2:F3061/100)-1)*100</f>
        <v>5021.6733533935358</v>
      </c>
      <c r="K3061" s="354">
        <f t="array" ref="K3061">(PRODUCT(1+$G$2:G3061/100)-1)*100</f>
        <v>110.27303929760497</v>
      </c>
      <c r="M3061" s="361">
        <f t="shared" si="227"/>
        <v>4.143631174466166</v>
      </c>
    </row>
    <row r="3062" spans="1:13">
      <c r="A3062" s="350">
        <v>41683</v>
      </c>
      <c r="B3062" s="346">
        <v>62.364199999999997</v>
      </c>
      <c r="C3062" s="346">
        <v>3290.82</v>
      </c>
      <c r="D3062" s="346"/>
      <c r="E3062" s="351">
        <f t="shared" si="223"/>
        <v>41683</v>
      </c>
      <c r="F3062" s="353">
        <f t="shared" si="224"/>
        <v>1.7763974952550443</v>
      </c>
      <c r="G3062" s="354">
        <f t="shared" si="225"/>
        <v>0.59147722583425821</v>
      </c>
      <c r="I3062" s="351">
        <f t="shared" si="226"/>
        <v>41683</v>
      </c>
      <c r="J3062" s="353">
        <f t="array" ref="J3062">(PRODUCT(1+$F$2:F3062/100)-1)*100</f>
        <v>5112.6546305583634</v>
      </c>
      <c r="K3062" s="354">
        <f t="array" ref="K3062">(PRODUCT(1+$G$2:G3062/100)-1)*100</f>
        <v>111.51675643711982</v>
      </c>
      <c r="M3062" s="361">
        <f t="shared" si="227"/>
        <v>4.1365291707334153</v>
      </c>
    </row>
    <row r="3063" spans="1:13">
      <c r="A3063" s="350">
        <v>41684</v>
      </c>
      <c r="B3063" s="346">
        <v>62.215699999999998</v>
      </c>
      <c r="C3063" s="346">
        <v>3306.92</v>
      </c>
      <c r="D3063" s="346"/>
      <c r="E3063" s="351">
        <f t="shared" si="223"/>
        <v>41684</v>
      </c>
      <c r="F3063" s="353">
        <f t="shared" si="224"/>
        <v>-0.23811738144640104</v>
      </c>
      <c r="G3063" s="354">
        <f t="shared" si="225"/>
        <v>0.48923976394941171</v>
      </c>
      <c r="I3063" s="351">
        <f t="shared" si="226"/>
        <v>41684</v>
      </c>
      <c r="J3063" s="353">
        <f t="array" ref="J3063">(PRODUCT(1+$F$2:F3063/100)-1)*100</f>
        <v>5100.2423938482334</v>
      </c>
      <c r="K3063" s="354">
        <f t="array" ref="K3063">(PRODUCT(1+$G$2:G3063/100)-1)*100</f>
        <v>112.55158051702625</v>
      </c>
      <c r="M3063" s="361">
        <f t="shared" si="227"/>
        <v>4.135262200447686</v>
      </c>
    </row>
    <row r="3064" spans="1:13">
      <c r="A3064" s="350">
        <v>41687</v>
      </c>
      <c r="B3064" s="346">
        <v>62.215699999999998</v>
      </c>
      <c r="C3064" s="346">
        <v>3306.92</v>
      </c>
      <c r="D3064" s="346"/>
      <c r="E3064" s="351">
        <f t="shared" si="223"/>
        <v>41687</v>
      </c>
      <c r="F3064" s="353">
        <f t="shared" si="224"/>
        <v>0</v>
      </c>
      <c r="G3064" s="354">
        <f t="shared" si="225"/>
        <v>0</v>
      </c>
      <c r="I3064" s="351">
        <f t="shared" si="226"/>
        <v>41687</v>
      </c>
      <c r="J3064" s="353">
        <f t="array" ref="J3064">(PRODUCT(1+$F$2:F3064/100)-1)*100</f>
        <v>5100.2423938482334</v>
      </c>
      <c r="K3064" s="354">
        <f t="array" ref="K3064">(PRODUCT(1+$G$2:G3064/100)-1)*100</f>
        <v>112.55158051702625</v>
      </c>
      <c r="M3064" s="361">
        <f t="shared" si="227"/>
        <v>4.1349476090693988</v>
      </c>
    </row>
    <row r="3065" spans="1:13">
      <c r="A3065" s="350">
        <v>41688</v>
      </c>
      <c r="B3065" s="346">
        <v>62.4071</v>
      </c>
      <c r="C3065" s="346">
        <v>3311.27</v>
      </c>
      <c r="D3065" s="346"/>
      <c r="E3065" s="351">
        <f t="shared" si="223"/>
        <v>41688</v>
      </c>
      <c r="F3065" s="353">
        <f t="shared" si="224"/>
        <v>0.3076393900574903</v>
      </c>
      <c r="G3065" s="354">
        <f t="shared" si="225"/>
        <v>0.131542341514157</v>
      </c>
      <c r="I3065" s="351">
        <f t="shared" si="226"/>
        <v>41688</v>
      </c>
      <c r="J3065" s="353">
        <f t="array" ref="J3065">(PRODUCT(1+$F$2:F3065/100)-1)*100</f>
        <v>5116.2403878301793</v>
      </c>
      <c r="K3065" s="354">
        <f t="array" ref="K3065">(PRODUCT(1+$G$2:G3065/100)-1)*100</f>
        <v>112.83117584296369</v>
      </c>
      <c r="M3065" s="361">
        <f t="shared" si="227"/>
        <v>4.1347825119863444</v>
      </c>
    </row>
    <row r="3066" spans="1:13">
      <c r="A3066" s="350">
        <v>41689</v>
      </c>
      <c r="B3066" s="346">
        <v>61.175699999999999</v>
      </c>
      <c r="C3066" s="346">
        <v>3289.83</v>
      </c>
      <c r="D3066" s="346"/>
      <c r="E3066" s="351">
        <f t="shared" si="223"/>
        <v>41689</v>
      </c>
      <c r="F3066" s="353">
        <f t="shared" si="224"/>
        <v>-1.9731729242345786</v>
      </c>
      <c r="G3066" s="354">
        <f t="shared" si="225"/>
        <v>-0.6474857079005969</v>
      </c>
      <c r="I3066" s="351">
        <f t="shared" si="226"/>
        <v>41689</v>
      </c>
      <c r="J3066" s="353">
        <f t="array" ref="J3066">(PRODUCT(1+$F$2:F3066/100)-1)*100</f>
        <v>5013.3149448345257</v>
      </c>
      <c r="K3066" s="354">
        <f t="array" ref="K3066">(PRODUCT(1+$G$2:G3066/100)-1)*100</f>
        <v>111.45312439742372</v>
      </c>
      <c r="M3066" s="361">
        <f t="shared" si="227"/>
        <v>4.1354808559517959</v>
      </c>
    </row>
    <row r="3067" spans="1:13">
      <c r="A3067" s="350">
        <v>41690</v>
      </c>
      <c r="B3067" s="346">
        <v>62.1357</v>
      </c>
      <c r="C3067" s="346">
        <v>3310.27</v>
      </c>
      <c r="D3067" s="346"/>
      <c r="E3067" s="351">
        <f t="shared" si="223"/>
        <v>41690</v>
      </c>
      <c r="F3067" s="353">
        <f t="shared" si="224"/>
        <v>1.5692505357519426</v>
      </c>
      <c r="G3067" s="354">
        <f t="shared" si="225"/>
        <v>0.62130869984162729</v>
      </c>
      <c r="I3067" s="351">
        <f t="shared" si="226"/>
        <v>41690</v>
      </c>
      <c r="J3067" s="353">
        <f t="array" ref="J3067">(PRODUCT(1+$F$2:F3067/100)-1)*100</f>
        <v>5093.5556670010255</v>
      </c>
      <c r="K3067" s="354">
        <f t="array" ref="K3067">(PRODUCT(1+$G$2:G3067/100)-1)*100</f>
        <v>112.76690105539187</v>
      </c>
      <c r="M3067" s="361">
        <f t="shared" si="227"/>
        <v>4.1357827316861391</v>
      </c>
    </row>
    <row r="3068" spans="1:13">
      <c r="A3068" s="350">
        <v>41691</v>
      </c>
      <c r="B3068" s="346">
        <v>61.747100000000003</v>
      </c>
      <c r="C3068" s="346">
        <v>3304.36</v>
      </c>
      <c r="D3068" s="346"/>
      <c r="E3068" s="351">
        <f t="shared" si="223"/>
        <v>41691</v>
      </c>
      <c r="F3068" s="353">
        <f t="shared" si="224"/>
        <v>-0.62540536277856384</v>
      </c>
      <c r="G3068" s="354">
        <f t="shared" si="225"/>
        <v>-0.1785352856413458</v>
      </c>
      <c r="I3068" s="351">
        <f t="shared" si="226"/>
        <v>41691</v>
      </c>
      <c r="J3068" s="353">
        <f t="array" ref="J3068">(PRODUCT(1+$F$2:F3068/100)-1)*100</f>
        <v>5061.0748913407115</v>
      </c>
      <c r="K3068" s="354">
        <f t="array" ref="K3068">(PRODUCT(1+$G$2:G3068/100)-1)*100</f>
        <v>112.38703706084236</v>
      </c>
      <c r="M3068" s="361">
        <f t="shared" si="227"/>
        <v>4.1301734847647689</v>
      </c>
    </row>
    <row r="3069" spans="1:13">
      <c r="A3069" s="350">
        <v>41694</v>
      </c>
      <c r="B3069" s="346">
        <v>63.857100000000003</v>
      </c>
      <c r="C3069" s="346">
        <v>3324.84</v>
      </c>
      <c r="D3069" s="346"/>
      <c r="E3069" s="351">
        <f t="shared" si="223"/>
        <v>41694</v>
      </c>
      <c r="F3069" s="353">
        <f t="shared" si="224"/>
        <v>3.4171645308038734</v>
      </c>
      <c r="G3069" s="354">
        <f t="shared" si="225"/>
        <v>0.61978719025772566</v>
      </c>
      <c r="I3069" s="351">
        <f t="shared" si="226"/>
        <v>41694</v>
      </c>
      <c r="J3069" s="353">
        <f t="array" ref="J3069">(PRODUCT(1+$F$2:F3069/100)-1)*100</f>
        <v>5237.4373119358306</v>
      </c>
      <c r="K3069" s="354">
        <f t="array" ref="K3069">(PRODUCT(1+$G$2:G3069/100)-1)*100</f>
        <v>113.7033847103134</v>
      </c>
      <c r="M3069" s="361">
        <f t="shared" si="227"/>
        <v>4.1281305071655927</v>
      </c>
    </row>
    <row r="3070" spans="1:13">
      <c r="A3070" s="350">
        <v>41695</v>
      </c>
      <c r="B3070" s="346">
        <v>64.718500000000006</v>
      </c>
      <c r="C3070" s="346">
        <v>3320.43</v>
      </c>
      <c r="D3070" s="346"/>
      <c r="E3070" s="351">
        <f t="shared" si="223"/>
        <v>41695</v>
      </c>
      <c r="F3070" s="353">
        <f t="shared" si="224"/>
        <v>1.3489494511965017</v>
      </c>
      <c r="G3070" s="354">
        <f t="shared" si="225"/>
        <v>-0.13263796152597207</v>
      </c>
      <c r="I3070" s="351">
        <f t="shared" si="226"/>
        <v>41695</v>
      </c>
      <c r="J3070" s="353">
        <f t="array" ref="J3070">(PRODUCT(1+$F$2:F3070/100)-1)*100</f>
        <v>5309.4366432631468</v>
      </c>
      <c r="K3070" s="354">
        <f t="array" ref="K3070">(PRODUCT(1+$G$2:G3070/100)-1)*100</f>
        <v>113.41993289712163</v>
      </c>
      <c r="M3070" s="361">
        <f t="shared" si="227"/>
        <v>4.1278921580426484</v>
      </c>
    </row>
    <row r="3071" spans="1:13">
      <c r="A3071" s="350">
        <v>41696</v>
      </c>
      <c r="B3071" s="346">
        <v>64.112799999999993</v>
      </c>
      <c r="C3071" s="346">
        <v>3321.15</v>
      </c>
      <c r="D3071" s="346"/>
      <c r="E3071" s="351">
        <f t="shared" si="223"/>
        <v>41696</v>
      </c>
      <c r="F3071" s="353">
        <f t="shared" si="224"/>
        <v>-0.93589931781485891</v>
      </c>
      <c r="G3071" s="354">
        <f t="shared" si="225"/>
        <v>2.1683938526040336E-2</v>
      </c>
      <c r="I3071" s="351">
        <f t="shared" si="226"/>
        <v>41696</v>
      </c>
      <c r="J3071" s="353">
        <f t="array" ref="J3071">(PRODUCT(1+$F$2:F3071/100)-1)*100</f>
        <v>5258.8097626212193</v>
      </c>
      <c r="K3071" s="354">
        <f t="array" ref="K3071">(PRODUCT(1+$G$2:G3071/100)-1)*100</f>
        <v>113.46621074417334</v>
      </c>
      <c r="M3071" s="361">
        <f t="shared" si="227"/>
        <v>4.1277578909309192</v>
      </c>
    </row>
    <row r="3072" spans="1:13">
      <c r="A3072" s="350">
        <v>41697</v>
      </c>
      <c r="B3072" s="346">
        <v>64.604299999999995</v>
      </c>
      <c r="C3072" s="346">
        <v>3338.05</v>
      </c>
      <c r="D3072" s="346"/>
      <c r="E3072" s="351">
        <f t="shared" si="223"/>
        <v>41697</v>
      </c>
      <c r="F3072" s="353">
        <f t="shared" si="224"/>
        <v>0.76661758650378165</v>
      </c>
      <c r="G3072" s="354">
        <f t="shared" si="225"/>
        <v>0.50885988287190376</v>
      </c>
      <c r="I3072" s="351">
        <f t="shared" si="226"/>
        <v>41697</v>
      </c>
      <c r="J3072" s="353">
        <f t="array" ref="J3072">(PRODUCT(1+$F$2:F3072/100)-1)*100</f>
        <v>5299.891340688755</v>
      </c>
      <c r="K3072" s="354">
        <f t="array" ref="K3072">(PRODUCT(1+$G$2:G3072/100)-1)*100</f>
        <v>114.55245465413722</v>
      </c>
      <c r="M3072" s="361">
        <f t="shared" si="227"/>
        <v>4.1265090321642228</v>
      </c>
    </row>
    <row r="3073" spans="1:13">
      <c r="A3073" s="350">
        <v>41698</v>
      </c>
      <c r="B3073" s="346">
        <v>63.6614</v>
      </c>
      <c r="C3073" s="346">
        <v>3347.38</v>
      </c>
      <c r="D3073" s="346"/>
      <c r="E3073" s="351">
        <f t="shared" si="223"/>
        <v>41698</v>
      </c>
      <c r="F3073" s="353">
        <f t="shared" si="224"/>
        <v>-1.4595003738141155</v>
      </c>
      <c r="G3073" s="354">
        <f t="shared" si="225"/>
        <v>0.27950450113090053</v>
      </c>
      <c r="I3073" s="351">
        <f t="shared" si="226"/>
        <v>41698</v>
      </c>
      <c r="J3073" s="353">
        <f t="array" ref="J3073">(PRODUCT(1+$F$2:F3073/100)-1)*100</f>
        <v>5221.0799063858467</v>
      </c>
      <c r="K3073" s="354">
        <f t="array" ref="K3073">(PRODUCT(1+$G$2:G3073/100)-1)*100</f>
        <v>115.15213842218235</v>
      </c>
      <c r="M3073" s="361">
        <f t="shared" si="227"/>
        <v>4.1267150368594177</v>
      </c>
    </row>
    <row r="3074" spans="1:13">
      <c r="A3074" s="350">
        <v>41701</v>
      </c>
      <c r="B3074" s="346">
        <v>63.655700000000003</v>
      </c>
      <c r="C3074" s="346">
        <v>3322.85</v>
      </c>
      <c r="D3074" s="346"/>
      <c r="E3074" s="351">
        <f t="shared" si="223"/>
        <v>41701</v>
      </c>
      <c r="F3074" s="353">
        <f t="shared" si="224"/>
        <v>-8.9536202471207638E-3</v>
      </c>
      <c r="G3074" s="354">
        <f t="shared" si="225"/>
        <v>-0.73281193052477933</v>
      </c>
      <c r="I3074" s="351">
        <f t="shared" si="226"/>
        <v>41701</v>
      </c>
      <c r="J3074" s="353">
        <f t="array" ref="J3074">(PRODUCT(1+$F$2:F3074/100)-1)*100</f>
        <v>5220.6034770979832</v>
      </c>
      <c r="K3074" s="354">
        <f t="array" ref="K3074">(PRODUCT(1+$G$2:G3074/100)-1)*100</f>
        <v>113.57547788304542</v>
      </c>
      <c r="M3074" s="361">
        <f t="shared" si="227"/>
        <v>4.1266984935953106</v>
      </c>
    </row>
    <row r="3075" spans="1:13">
      <c r="A3075" s="350">
        <v>41702</v>
      </c>
      <c r="B3075" s="346">
        <v>64.997100000000003</v>
      </c>
      <c r="C3075" s="346">
        <v>3373.64</v>
      </c>
      <c r="D3075" s="346"/>
      <c r="E3075" s="351">
        <f t="shared" ref="E3075:E3138" si="228">A3075</f>
        <v>41702</v>
      </c>
      <c r="F3075" s="353">
        <f t="shared" ref="F3075:F3138" si="229">((B3075/B3074)-1)*100</f>
        <v>2.107273975464885</v>
      </c>
      <c r="G3075" s="354">
        <f t="shared" ref="G3075:G3138" si="230">((C3075/C3074)-1)*100</f>
        <v>1.5285071550024787</v>
      </c>
      <c r="I3075" s="351">
        <f t="shared" ref="I3075:I3138" si="231">E3075</f>
        <v>41702</v>
      </c>
      <c r="J3075" s="353">
        <f t="array" ref="J3075">(PRODUCT(1+$F$2:F3075/100)-1)*100</f>
        <v>5332.7231695085484</v>
      </c>
      <c r="K3075" s="354">
        <f t="array" ref="K3075">(PRODUCT(1+$G$2:G3075/100)-1)*100</f>
        <v>116.83999434381853</v>
      </c>
      <c r="M3075" s="361">
        <f t="shared" si="227"/>
        <v>4.1272132231976641</v>
      </c>
    </row>
    <row r="3076" spans="1:13">
      <c r="A3076" s="350">
        <v>41703</v>
      </c>
      <c r="B3076" s="346">
        <v>64.785700000000006</v>
      </c>
      <c r="C3076" s="346">
        <v>3374.1</v>
      </c>
      <c r="D3076" s="346"/>
      <c r="E3076" s="351">
        <f t="shared" si="228"/>
        <v>41703</v>
      </c>
      <c r="F3076" s="353">
        <f t="shared" si="229"/>
        <v>-0.32524528017403576</v>
      </c>
      <c r="G3076" s="354">
        <f t="shared" si="230"/>
        <v>1.3635124079636185E-2</v>
      </c>
      <c r="I3076" s="351">
        <f t="shared" si="231"/>
        <v>41703</v>
      </c>
      <c r="J3076" s="353">
        <f t="array" ref="J3076">(PRODUCT(1+$F$2:F3076/100)-1)*100</f>
        <v>5315.0534938148003</v>
      </c>
      <c r="K3076" s="354">
        <f t="array" ref="K3076">(PRODUCT(1+$G$2:G3076/100)-1)*100</f>
        <v>116.86956074610157</v>
      </c>
      <c r="M3076" s="361">
        <f t="shared" si="227"/>
        <v>4.1254316738966184</v>
      </c>
    </row>
    <row r="3077" spans="1:13">
      <c r="A3077" s="350">
        <v>41704</v>
      </c>
      <c r="B3077" s="346">
        <v>64.358500000000006</v>
      </c>
      <c r="C3077" s="346">
        <v>3380.49</v>
      </c>
      <c r="D3077" s="346"/>
      <c r="E3077" s="351">
        <f t="shared" si="228"/>
        <v>41704</v>
      </c>
      <c r="F3077" s="353">
        <f t="shared" si="229"/>
        <v>-0.65940477605397341</v>
      </c>
      <c r="G3077" s="354">
        <f t="shared" si="230"/>
        <v>0.18938383568951611</v>
      </c>
      <c r="I3077" s="351">
        <f t="shared" si="231"/>
        <v>41704</v>
      </c>
      <c r="J3077" s="353">
        <f t="array" ref="J3077">(PRODUCT(1+$F$2:F3077/100)-1)*100</f>
        <v>5279.3463724507083</v>
      </c>
      <c r="K3077" s="354">
        <f t="array" ref="K3077">(PRODUCT(1+$G$2:G3077/100)-1)*100</f>
        <v>117.28027663868556</v>
      </c>
      <c r="M3077" s="361">
        <f t="shared" si="227"/>
        <v>4.1250624417508321</v>
      </c>
    </row>
    <row r="3078" spans="1:13">
      <c r="A3078" s="350">
        <v>41705</v>
      </c>
      <c r="B3078" s="346">
        <v>64.052800000000005</v>
      </c>
      <c r="C3078" s="346">
        <v>3382.57</v>
      </c>
      <c r="D3078" s="346"/>
      <c r="E3078" s="351">
        <f t="shared" si="228"/>
        <v>41705</v>
      </c>
      <c r="F3078" s="353">
        <f t="shared" si="229"/>
        <v>-0.47499553283559814</v>
      </c>
      <c r="G3078" s="354">
        <f t="shared" si="230"/>
        <v>6.1529541575344737E-2</v>
      </c>
      <c r="I3078" s="351">
        <f t="shared" si="231"/>
        <v>41705</v>
      </c>
      <c r="J3078" s="353">
        <f t="array" ref="J3078">(PRODUCT(1+$F$2:F3078/100)-1)*100</f>
        <v>5253.7947174858136</v>
      </c>
      <c r="K3078" s="354">
        <f t="array" ref="K3078">(PRODUCT(1+$G$2:G3078/100)-1)*100</f>
        <v>117.413968196835</v>
      </c>
      <c r="M3078" s="361">
        <f t="shared" si="227"/>
        <v>4.1196409729784094</v>
      </c>
    </row>
    <row r="3079" spans="1:13">
      <c r="A3079" s="350">
        <v>41708</v>
      </c>
      <c r="B3079" s="346">
        <v>62.85</v>
      </c>
      <c r="C3079" s="346">
        <v>3381.22</v>
      </c>
      <c r="D3079" s="346"/>
      <c r="E3079" s="351">
        <f t="shared" si="228"/>
        <v>41708</v>
      </c>
      <c r="F3079" s="353">
        <f t="shared" si="229"/>
        <v>-1.8778257937201892</v>
      </c>
      <c r="G3079" s="354">
        <f t="shared" si="230"/>
        <v>-3.9910482266458658E-2</v>
      </c>
      <c r="I3079" s="351">
        <f t="shared" si="231"/>
        <v>41708</v>
      </c>
      <c r="J3079" s="353">
        <f t="array" ref="J3079">(PRODUCT(1+$F$2:F3079/100)-1)*100</f>
        <v>5153.2597793380364</v>
      </c>
      <c r="K3079" s="354">
        <f t="array" ref="K3079">(PRODUCT(1+$G$2:G3079/100)-1)*100</f>
        <v>117.32719723361301</v>
      </c>
      <c r="M3079" s="361">
        <f t="shared" si="227"/>
        <v>4.1199789695215143</v>
      </c>
    </row>
    <row r="3080" spans="1:13">
      <c r="A3080" s="350">
        <v>41709</v>
      </c>
      <c r="B3080" s="346">
        <v>62.497100000000003</v>
      </c>
      <c r="C3080" s="346">
        <v>3364.17</v>
      </c>
      <c r="D3080" s="346"/>
      <c r="E3080" s="351">
        <f t="shared" si="228"/>
        <v>41709</v>
      </c>
      <c r="F3080" s="353">
        <f t="shared" si="229"/>
        <v>-0.56149562450278356</v>
      </c>
      <c r="G3080" s="354">
        <f t="shared" si="230"/>
        <v>-0.50425586031076497</v>
      </c>
      <c r="I3080" s="351">
        <f t="shared" si="231"/>
        <v>41709</v>
      </c>
      <c r="J3080" s="353">
        <f t="array" ref="J3080">(PRODUCT(1+$F$2:F3080/100)-1)*100</f>
        <v>5123.7629555332887</v>
      </c>
      <c r="K3080" s="354">
        <f t="array" ref="K3080">(PRODUCT(1+$G$2:G3080/100)-1)*100</f>
        <v>116.23131210551337</v>
      </c>
      <c r="M3080" s="361">
        <f t="shared" si="227"/>
        <v>4.1182123200860552</v>
      </c>
    </row>
    <row r="3081" spans="1:13">
      <c r="A3081" s="350">
        <v>41710</v>
      </c>
      <c r="B3081" s="346">
        <v>62.368499999999997</v>
      </c>
      <c r="C3081" s="346">
        <v>3366.07</v>
      </c>
      <c r="D3081" s="346"/>
      <c r="E3081" s="351">
        <f t="shared" si="228"/>
        <v>41710</v>
      </c>
      <c r="F3081" s="353">
        <f t="shared" si="229"/>
        <v>-0.20576954770702427</v>
      </c>
      <c r="G3081" s="354">
        <f t="shared" si="230"/>
        <v>5.6477526403253542E-2</v>
      </c>
      <c r="I3081" s="351">
        <f t="shared" si="231"/>
        <v>41710</v>
      </c>
      <c r="J3081" s="353">
        <f t="array" ref="J3081">(PRODUCT(1+$F$2:F3081/100)-1)*100</f>
        <v>5113.0140421264014</v>
      </c>
      <c r="K3081" s="354">
        <f t="array" ref="K3081">(PRODUCT(1+$G$2:G3081/100)-1)*100</f>
        <v>116.35343420189987</v>
      </c>
      <c r="M3081" s="361">
        <f t="shared" si="227"/>
        <v>4.1175657700474577</v>
      </c>
    </row>
    <row r="3082" spans="1:13">
      <c r="A3082" s="350">
        <v>41711</v>
      </c>
      <c r="B3082" s="346">
        <v>61.437100000000001</v>
      </c>
      <c r="C3082" s="346">
        <v>3327.11</v>
      </c>
      <c r="D3082" s="346"/>
      <c r="E3082" s="351">
        <f t="shared" si="228"/>
        <v>41711</v>
      </c>
      <c r="F3082" s="353">
        <f t="shared" si="229"/>
        <v>-1.4933820758876615</v>
      </c>
      <c r="G3082" s="354">
        <f t="shared" si="230"/>
        <v>-1.1574328519608934</v>
      </c>
      <c r="I3082" s="351">
        <f t="shared" si="231"/>
        <v>41711</v>
      </c>
      <c r="J3082" s="353">
        <f t="array" ref="J3082">(PRODUCT(1+$F$2:F3082/100)-1)*100</f>
        <v>5035.1638248077779</v>
      </c>
      <c r="K3082" s="354">
        <f t="array" ref="K3082">(PRODUCT(1+$G$2:G3082/100)-1)*100</f>
        <v>113.8492884781015</v>
      </c>
      <c r="M3082" s="361">
        <f t="shared" si="227"/>
        <v>4.1174898644974203</v>
      </c>
    </row>
    <row r="3083" spans="1:13">
      <c r="A3083" s="350">
        <v>41712</v>
      </c>
      <c r="B3083" s="346">
        <v>60.641399999999997</v>
      </c>
      <c r="C3083" s="346">
        <v>3317.81</v>
      </c>
      <c r="D3083" s="346"/>
      <c r="E3083" s="351">
        <f t="shared" si="228"/>
        <v>41712</v>
      </c>
      <c r="F3083" s="353">
        <f t="shared" si="229"/>
        <v>-1.2951457669714284</v>
      </c>
      <c r="G3083" s="354">
        <f t="shared" si="230"/>
        <v>-0.27952186732630446</v>
      </c>
      <c r="I3083" s="351">
        <f t="shared" si="231"/>
        <v>41712</v>
      </c>
      <c r="J3083" s="353">
        <f t="array" ref="J3083">(PRODUCT(1+$F$2:F3083/100)-1)*100</f>
        <v>4968.6559679037327</v>
      </c>
      <c r="K3083" s="354">
        <f t="array" ref="K3083">(PRODUCT(1+$G$2:G3083/100)-1)*100</f>
        <v>113.25153295368349</v>
      </c>
      <c r="M3083" s="361">
        <f t="shared" si="227"/>
        <v>4.1085319949895371</v>
      </c>
    </row>
    <row r="3084" spans="1:13">
      <c r="A3084" s="350">
        <v>41715</v>
      </c>
      <c r="B3084" s="346">
        <v>60.388500000000001</v>
      </c>
      <c r="C3084" s="346">
        <v>3349.71</v>
      </c>
      <c r="D3084" s="346"/>
      <c r="E3084" s="351">
        <f t="shared" si="228"/>
        <v>41715</v>
      </c>
      <c r="F3084" s="353">
        <f t="shared" si="229"/>
        <v>-0.41704182291305569</v>
      </c>
      <c r="G3084" s="354">
        <f t="shared" si="230"/>
        <v>0.9614776011887427</v>
      </c>
      <c r="I3084" s="351">
        <f t="shared" si="231"/>
        <v>41715</v>
      </c>
      <c r="J3084" s="353">
        <f t="array" ref="J3084">(PRODUCT(1+$F$2:F3084/100)-1)*100</f>
        <v>4947.5175526579951</v>
      </c>
      <c r="K3084" s="354">
        <f t="array" ref="K3084">(PRODUCT(1+$G$2:G3084/100)-1)*100</f>
        <v>115.30189867722478</v>
      </c>
      <c r="M3084" s="361">
        <f t="shared" si="227"/>
        <v>4.1081481687512476</v>
      </c>
    </row>
    <row r="3085" spans="1:13">
      <c r="A3085" s="350">
        <v>41716</v>
      </c>
      <c r="B3085" s="346">
        <v>60.035699999999999</v>
      </c>
      <c r="C3085" s="346">
        <v>3373.98</v>
      </c>
      <c r="D3085" s="346"/>
      <c r="E3085" s="351">
        <f t="shared" si="228"/>
        <v>41716</v>
      </c>
      <c r="F3085" s="353">
        <f t="shared" si="229"/>
        <v>-0.58421719367098834</v>
      </c>
      <c r="G3085" s="354">
        <f t="shared" si="230"/>
        <v>0.72454033334228285</v>
      </c>
      <c r="I3085" s="351">
        <f t="shared" si="231"/>
        <v>41716</v>
      </c>
      <c r="J3085" s="353">
        <f t="array" ref="J3085">(PRODUCT(1+$F$2:F3085/100)-1)*100</f>
        <v>4918.0290872618061</v>
      </c>
      <c r="K3085" s="354">
        <f t="array" ref="K3085">(PRODUCT(1+$G$2:G3085/100)-1)*100</f>
        <v>116.86184777159299</v>
      </c>
      <c r="M3085" s="361">
        <f t="shared" si="227"/>
        <v>4.1082336962770931</v>
      </c>
    </row>
    <row r="3086" spans="1:13">
      <c r="A3086" s="350">
        <v>41717</v>
      </c>
      <c r="B3086" s="346">
        <v>60.012799999999999</v>
      </c>
      <c r="C3086" s="346">
        <v>3353.29</v>
      </c>
      <c r="D3086" s="346"/>
      <c r="E3086" s="351">
        <f t="shared" si="228"/>
        <v>41717</v>
      </c>
      <c r="F3086" s="353">
        <f t="shared" si="229"/>
        <v>-3.8143971003923305E-2</v>
      </c>
      <c r="G3086" s="354">
        <f t="shared" si="230"/>
        <v>-0.61322236646335071</v>
      </c>
      <c r="I3086" s="351">
        <f t="shared" si="231"/>
        <v>41717</v>
      </c>
      <c r="J3086" s="353">
        <f t="array" ref="J3086">(PRODUCT(1+$F$2:F3086/100)-1)*100</f>
        <v>4916.1150117017924</v>
      </c>
      <c r="K3086" s="354">
        <f t="array" ref="K3086">(PRODUCT(1+$G$2:G3086/100)-1)*100</f>
        <v>115.5320024167319</v>
      </c>
      <c r="M3086" s="361">
        <f t="shared" si="227"/>
        <v>4.1074348189270591</v>
      </c>
    </row>
    <row r="3087" spans="1:13">
      <c r="A3087" s="350">
        <v>41718</v>
      </c>
      <c r="B3087" s="346">
        <v>60.61</v>
      </c>
      <c r="C3087" s="346">
        <v>3373.6</v>
      </c>
      <c r="D3087" s="346"/>
      <c r="E3087" s="351">
        <f t="shared" si="228"/>
        <v>41718</v>
      </c>
      <c r="F3087" s="353">
        <f t="shared" si="229"/>
        <v>0.99512104084462649</v>
      </c>
      <c r="G3087" s="354">
        <f t="shared" si="230"/>
        <v>0.60567383077514414</v>
      </c>
      <c r="I3087" s="351">
        <f t="shared" si="231"/>
        <v>41718</v>
      </c>
      <c r="J3087" s="353">
        <f t="array" ref="J3087">(PRODUCT(1+$F$2:F3087/100)-1)*100</f>
        <v>4966.0314276162026</v>
      </c>
      <c r="K3087" s="354">
        <f t="array" ref="K3087">(PRODUCT(1+$G$2:G3087/100)-1)*100</f>
        <v>116.83742335231568</v>
      </c>
      <c r="M3087" s="361">
        <f t="shared" si="227"/>
        <v>4.1072036851296465</v>
      </c>
    </row>
    <row r="3088" spans="1:13">
      <c r="A3088" s="350">
        <v>41719</v>
      </c>
      <c r="B3088" s="346">
        <v>57.998600000000003</v>
      </c>
      <c r="C3088" s="346">
        <v>3363.72</v>
      </c>
      <c r="D3088" s="346"/>
      <c r="E3088" s="351">
        <f t="shared" si="228"/>
        <v>41719</v>
      </c>
      <c r="F3088" s="353">
        <f t="shared" si="229"/>
        <v>-4.3085299455535297</v>
      </c>
      <c r="G3088" s="354">
        <f t="shared" si="230"/>
        <v>-0.29286222433009268</v>
      </c>
      <c r="I3088" s="351">
        <f t="shared" si="231"/>
        <v>41719</v>
      </c>
      <c r="J3088" s="353">
        <f t="array" ref="J3088">(PRODUCT(1+$F$2:F3088/100)-1)*100</f>
        <v>4747.7599465062058</v>
      </c>
      <c r="K3088" s="354">
        <f t="array" ref="K3088">(PRODUCT(1+$G$2:G3088/100)-1)*100</f>
        <v>116.20238845110605</v>
      </c>
      <c r="M3088" s="361">
        <f t="shared" si="227"/>
        <v>4.1080137141405251</v>
      </c>
    </row>
    <row r="3089" spans="1:13">
      <c r="A3089" s="350">
        <v>41722</v>
      </c>
      <c r="B3089" s="346">
        <v>54.128500000000003</v>
      </c>
      <c r="C3089" s="346">
        <v>3347.36</v>
      </c>
      <c r="D3089" s="346"/>
      <c r="E3089" s="351">
        <f t="shared" si="228"/>
        <v>41722</v>
      </c>
      <c r="F3089" s="353">
        <f t="shared" si="229"/>
        <v>-6.6727472732100441</v>
      </c>
      <c r="G3089" s="354">
        <f t="shared" si="230"/>
        <v>-0.48636628494641565</v>
      </c>
      <c r="I3089" s="351">
        <f t="shared" si="231"/>
        <v>41722</v>
      </c>
      <c r="J3089" s="353">
        <f t="array" ref="J3089">(PRODUCT(1+$F$2:F3089/100)-1)*100</f>
        <v>4424.281176863944</v>
      </c>
      <c r="K3089" s="354">
        <f t="array" ref="K3089">(PRODUCT(1+$G$2:G3089/100)-1)*100</f>
        <v>115.15085292643099</v>
      </c>
      <c r="M3089" s="361">
        <f t="shared" si="227"/>
        <v>4.1135610404893459</v>
      </c>
    </row>
    <row r="3090" spans="1:13">
      <c r="A3090" s="350">
        <v>41723</v>
      </c>
      <c r="B3090" s="346">
        <v>52.9771</v>
      </c>
      <c r="C3090" s="346">
        <v>3362.44</v>
      </c>
      <c r="D3090" s="346"/>
      <c r="E3090" s="351">
        <f t="shared" si="228"/>
        <v>41723</v>
      </c>
      <c r="F3090" s="353">
        <f t="shared" si="229"/>
        <v>-2.1271603683826523</v>
      </c>
      <c r="G3090" s="354">
        <f t="shared" si="230"/>
        <v>0.45050427799817605</v>
      </c>
      <c r="I3090" s="351">
        <f t="shared" si="231"/>
        <v>41723</v>
      </c>
      <c r="J3090" s="353">
        <f t="array" ref="J3090">(PRODUCT(1+$F$2:F3090/100)-1)*100</f>
        <v>4328.0424607154982</v>
      </c>
      <c r="K3090" s="354">
        <f t="array" ref="K3090">(PRODUCT(1+$G$2:G3090/100)-1)*100</f>
        <v>116.12011672301415</v>
      </c>
      <c r="M3090" s="361">
        <f t="shared" ref="M3090:M3153" si="232">_xlfn.STDEV.S(F2308:F3090)</f>
        <v>4.114362810883077</v>
      </c>
    </row>
    <row r="3091" spans="1:13">
      <c r="A3091" s="350">
        <v>41724</v>
      </c>
      <c r="B3091" s="346">
        <v>53.1828</v>
      </c>
      <c r="C3091" s="346">
        <v>3339</v>
      </c>
      <c r="D3091" s="346"/>
      <c r="E3091" s="351">
        <f t="shared" si="228"/>
        <v>41724</v>
      </c>
      <c r="F3091" s="353">
        <f t="shared" si="229"/>
        <v>0.38828097423226904</v>
      </c>
      <c r="G3091" s="354">
        <f t="shared" si="230"/>
        <v>-0.69711281093491895</v>
      </c>
      <c r="I3091" s="351">
        <f t="shared" si="231"/>
        <v>41724</v>
      </c>
      <c r="J3091" s="353">
        <f t="array" ref="J3091">(PRODUCT(1+$F$2:F3091/100)-1)*100</f>
        <v>4345.2357071213828</v>
      </c>
      <c r="K3091" s="354">
        <f t="array" ref="K3091">(PRODUCT(1+$G$2:G3091/100)-1)*100</f>
        <v>114.61351570233052</v>
      </c>
      <c r="M3091" s="361">
        <f t="shared" si="232"/>
        <v>4.1143631067313109</v>
      </c>
    </row>
    <row r="3092" spans="1:13">
      <c r="A3092" s="350">
        <v>41725</v>
      </c>
      <c r="B3092" s="346">
        <v>52.025700000000001</v>
      </c>
      <c r="C3092" s="346">
        <v>3333.23</v>
      </c>
      <c r="D3092" s="346"/>
      <c r="E3092" s="351">
        <f t="shared" si="228"/>
        <v>41725</v>
      </c>
      <c r="F3092" s="353">
        <f t="shared" si="229"/>
        <v>-2.1757034229111682</v>
      </c>
      <c r="G3092" s="354">
        <f t="shared" si="230"/>
        <v>-0.17280622941000523</v>
      </c>
      <c r="I3092" s="351">
        <f t="shared" si="231"/>
        <v>41725</v>
      </c>
      <c r="J3092" s="353">
        <f t="array" ref="J3092">(PRODUCT(1+$F$2:F3092/100)-1)*100</f>
        <v>4248.5205616850744</v>
      </c>
      <c r="K3092" s="354">
        <f t="array" ref="K3092">(PRODUCT(1+$G$2:G3092/100)-1)*100</f>
        <v>114.24265017804105</v>
      </c>
      <c r="M3092" s="361">
        <f t="shared" si="232"/>
        <v>4.1137661378503694</v>
      </c>
    </row>
    <row r="3093" spans="1:13">
      <c r="A3093" s="350">
        <v>41726</v>
      </c>
      <c r="B3093" s="346">
        <v>51.267099999999999</v>
      </c>
      <c r="C3093" s="346">
        <v>3348.83</v>
      </c>
      <c r="D3093" s="346"/>
      <c r="E3093" s="351">
        <f t="shared" si="228"/>
        <v>41726</v>
      </c>
      <c r="F3093" s="353">
        <f t="shared" si="229"/>
        <v>-1.4581255033569995</v>
      </c>
      <c r="G3093" s="354">
        <f t="shared" si="230"/>
        <v>0.46801450844975445</v>
      </c>
      <c r="I3093" s="351">
        <f t="shared" si="231"/>
        <v>41726</v>
      </c>
      <c r="J3093" s="353">
        <f t="array" ref="J3093">(PRODUCT(1+$F$2:F3093/100)-1)*100</f>
        <v>4185.1136743564211</v>
      </c>
      <c r="K3093" s="354">
        <f t="array" ref="K3093">(PRODUCT(1+$G$2:G3093/100)-1)*100</f>
        <v>115.24533686416154</v>
      </c>
      <c r="M3093" s="361">
        <f t="shared" si="232"/>
        <v>4.1141600974717489</v>
      </c>
    </row>
    <row r="3094" spans="1:13">
      <c r="A3094" s="350">
        <v>41729</v>
      </c>
      <c r="B3094" s="346">
        <v>50.289900000000003</v>
      </c>
      <c r="C3094" s="346">
        <v>3375.51</v>
      </c>
      <c r="D3094" s="346"/>
      <c r="E3094" s="351">
        <f t="shared" si="228"/>
        <v>41729</v>
      </c>
      <c r="F3094" s="353">
        <f t="shared" si="229"/>
        <v>-1.9060957222078012</v>
      </c>
      <c r="G3094" s="354">
        <f t="shared" si="230"/>
        <v>0.79669615955424433</v>
      </c>
      <c r="I3094" s="351">
        <f t="shared" si="231"/>
        <v>41729</v>
      </c>
      <c r="J3094" s="353">
        <f t="array" ref="J3094">(PRODUCT(1+$F$2:F3094/100)-1)*100</f>
        <v>4103.435305917772</v>
      </c>
      <c r="K3094" s="354">
        <f t="array" ref="K3094">(PRODUCT(1+$G$2:G3094/100)-1)*100</f>
        <v>116.96018819657792</v>
      </c>
      <c r="M3094" s="361">
        <f t="shared" si="232"/>
        <v>4.1148062185006316</v>
      </c>
    </row>
    <row r="3095" spans="1:13">
      <c r="A3095" s="350">
        <v>41730</v>
      </c>
      <c r="B3095" s="346">
        <v>52.098599999999998</v>
      </c>
      <c r="C3095" s="346">
        <v>3399.51</v>
      </c>
      <c r="D3095" s="346"/>
      <c r="E3095" s="351">
        <f t="shared" si="228"/>
        <v>41730</v>
      </c>
      <c r="F3095" s="353">
        <f t="shared" si="229"/>
        <v>3.5965472192229342</v>
      </c>
      <c r="G3095" s="354">
        <f t="shared" si="230"/>
        <v>0.71100367055645375</v>
      </c>
      <c r="I3095" s="351">
        <f t="shared" si="231"/>
        <v>41730</v>
      </c>
      <c r="J3095" s="353">
        <f t="array" ref="J3095">(PRODUCT(1+$F$2:F3095/100)-1)*100</f>
        <v>4254.6138415245923</v>
      </c>
      <c r="K3095" s="354">
        <f t="array" ref="K3095">(PRODUCT(1+$G$2:G3095/100)-1)*100</f>
        <v>118.50278309830178</v>
      </c>
      <c r="M3095" s="361">
        <f t="shared" si="232"/>
        <v>4.1166592399316784</v>
      </c>
    </row>
    <row r="3096" spans="1:13">
      <c r="A3096" s="350">
        <v>41731</v>
      </c>
      <c r="B3096" s="346">
        <v>51.84</v>
      </c>
      <c r="C3096" s="346">
        <v>3409.8</v>
      </c>
      <c r="D3096" s="346"/>
      <c r="E3096" s="351">
        <f t="shared" si="228"/>
        <v>41731</v>
      </c>
      <c r="F3096" s="353">
        <f t="shared" si="229"/>
        <v>-0.49636650505002766</v>
      </c>
      <c r="G3096" s="354">
        <f t="shared" si="230"/>
        <v>0.30269068189239245</v>
      </c>
      <c r="I3096" s="351">
        <f t="shared" si="231"/>
        <v>41731</v>
      </c>
      <c r="J3096" s="353">
        <f t="array" ref="J3096">(PRODUCT(1+$F$2:F3096/100)-1)*100</f>
        <v>4232.9989969909921</v>
      </c>
      <c r="K3096" s="354">
        <f t="array" ref="K3096">(PRODUCT(1+$G$2:G3096/100)-1)*100</f>
        <v>119.1641706624159</v>
      </c>
      <c r="M3096" s="361">
        <f t="shared" si="232"/>
        <v>4.1162858285667392</v>
      </c>
    </row>
    <row r="3097" spans="1:13">
      <c r="A3097" s="350">
        <v>41732</v>
      </c>
      <c r="B3097" s="346">
        <v>50.67</v>
      </c>
      <c r="C3097" s="346">
        <v>3406</v>
      </c>
      <c r="D3097" s="346"/>
      <c r="E3097" s="351">
        <f t="shared" si="228"/>
        <v>41732</v>
      </c>
      <c r="F3097" s="353">
        <f t="shared" si="229"/>
        <v>-2.2569444444444531</v>
      </c>
      <c r="G3097" s="354">
        <f t="shared" si="230"/>
        <v>-0.11144348642149193</v>
      </c>
      <c r="I3097" s="351">
        <f t="shared" si="231"/>
        <v>41732</v>
      </c>
      <c r="J3097" s="353">
        <f t="array" ref="J3097">(PRODUCT(1+$F$2:F3097/100)-1)*100</f>
        <v>4135.2056168505706</v>
      </c>
      <c r="K3097" s="354">
        <f t="array" ref="K3097">(PRODUCT(1+$G$2:G3097/100)-1)*100</f>
        <v>118.91992646964296</v>
      </c>
      <c r="M3097" s="361">
        <f t="shared" si="232"/>
        <v>4.1170327264079711</v>
      </c>
    </row>
    <row r="3098" spans="1:13">
      <c r="A3098" s="350">
        <v>41733</v>
      </c>
      <c r="B3098" s="346">
        <v>48.187100000000001</v>
      </c>
      <c r="C3098" s="346">
        <v>3363.41</v>
      </c>
      <c r="D3098" s="346"/>
      <c r="E3098" s="351">
        <f t="shared" si="228"/>
        <v>41733</v>
      </c>
      <c r="F3098" s="353">
        <f t="shared" si="229"/>
        <v>-4.9001381488059987</v>
      </c>
      <c r="G3098" s="354">
        <f t="shared" si="230"/>
        <v>-1.2504403992953605</v>
      </c>
      <c r="I3098" s="351">
        <f t="shared" si="231"/>
        <v>41733</v>
      </c>
      <c r="J3098" s="353">
        <f t="array" ref="J3098">(PRODUCT(1+$F$2:F3098/100)-1)*100</f>
        <v>3927.6746907389011</v>
      </c>
      <c r="K3098" s="354">
        <f t="array" ref="K3098">(PRODUCT(1+$G$2:G3098/100)-1)*100</f>
        <v>116.18246326695885</v>
      </c>
      <c r="M3098" s="361">
        <f t="shared" si="232"/>
        <v>4.1209416121426212</v>
      </c>
    </row>
    <row r="3099" spans="1:13">
      <c r="A3099" s="350">
        <v>41736</v>
      </c>
      <c r="B3099" s="346">
        <v>48.285699999999999</v>
      </c>
      <c r="C3099" s="346">
        <v>3327.27</v>
      </c>
      <c r="D3099" s="346"/>
      <c r="E3099" s="351">
        <f t="shared" si="228"/>
        <v>41736</v>
      </c>
      <c r="F3099" s="353">
        <f t="shared" si="229"/>
        <v>0.20461907855007233</v>
      </c>
      <c r="G3099" s="354">
        <f t="shared" si="230"/>
        <v>-1.074504743697613</v>
      </c>
      <c r="I3099" s="351">
        <f t="shared" si="231"/>
        <v>41736</v>
      </c>
      <c r="J3099" s="353">
        <f t="array" ref="J3099">(PRODUCT(1+$F$2:F3099/100)-1)*100</f>
        <v>3935.9160815780851</v>
      </c>
      <c r="K3099" s="354">
        <f t="array" ref="K3099">(PRODUCT(1+$G$2:G3099/100)-1)*100</f>
        <v>113.85957244411303</v>
      </c>
      <c r="M3099" s="361">
        <f t="shared" si="232"/>
        <v>4.1203991796165109</v>
      </c>
    </row>
    <row r="3100" spans="1:13">
      <c r="A3100" s="350">
        <v>41737</v>
      </c>
      <c r="B3100" s="346">
        <v>49.8414</v>
      </c>
      <c r="C3100" s="346">
        <v>3340.84</v>
      </c>
      <c r="D3100" s="346"/>
      <c r="E3100" s="351">
        <f t="shared" si="228"/>
        <v>41737</v>
      </c>
      <c r="F3100" s="353">
        <f t="shared" si="229"/>
        <v>3.2218648585399023</v>
      </c>
      <c r="G3100" s="354">
        <f t="shared" si="230"/>
        <v>0.40784186435125491</v>
      </c>
      <c r="I3100" s="351">
        <f t="shared" si="231"/>
        <v>41737</v>
      </c>
      <c r="J3100" s="353">
        <f t="array" ref="J3100">(PRODUCT(1+$F$2:F3100/100)-1)*100</f>
        <v>4065.9478435306105</v>
      </c>
      <c r="K3100" s="354">
        <f t="array" ref="K3100">(PRODUCT(1+$G$2:G3100/100)-1)*100</f>
        <v>114.73178131146273</v>
      </c>
      <c r="M3100" s="361">
        <f t="shared" si="232"/>
        <v>4.1208021644618134</v>
      </c>
    </row>
    <row r="3101" spans="1:13">
      <c r="A3101" s="350">
        <v>41738</v>
      </c>
      <c r="B3101" s="346">
        <v>50.4328</v>
      </c>
      <c r="C3101" s="346">
        <v>3377.61</v>
      </c>
      <c r="D3101" s="346"/>
      <c r="E3101" s="351">
        <f t="shared" si="228"/>
        <v>41738</v>
      </c>
      <c r="F3101" s="353">
        <f t="shared" si="229"/>
        <v>1.1865637803111451</v>
      </c>
      <c r="G3101" s="354">
        <f t="shared" si="230"/>
        <v>1.1006214006058279</v>
      </c>
      <c r="I3101" s="351">
        <f t="shared" si="231"/>
        <v>41738</v>
      </c>
      <c r="J3101" s="353">
        <f t="array" ref="J3101">(PRODUCT(1+$F$2:F3101/100)-1)*100</f>
        <v>4115.379471748598</v>
      </c>
      <c r="K3101" s="354">
        <f t="array" ref="K3101">(PRODUCT(1+$G$2:G3101/100)-1)*100</f>
        <v>117.0951652504788</v>
      </c>
      <c r="M3101" s="361">
        <f t="shared" si="232"/>
        <v>4.1209637936294259</v>
      </c>
    </row>
    <row r="3102" spans="1:13">
      <c r="A3102" s="350">
        <v>41739</v>
      </c>
      <c r="B3102" s="346">
        <v>47.8185</v>
      </c>
      <c r="C3102" s="346">
        <v>3307.08</v>
      </c>
      <c r="D3102" s="346"/>
      <c r="E3102" s="351">
        <f t="shared" si="228"/>
        <v>41739</v>
      </c>
      <c r="F3102" s="353">
        <f t="shared" si="229"/>
        <v>-5.1837296362684633</v>
      </c>
      <c r="G3102" s="354">
        <f t="shared" si="230"/>
        <v>-2.0881629317772044</v>
      </c>
      <c r="I3102" s="351">
        <f t="shared" si="231"/>
        <v>41739</v>
      </c>
      <c r="J3102" s="353">
        <f t="array" ref="J3102">(PRODUCT(1+$F$2:F3102/100)-1)*100</f>
        <v>3896.8655967903892</v>
      </c>
      <c r="K3102" s="354">
        <f t="array" ref="K3102">(PRODUCT(1+$G$2:G3102/100)-1)*100</f>
        <v>112.56186448303782</v>
      </c>
      <c r="M3102" s="361">
        <f t="shared" si="232"/>
        <v>4.1239669987298306</v>
      </c>
    </row>
    <row r="3103" spans="1:13">
      <c r="A3103" s="350">
        <v>41740</v>
      </c>
      <c r="B3103" s="346">
        <v>46.672800000000002</v>
      </c>
      <c r="C3103" s="346">
        <v>3276.04</v>
      </c>
      <c r="D3103" s="346"/>
      <c r="E3103" s="351">
        <f t="shared" si="228"/>
        <v>41740</v>
      </c>
      <c r="F3103" s="353">
        <f t="shared" si="229"/>
        <v>-2.3959346278114024</v>
      </c>
      <c r="G3103" s="354">
        <f t="shared" si="230"/>
        <v>-0.93859235337517832</v>
      </c>
      <c r="I3103" s="351">
        <f t="shared" si="231"/>
        <v>41740</v>
      </c>
      <c r="J3103" s="353">
        <f t="array" ref="J3103">(PRODUCT(1+$F$2:F3103/100)-1)*100</f>
        <v>3801.1033099298074</v>
      </c>
      <c r="K3103" s="354">
        <f t="array" ref="K3103">(PRODUCT(1+$G$2:G3103/100)-1)*100</f>
        <v>110.56677507680833</v>
      </c>
      <c r="M3103" s="361">
        <f t="shared" si="232"/>
        <v>4.1240680478390104</v>
      </c>
    </row>
    <row r="3104" spans="1:13">
      <c r="A3104" s="350">
        <v>41743</v>
      </c>
      <c r="B3104" s="346">
        <v>47.368499999999997</v>
      </c>
      <c r="C3104" s="346">
        <v>3302.98</v>
      </c>
      <c r="D3104" s="346"/>
      <c r="E3104" s="351">
        <f t="shared" si="228"/>
        <v>41743</v>
      </c>
      <c r="F3104" s="353">
        <f t="shared" si="229"/>
        <v>1.4905898081966296</v>
      </c>
      <c r="G3104" s="354">
        <f t="shared" si="230"/>
        <v>0.82233428163269728</v>
      </c>
      <c r="I3104" s="351">
        <f t="shared" si="231"/>
        <v>41743</v>
      </c>
      <c r="J3104" s="353">
        <f t="array" ref="J3104">(PRODUCT(1+$F$2:F3104/100)-1)*100</f>
        <v>3859.2527582748426</v>
      </c>
      <c r="K3104" s="354">
        <f t="array" ref="K3104">(PRODUCT(1+$G$2:G3104/100)-1)*100</f>
        <v>112.29833785399333</v>
      </c>
      <c r="M3104" s="361">
        <f t="shared" si="232"/>
        <v>4.12377411623065</v>
      </c>
    </row>
    <row r="3105" spans="1:13">
      <c r="A3105" s="350">
        <v>41744</v>
      </c>
      <c r="B3105" s="346">
        <v>46.61</v>
      </c>
      <c r="C3105" s="346">
        <v>3325.3</v>
      </c>
      <c r="D3105" s="346"/>
      <c r="E3105" s="351">
        <f t="shared" si="228"/>
        <v>41744</v>
      </c>
      <c r="F3105" s="353">
        <f t="shared" si="229"/>
        <v>-1.6012751089859223</v>
      </c>
      <c r="G3105" s="354">
        <f t="shared" si="230"/>
        <v>0.67575341055652327</v>
      </c>
      <c r="I3105" s="351">
        <f t="shared" si="231"/>
        <v>41744</v>
      </c>
      <c r="J3105" s="353">
        <f t="array" ref="J3105">(PRODUCT(1+$F$2:F3105/100)-1)*100</f>
        <v>3795.8542293547489</v>
      </c>
      <c r="K3105" s="354">
        <f t="array" ref="K3105">(PRODUCT(1+$G$2:G3105/100)-1)*100</f>
        <v>113.7329511125965</v>
      </c>
      <c r="M3105" s="361">
        <f t="shared" si="232"/>
        <v>4.1240902633485419</v>
      </c>
    </row>
    <row r="3106" spans="1:13">
      <c r="A3106" s="350">
        <v>41745</v>
      </c>
      <c r="B3106" s="346">
        <v>47.344299999999997</v>
      </c>
      <c r="C3106" s="346">
        <v>3360.27</v>
      </c>
      <c r="D3106" s="346"/>
      <c r="E3106" s="351">
        <f t="shared" si="228"/>
        <v>41745</v>
      </c>
      <c r="F3106" s="353">
        <f t="shared" si="229"/>
        <v>1.5754130015018131</v>
      </c>
      <c r="G3106" s="354">
        <f t="shared" si="230"/>
        <v>1.0516344389979837</v>
      </c>
      <c r="I3106" s="351">
        <f t="shared" si="231"/>
        <v>41745</v>
      </c>
      <c r="J3106" s="353">
        <f t="array" ref="J3106">(PRODUCT(1+$F$2:F3106/100)-1)*100</f>
        <v>3857.2300234035615</v>
      </c>
      <c r="K3106" s="354">
        <f t="array" ref="K3106">(PRODUCT(1+$G$2:G3106/100)-1)*100</f>
        <v>115.98064043398328</v>
      </c>
      <c r="M3106" s="361">
        <f t="shared" si="232"/>
        <v>4.1243498411236157</v>
      </c>
    </row>
    <row r="3107" spans="1:13">
      <c r="A3107" s="350">
        <v>41746</v>
      </c>
      <c r="B3107" s="346">
        <v>49.391399999999997</v>
      </c>
      <c r="C3107" s="346">
        <v>3365</v>
      </c>
      <c r="D3107" s="346"/>
      <c r="E3107" s="351">
        <f t="shared" si="228"/>
        <v>41746</v>
      </c>
      <c r="F3107" s="353">
        <f t="shared" si="229"/>
        <v>4.3238573598088914</v>
      </c>
      <c r="G3107" s="354">
        <f t="shared" si="230"/>
        <v>0.14076249825163423</v>
      </c>
      <c r="I3107" s="351">
        <f t="shared" si="231"/>
        <v>41746</v>
      </c>
      <c r="J3107" s="353">
        <f t="array" ref="J3107">(PRODUCT(1+$F$2:F3107/100)-1)*100</f>
        <v>4028.3350050150639</v>
      </c>
      <c r="K3107" s="354">
        <f t="array" ref="K3107">(PRODUCT(1+$G$2:G3107/100)-1)*100</f>
        <v>116.28466017919803</v>
      </c>
      <c r="M3107" s="361">
        <f t="shared" si="232"/>
        <v>4.1269030302190535</v>
      </c>
    </row>
    <row r="3108" spans="1:13">
      <c r="A3108" s="350">
        <v>41747</v>
      </c>
      <c r="B3108" s="346">
        <v>49.391399999999997</v>
      </c>
      <c r="C3108" s="346">
        <v>3365</v>
      </c>
      <c r="D3108" s="346"/>
      <c r="E3108" s="351">
        <f t="shared" si="228"/>
        <v>41747</v>
      </c>
      <c r="F3108" s="353">
        <f t="shared" si="229"/>
        <v>0</v>
      </c>
      <c r="G3108" s="354">
        <f t="shared" si="230"/>
        <v>0</v>
      </c>
      <c r="I3108" s="351">
        <f t="shared" si="231"/>
        <v>41747</v>
      </c>
      <c r="J3108" s="353">
        <f t="array" ref="J3108">(PRODUCT(1+$F$2:F3108/100)-1)*100</f>
        <v>4028.3350050150639</v>
      </c>
      <c r="K3108" s="354">
        <f t="array" ref="K3108">(PRODUCT(1+$G$2:G3108/100)-1)*100</f>
        <v>116.28466017919803</v>
      </c>
      <c r="M3108" s="361">
        <f t="shared" si="232"/>
        <v>4.1251246575697751</v>
      </c>
    </row>
    <row r="3109" spans="1:13">
      <c r="A3109" s="350">
        <v>41750</v>
      </c>
      <c r="B3109" s="346">
        <v>49.784300000000002</v>
      </c>
      <c r="C3109" s="346">
        <v>3377.75</v>
      </c>
      <c r="D3109" s="346"/>
      <c r="E3109" s="351">
        <f t="shared" si="228"/>
        <v>41750</v>
      </c>
      <c r="F3109" s="353">
        <f t="shared" si="229"/>
        <v>0.79548261438227019</v>
      </c>
      <c r="G3109" s="354">
        <f t="shared" si="230"/>
        <v>0.37890044576522897</v>
      </c>
      <c r="I3109" s="351">
        <f t="shared" si="231"/>
        <v>41750</v>
      </c>
      <c r="J3109" s="353">
        <f t="array" ref="J3109">(PRODUCT(1+$F$2:F3109/100)-1)*100</f>
        <v>4061.1751922434159</v>
      </c>
      <c r="K3109" s="354">
        <f t="array" ref="K3109">(PRODUCT(1+$G$2:G3109/100)-1)*100</f>
        <v>117.10416372073884</v>
      </c>
      <c r="M3109" s="361">
        <f t="shared" si="232"/>
        <v>4.1250183471617294</v>
      </c>
    </row>
    <row r="3110" spans="1:13">
      <c r="A3110" s="350">
        <v>41751</v>
      </c>
      <c r="B3110" s="346">
        <v>53.2714</v>
      </c>
      <c r="C3110" s="346">
        <v>3391.58</v>
      </c>
      <c r="D3110" s="346"/>
      <c r="E3110" s="351">
        <f t="shared" si="228"/>
        <v>41751</v>
      </c>
      <c r="F3110" s="353">
        <f t="shared" si="229"/>
        <v>7.0044170551760265</v>
      </c>
      <c r="G3110" s="354">
        <f t="shared" si="230"/>
        <v>0.40944415661312572</v>
      </c>
      <c r="I3110" s="351">
        <f t="shared" si="231"/>
        <v>41751</v>
      </c>
      <c r="J3110" s="353">
        <f t="array" ref="J3110">(PRODUCT(1+$F$2:F3110/100)-1)*100</f>
        <v>4352.6412571046676</v>
      </c>
      <c r="K3110" s="354">
        <f t="array" ref="K3110">(PRODUCT(1+$G$2:G3110/100)-1)*100</f>
        <v>117.99308403285723</v>
      </c>
      <c r="M3110" s="361">
        <f t="shared" si="232"/>
        <v>4.1308879572777855</v>
      </c>
    </row>
    <row r="3111" spans="1:13">
      <c r="A3111" s="350">
        <v>41752</v>
      </c>
      <c r="B3111" s="346">
        <v>50.5</v>
      </c>
      <c r="C3111" s="346">
        <v>3384.5</v>
      </c>
      <c r="D3111" s="346"/>
      <c r="E3111" s="351">
        <f t="shared" si="228"/>
        <v>41752</v>
      </c>
      <c r="F3111" s="353">
        <f t="shared" si="229"/>
        <v>-5.2024163059352642</v>
      </c>
      <c r="G3111" s="354">
        <f t="shared" si="230"/>
        <v>-0.20875226295709037</v>
      </c>
      <c r="I3111" s="351">
        <f t="shared" si="231"/>
        <v>41752</v>
      </c>
      <c r="J3111" s="353">
        <f t="array" ref="J3111">(PRODUCT(1+$F$2:F3111/100)-1)*100</f>
        <v>4120.9963223002533</v>
      </c>
      <c r="K3111" s="354">
        <f t="array" ref="K3111">(PRODUCT(1+$G$2:G3111/100)-1)*100</f>
        <v>117.53801853684868</v>
      </c>
      <c r="M3111" s="361">
        <f t="shared" si="232"/>
        <v>4.1352866322824129</v>
      </c>
    </row>
    <row r="3112" spans="1:13">
      <c r="A3112" s="350">
        <v>41753</v>
      </c>
      <c r="B3112" s="346">
        <v>49.152799999999999</v>
      </c>
      <c r="C3112" s="346">
        <v>3390.39</v>
      </c>
      <c r="D3112" s="346"/>
      <c r="E3112" s="351">
        <f t="shared" si="228"/>
        <v>41753</v>
      </c>
      <c r="F3112" s="353">
        <f t="shared" si="229"/>
        <v>-2.6677227722772257</v>
      </c>
      <c r="G3112" s="354">
        <f t="shared" si="230"/>
        <v>0.17402866006794859</v>
      </c>
      <c r="I3112" s="351">
        <f t="shared" si="231"/>
        <v>41753</v>
      </c>
      <c r="J3112" s="353">
        <f t="array" ref="J3112">(PRODUCT(1+$F$2:F3112/100)-1)*100</f>
        <v>4008.3918421932649</v>
      </c>
      <c r="K3112" s="354">
        <f t="array" ref="K3112">(PRODUCT(1+$G$2:G3112/100)-1)*100</f>
        <v>117.91659703564675</v>
      </c>
      <c r="M3112" s="361">
        <f t="shared" si="232"/>
        <v>4.1364754066827221</v>
      </c>
    </row>
    <row r="3113" spans="1:13">
      <c r="A3113" s="350">
        <v>41754</v>
      </c>
      <c r="B3113" s="346">
        <v>46.011400000000002</v>
      </c>
      <c r="C3113" s="346">
        <v>3362.95</v>
      </c>
      <c r="D3113" s="346"/>
      <c r="E3113" s="351">
        <f t="shared" si="228"/>
        <v>41754</v>
      </c>
      <c r="F3113" s="353">
        <f t="shared" si="229"/>
        <v>-6.3910906398007779</v>
      </c>
      <c r="G3113" s="354">
        <f t="shared" si="230"/>
        <v>-0.80934641737381297</v>
      </c>
      <c r="I3113" s="351">
        <f t="shared" si="231"/>
        <v>41754</v>
      </c>
      <c r="J3113" s="353">
        <f t="array" ref="J3113">(PRODUCT(1+$F$2:F3113/100)-1)*100</f>
        <v>3745.8207957205127</v>
      </c>
      <c r="K3113" s="354">
        <f t="array" ref="K3113">(PRODUCT(1+$G$2:G3113/100)-1)*100</f>
        <v>116.1528968646758</v>
      </c>
      <c r="M3113" s="361">
        <f t="shared" si="232"/>
        <v>4.1300383497181965</v>
      </c>
    </row>
    <row r="3114" spans="1:13">
      <c r="A3114" s="350">
        <v>41757</v>
      </c>
      <c r="B3114" s="346">
        <v>44.887099999999997</v>
      </c>
      <c r="C3114" s="346">
        <v>3374.04</v>
      </c>
      <c r="D3114" s="346"/>
      <c r="E3114" s="351">
        <f t="shared" si="228"/>
        <v>41757</v>
      </c>
      <c r="F3114" s="353">
        <f t="shared" si="229"/>
        <v>-2.4435248655768071</v>
      </c>
      <c r="G3114" s="354">
        <f t="shared" si="230"/>
        <v>0.32976999360680992</v>
      </c>
      <c r="I3114" s="351">
        <f t="shared" si="231"/>
        <v>41757</v>
      </c>
      <c r="J3114" s="353">
        <f t="array" ref="J3114">(PRODUCT(1+$F$2:F3114/100)-1)*100</f>
        <v>3651.8472082915578</v>
      </c>
      <c r="K3114" s="354">
        <f t="array" ref="K3114">(PRODUCT(1+$G$2:G3114/100)-1)*100</f>
        <v>116.86570425884737</v>
      </c>
      <c r="M3114" s="361">
        <f t="shared" si="232"/>
        <v>4.1297077617851157</v>
      </c>
    </row>
    <row r="3115" spans="1:13">
      <c r="A3115" s="350">
        <v>41758</v>
      </c>
      <c r="B3115" s="346">
        <v>45.695700000000002</v>
      </c>
      <c r="C3115" s="346">
        <v>3390.16</v>
      </c>
      <c r="D3115" s="346"/>
      <c r="E3115" s="351">
        <f t="shared" si="228"/>
        <v>41758</v>
      </c>
      <c r="F3115" s="353">
        <f t="shared" si="229"/>
        <v>1.8014084224643678</v>
      </c>
      <c r="G3115" s="354">
        <f t="shared" si="230"/>
        <v>0.47776552737963662</v>
      </c>
      <c r="I3115" s="351">
        <f t="shared" si="231"/>
        <v>41758</v>
      </c>
      <c r="J3115" s="353">
        <f t="array" ref="J3115">(PRODUCT(1+$F$2:F3115/100)-1)*100</f>
        <v>3719.4332998997161</v>
      </c>
      <c r="K3115" s="354">
        <f t="array" ref="K3115">(PRODUCT(1+$G$2:G3115/100)-1)*100</f>
        <v>117.90181383450519</v>
      </c>
      <c r="M3115" s="361">
        <f t="shared" si="232"/>
        <v>4.1300455561625267</v>
      </c>
    </row>
    <row r="3116" spans="1:13">
      <c r="A3116" s="350">
        <v>41759</v>
      </c>
      <c r="B3116" s="346">
        <v>46.005699999999997</v>
      </c>
      <c r="C3116" s="346">
        <v>3400.46</v>
      </c>
      <c r="D3116" s="346"/>
      <c r="E3116" s="351">
        <f t="shared" si="228"/>
        <v>41759</v>
      </c>
      <c r="F3116" s="353">
        <f t="shared" si="229"/>
        <v>0.67840081233025984</v>
      </c>
      <c r="G3116" s="354">
        <f t="shared" si="230"/>
        <v>0.30382046865045087</v>
      </c>
      <c r="I3116" s="351">
        <f t="shared" si="231"/>
        <v>41759</v>
      </c>
      <c r="J3116" s="353">
        <f t="array" ref="J3116">(PRODUCT(1+$F$2:F3116/100)-1)*100</f>
        <v>3745.3443664326487</v>
      </c>
      <c r="K3116" s="354">
        <f t="array" ref="K3116">(PRODUCT(1+$G$2:G3116/100)-1)*100</f>
        <v>118.56384414649503</v>
      </c>
      <c r="M3116" s="361">
        <f t="shared" si="232"/>
        <v>4.1299808632661232</v>
      </c>
    </row>
    <row r="3117" spans="1:13">
      <c r="A3117" s="350">
        <v>41760</v>
      </c>
      <c r="B3117" s="346">
        <v>48.074100000000001</v>
      </c>
      <c r="C3117" s="346">
        <v>3400.2</v>
      </c>
      <c r="D3117" s="346"/>
      <c r="E3117" s="351">
        <f t="shared" si="228"/>
        <v>41760</v>
      </c>
      <c r="F3117" s="353">
        <f t="shared" si="229"/>
        <v>4.4959646304697065</v>
      </c>
      <c r="G3117" s="354">
        <f t="shared" si="230"/>
        <v>-7.6460243614184797E-3</v>
      </c>
      <c r="I3117" s="351">
        <f t="shared" si="231"/>
        <v>41760</v>
      </c>
      <c r="J3117" s="353">
        <f t="array" ref="J3117">(PRODUCT(1+$F$2:F3117/100)-1)*100</f>
        <v>3918.2296890672196</v>
      </c>
      <c r="K3117" s="354">
        <f t="array" ref="K3117">(PRODUCT(1+$G$2:G3117/100)-1)*100</f>
        <v>118.54713270172633</v>
      </c>
      <c r="M3117" s="361">
        <f t="shared" si="232"/>
        <v>4.1324235988859943</v>
      </c>
    </row>
    <row r="3118" spans="1:13">
      <c r="A3118" s="350">
        <v>41761</v>
      </c>
      <c r="B3118" s="346">
        <v>48.664299999999997</v>
      </c>
      <c r="C3118" s="346">
        <v>3395.61</v>
      </c>
      <c r="D3118" s="346"/>
      <c r="E3118" s="351">
        <f t="shared" si="228"/>
        <v>41761</v>
      </c>
      <c r="F3118" s="353">
        <f t="shared" si="229"/>
        <v>1.2276880898446363</v>
      </c>
      <c r="G3118" s="354">
        <f t="shared" si="230"/>
        <v>-0.13499205929061731</v>
      </c>
      <c r="I3118" s="351">
        <f t="shared" si="231"/>
        <v>41761</v>
      </c>
      <c r="J3118" s="353">
        <f t="array" ref="J3118">(PRODUCT(1+$F$2:F3118/100)-1)*100</f>
        <v>3967.561016382499</v>
      </c>
      <c r="K3118" s="354">
        <f t="array" ref="K3118">(PRODUCT(1+$G$2:G3118/100)-1)*100</f>
        <v>118.25211142677165</v>
      </c>
      <c r="M3118" s="361">
        <f t="shared" si="232"/>
        <v>4.1315297282922749</v>
      </c>
    </row>
    <row r="3119" spans="1:13">
      <c r="A3119" s="350">
        <v>41764</v>
      </c>
      <c r="B3119" s="346">
        <v>49.197099999999999</v>
      </c>
      <c r="C3119" s="346">
        <v>3402.23</v>
      </c>
      <c r="D3119" s="346"/>
      <c r="E3119" s="351">
        <f t="shared" si="228"/>
        <v>41764</v>
      </c>
      <c r="F3119" s="353">
        <f t="shared" si="229"/>
        <v>1.0948477631446574</v>
      </c>
      <c r="G3119" s="354">
        <f t="shared" si="230"/>
        <v>0.19495760702790133</v>
      </c>
      <c r="I3119" s="351">
        <f t="shared" si="231"/>
        <v>41764</v>
      </c>
      <c r="J3119" s="353">
        <f t="array" ref="J3119">(PRODUCT(1+$F$2:F3119/100)-1)*100</f>
        <v>4012.0946171849068</v>
      </c>
      <c r="K3119" s="354">
        <f t="array" ref="K3119">(PRODUCT(1+$G$2:G3119/100)-1)*100</f>
        <v>118.67761052049714</v>
      </c>
      <c r="M3119" s="361">
        <f t="shared" si="232"/>
        <v>4.1315103671991578</v>
      </c>
    </row>
    <row r="3120" spans="1:13">
      <c r="A3120" s="350">
        <v>41765</v>
      </c>
      <c r="B3120" s="346">
        <v>46.598500000000001</v>
      </c>
      <c r="C3120" s="346">
        <v>3371.72</v>
      </c>
      <c r="D3120" s="346"/>
      <c r="E3120" s="351">
        <f t="shared" si="228"/>
        <v>41765</v>
      </c>
      <c r="F3120" s="353">
        <f t="shared" si="229"/>
        <v>-5.2820186555711519</v>
      </c>
      <c r="G3120" s="354">
        <f t="shared" si="230"/>
        <v>-0.8967647689897551</v>
      </c>
      <c r="I3120" s="351">
        <f t="shared" si="231"/>
        <v>41765</v>
      </c>
      <c r="J3120" s="353">
        <f t="array" ref="J3120">(PRODUCT(1+$F$2:F3120/100)-1)*100</f>
        <v>3794.8930123704627</v>
      </c>
      <c r="K3120" s="354">
        <f t="array" ref="K3120">(PRODUCT(1+$G$2:G3120/100)-1)*100</f>
        <v>116.71658675168071</v>
      </c>
      <c r="M3120" s="361">
        <f t="shared" si="232"/>
        <v>4.1360266529301386</v>
      </c>
    </row>
    <row r="3121" spans="1:13">
      <c r="A3121" s="350">
        <v>41766</v>
      </c>
      <c r="B3121" s="346">
        <v>45.791400000000003</v>
      </c>
      <c r="C3121" s="346">
        <v>3392.1</v>
      </c>
      <c r="D3121" s="346"/>
      <c r="E3121" s="351">
        <f t="shared" si="228"/>
        <v>41766</v>
      </c>
      <c r="F3121" s="353">
        <f t="shared" si="229"/>
        <v>-1.7320300009656897</v>
      </c>
      <c r="G3121" s="354">
        <f t="shared" si="230"/>
        <v>0.60443927728281999</v>
      </c>
      <c r="I3121" s="351">
        <f t="shared" si="231"/>
        <v>41766</v>
      </c>
      <c r="J3121" s="353">
        <f t="array" ref="J3121">(PRODUCT(1+$F$2:F3121/100)-1)*100</f>
        <v>3727.4322968906899</v>
      </c>
      <c r="K3121" s="354">
        <f t="array" ref="K3121">(PRODUCT(1+$G$2:G3121/100)-1)*100</f>
        <v>118.02650692239456</v>
      </c>
      <c r="M3121" s="361">
        <f t="shared" si="232"/>
        <v>4.1365242175026369</v>
      </c>
    </row>
    <row r="3122" spans="1:13">
      <c r="A3122" s="350">
        <v>41767</v>
      </c>
      <c r="B3122" s="346">
        <v>45.9514</v>
      </c>
      <c r="C3122" s="346">
        <v>3388.29</v>
      </c>
      <c r="D3122" s="346"/>
      <c r="E3122" s="351">
        <f t="shared" si="228"/>
        <v>41767</v>
      </c>
      <c r="F3122" s="353">
        <f t="shared" si="229"/>
        <v>0.34941058801434277</v>
      </c>
      <c r="G3122" s="354">
        <f t="shared" si="230"/>
        <v>-0.11231980189263524</v>
      </c>
      <c r="I3122" s="351">
        <f t="shared" si="231"/>
        <v>41767</v>
      </c>
      <c r="J3122" s="353">
        <f t="array" ref="J3122">(PRODUCT(1+$F$2:F3122/100)-1)*100</f>
        <v>3740.805750585107</v>
      </c>
      <c r="K3122" s="354">
        <f t="array" ref="K3122">(PRODUCT(1+$G$2:G3122/100)-1)*100</f>
        <v>117.78161998174591</v>
      </c>
      <c r="M3122" s="361">
        <f t="shared" si="232"/>
        <v>4.1352334229463432</v>
      </c>
    </row>
    <row r="3123" spans="1:13">
      <c r="A3123" s="350">
        <v>41768</v>
      </c>
      <c r="B3123" s="346">
        <v>46.935699999999997</v>
      </c>
      <c r="C3123" s="346">
        <v>3394.05</v>
      </c>
      <c r="D3123" s="346"/>
      <c r="E3123" s="351">
        <f t="shared" si="228"/>
        <v>41768</v>
      </c>
      <c r="F3123" s="353">
        <f t="shared" si="229"/>
        <v>2.1420457265719728</v>
      </c>
      <c r="G3123" s="354">
        <f t="shared" si="230"/>
        <v>0.16999725525266296</v>
      </c>
      <c r="I3123" s="351">
        <f t="shared" si="231"/>
        <v>41768</v>
      </c>
      <c r="J3123" s="353">
        <f t="array" ref="J3123">(PRODUCT(1+$F$2:F3123/100)-1)*100</f>
        <v>3823.0775660314457</v>
      </c>
      <c r="K3123" s="354">
        <f t="array" ref="K3123">(PRODUCT(1+$G$2:G3123/100)-1)*100</f>
        <v>118.15184275815965</v>
      </c>
      <c r="M3123" s="361">
        <f t="shared" si="232"/>
        <v>4.135838573171795</v>
      </c>
    </row>
    <row r="3124" spans="1:13">
      <c r="A3124" s="350">
        <v>41771</v>
      </c>
      <c r="B3124" s="346">
        <v>49.35</v>
      </c>
      <c r="C3124" s="346">
        <v>3427.01</v>
      </c>
      <c r="D3124" s="346"/>
      <c r="E3124" s="351">
        <f t="shared" si="228"/>
        <v>41771</v>
      </c>
      <c r="F3124" s="353">
        <f t="shared" si="229"/>
        <v>5.1438457293701889</v>
      </c>
      <c r="G3124" s="354">
        <f t="shared" si="230"/>
        <v>0.97111120932220629</v>
      </c>
      <c r="I3124" s="351">
        <f t="shared" si="231"/>
        <v>41771</v>
      </c>
      <c r="J3124" s="353">
        <f t="array" ref="J3124">(PRODUCT(1+$F$2:F3124/100)-1)*100</f>
        <v>4024.8746238716344</v>
      </c>
      <c r="K3124" s="354">
        <f t="array" ref="K3124">(PRODUCT(1+$G$2:G3124/100)-1)*100</f>
        <v>120.27033975652711</v>
      </c>
      <c r="M3124" s="361">
        <f t="shared" si="232"/>
        <v>4.1395203248975303</v>
      </c>
    </row>
    <row r="3125" spans="1:13">
      <c r="A3125" s="350">
        <v>41772</v>
      </c>
      <c r="B3125" s="346">
        <v>49.5914</v>
      </c>
      <c r="C3125" s="346">
        <v>3429.3</v>
      </c>
      <c r="D3125" s="346"/>
      <c r="E3125" s="351">
        <f t="shared" si="228"/>
        <v>41772</v>
      </c>
      <c r="F3125" s="353">
        <f t="shared" si="229"/>
        <v>0.48915906788247199</v>
      </c>
      <c r="G3125" s="354">
        <f t="shared" si="230"/>
        <v>6.6822098564056631E-2</v>
      </c>
      <c r="I3125" s="351">
        <f t="shared" si="231"/>
        <v>41772</v>
      </c>
      <c r="J3125" s="353">
        <f t="array" ref="J3125">(PRODUCT(1+$F$2:F3125/100)-1)*100</f>
        <v>4045.0518221330854</v>
      </c>
      <c r="K3125" s="354">
        <f t="array" ref="K3125">(PRODUCT(1+$G$2:G3125/100)-1)*100</f>
        <v>120.4175290200666</v>
      </c>
      <c r="M3125" s="361">
        <f t="shared" si="232"/>
        <v>4.1389292307092962</v>
      </c>
    </row>
    <row r="3126" spans="1:13">
      <c r="A3126" s="350">
        <v>41773</v>
      </c>
      <c r="B3126" s="346">
        <v>50.268500000000003</v>
      </c>
      <c r="C3126" s="346">
        <v>3413.84</v>
      </c>
      <c r="D3126" s="346"/>
      <c r="E3126" s="351">
        <f t="shared" si="228"/>
        <v>41773</v>
      </c>
      <c r="F3126" s="353">
        <f t="shared" si="229"/>
        <v>1.3653577031501385</v>
      </c>
      <c r="G3126" s="354">
        <f t="shared" si="230"/>
        <v>-0.45082086723238213</v>
      </c>
      <c r="I3126" s="351">
        <f t="shared" si="231"/>
        <v>41773</v>
      </c>
      <c r="J3126" s="353">
        <f t="array" ref="J3126">(PRODUCT(1+$F$2:F3126/100)-1)*100</f>
        <v>4101.6466064861452</v>
      </c>
      <c r="K3126" s="354">
        <f t="array" ref="K3126">(PRODUCT(1+$G$2:G3126/100)-1)*100</f>
        <v>119.42384080420614</v>
      </c>
      <c r="M3126" s="361">
        <f t="shared" si="232"/>
        <v>4.1391602441356197</v>
      </c>
    </row>
    <row r="3127" spans="1:13">
      <c r="A3127" s="350">
        <v>41774</v>
      </c>
      <c r="B3127" s="346">
        <v>49.17</v>
      </c>
      <c r="C3127" s="346">
        <v>3382.52</v>
      </c>
      <c r="D3127" s="346"/>
      <c r="E3127" s="351">
        <f t="shared" si="228"/>
        <v>41774</v>
      </c>
      <c r="F3127" s="353">
        <f t="shared" si="229"/>
        <v>-2.185265126271918</v>
      </c>
      <c r="G3127" s="354">
        <f t="shared" si="230"/>
        <v>-0.91744194221170527</v>
      </c>
      <c r="I3127" s="351">
        <f t="shared" si="231"/>
        <v>41774</v>
      </c>
      <c r="J3127" s="353">
        <f t="array" ref="J3127">(PRODUCT(1+$F$2:F3127/100)-1)*100</f>
        <v>4009.8294884654151</v>
      </c>
      <c r="K3127" s="354">
        <f t="array" ref="K3127">(PRODUCT(1+$G$2:G3127/100)-1)*100</f>
        <v>117.41075445745652</v>
      </c>
      <c r="M3127" s="361">
        <f t="shared" si="232"/>
        <v>4.1375706836453521</v>
      </c>
    </row>
    <row r="3128" spans="1:13">
      <c r="A3128" s="350">
        <v>41775</v>
      </c>
      <c r="B3128" s="346">
        <v>49.982799999999997</v>
      </c>
      <c r="C3128" s="346">
        <v>3395.21</v>
      </c>
      <c r="D3128" s="346"/>
      <c r="E3128" s="351">
        <f t="shared" si="228"/>
        <v>41775</v>
      </c>
      <c r="F3128" s="353">
        <f t="shared" si="229"/>
        <v>1.6530404718324121</v>
      </c>
      <c r="G3128" s="354">
        <f t="shared" si="230"/>
        <v>0.3751640788524524</v>
      </c>
      <c r="I3128" s="351">
        <f t="shared" si="231"/>
        <v>41775</v>
      </c>
      <c r="J3128" s="353">
        <f t="array" ref="J3128">(PRODUCT(1+$F$2:F3128/100)-1)*100</f>
        <v>4077.7666332330509</v>
      </c>
      <c r="K3128" s="354">
        <f t="array" ref="K3128">(PRODUCT(1+$G$2:G3128/100)-1)*100</f>
        <v>118.22640151174299</v>
      </c>
      <c r="M3128" s="361">
        <f t="shared" si="232"/>
        <v>4.1379213074981962</v>
      </c>
    </row>
    <row r="3129" spans="1:13">
      <c r="A3129" s="350">
        <v>41778</v>
      </c>
      <c r="B3129" s="346">
        <v>52.071399999999997</v>
      </c>
      <c r="C3129" s="346">
        <v>3408.52</v>
      </c>
      <c r="D3129" s="346"/>
      <c r="E3129" s="351">
        <f t="shared" si="228"/>
        <v>41778</v>
      </c>
      <c r="F3129" s="353">
        <f t="shared" si="229"/>
        <v>4.1786374512832403</v>
      </c>
      <c r="G3129" s="354">
        <f t="shared" si="230"/>
        <v>0.39202287929169799</v>
      </c>
      <c r="I3129" s="351">
        <f t="shared" si="231"/>
        <v>41778</v>
      </c>
      <c r="J3129" s="353">
        <f t="array" ref="J3129">(PRODUCT(1+$F$2:F3129/100)-1)*100</f>
        <v>4252.3403543965424</v>
      </c>
      <c r="K3129" s="354">
        <f t="array" ref="K3129">(PRODUCT(1+$G$2:G3129/100)-1)*100</f>
        <v>119.08189893432399</v>
      </c>
      <c r="M3129" s="361">
        <f t="shared" si="232"/>
        <v>4.1396796912685421</v>
      </c>
    </row>
    <row r="3130" spans="1:13">
      <c r="A3130" s="350">
        <v>41779</v>
      </c>
      <c r="B3130" s="346">
        <v>53.095700000000001</v>
      </c>
      <c r="C3130" s="346">
        <v>3386.48</v>
      </c>
      <c r="D3130" s="346"/>
      <c r="E3130" s="351">
        <f t="shared" si="228"/>
        <v>41779</v>
      </c>
      <c r="F3130" s="353">
        <f t="shared" si="229"/>
        <v>1.9671067034879197</v>
      </c>
      <c r="G3130" s="354">
        <f t="shared" si="230"/>
        <v>-0.64661495311748585</v>
      </c>
      <c r="I3130" s="351">
        <f t="shared" si="231"/>
        <v>41779</v>
      </c>
      <c r="J3130" s="353">
        <f t="array" ref="J3130">(PRODUCT(1+$F$2:F3130/100)-1)*100</f>
        <v>4337.9555332664868</v>
      </c>
      <c r="K3130" s="354">
        <f t="array" ref="K3130">(PRODUCT(1+$G$2:G3130/100)-1)*100</f>
        <v>117.6652826162409</v>
      </c>
      <c r="M3130" s="361">
        <f t="shared" si="232"/>
        <v>4.140195567525585</v>
      </c>
    </row>
    <row r="3131" spans="1:13">
      <c r="A3131" s="350">
        <v>41780</v>
      </c>
      <c r="B3131" s="346">
        <v>55.8</v>
      </c>
      <c r="C3131" s="346">
        <v>3414.45</v>
      </c>
      <c r="D3131" s="346"/>
      <c r="E3131" s="351">
        <f t="shared" si="228"/>
        <v>41780</v>
      </c>
      <c r="F3131" s="353">
        <f t="shared" si="229"/>
        <v>5.0932561393860487</v>
      </c>
      <c r="G3131" s="354">
        <f t="shared" si="230"/>
        <v>0.82593135054687128</v>
      </c>
      <c r="I3131" s="351">
        <f t="shared" si="231"/>
        <v>41780</v>
      </c>
      <c r="J3131" s="353">
        <f t="array" ref="J3131">(PRODUCT(1+$F$2:F3131/100)-1)*100</f>
        <v>4563.9919759278046</v>
      </c>
      <c r="K3131" s="354">
        <f t="array" ref="K3131">(PRODUCT(1+$G$2:G3131/100)-1)*100</f>
        <v>119.4630484246249</v>
      </c>
      <c r="M3131" s="361">
        <f t="shared" si="232"/>
        <v>4.1437705431770402</v>
      </c>
    </row>
    <row r="3132" spans="1:13">
      <c r="A3132" s="350">
        <v>41781</v>
      </c>
      <c r="B3132" s="346">
        <v>55.971400000000003</v>
      </c>
      <c r="C3132" s="346">
        <v>3422.99</v>
      </c>
      <c r="D3132" s="346"/>
      <c r="E3132" s="351">
        <f t="shared" si="228"/>
        <v>41781</v>
      </c>
      <c r="F3132" s="353">
        <f t="shared" si="229"/>
        <v>0.30716845878138166</v>
      </c>
      <c r="G3132" s="354">
        <f t="shared" si="230"/>
        <v>0.25011348826311508</v>
      </c>
      <c r="I3132" s="351">
        <f t="shared" si="231"/>
        <v>41781</v>
      </c>
      <c r="J3132" s="353">
        <f t="array" ref="J3132">(PRODUCT(1+$F$2:F3132/100)-1)*100</f>
        <v>4578.3182881979492</v>
      </c>
      <c r="K3132" s="354">
        <f t="array" ref="K3132">(PRODUCT(1+$G$2:G3132/100)-1)*100</f>
        <v>120.0119551104883</v>
      </c>
      <c r="M3132" s="361">
        <f t="shared" si="232"/>
        <v>4.1437113192384896</v>
      </c>
    </row>
    <row r="3133" spans="1:13">
      <c r="A3133" s="350">
        <v>41782</v>
      </c>
      <c r="B3133" s="346">
        <v>57.478499999999997</v>
      </c>
      <c r="C3133" s="346">
        <v>3437.58</v>
      </c>
      <c r="D3133" s="346"/>
      <c r="E3133" s="351">
        <f t="shared" si="228"/>
        <v>41782</v>
      </c>
      <c r="F3133" s="353">
        <f t="shared" si="229"/>
        <v>2.692625162136375</v>
      </c>
      <c r="G3133" s="354">
        <f t="shared" si="230"/>
        <v>0.42623554261040919</v>
      </c>
      <c r="I3133" s="351">
        <f t="shared" si="231"/>
        <v>41782</v>
      </c>
      <c r="J3133" s="353">
        <f t="array" ref="J3133">(PRODUCT(1+$F$2:F3133/100)-1)*100</f>
        <v>4704.2878635907946</v>
      </c>
      <c r="K3133" s="354">
        <f t="array" ref="K3133">(PRODUCT(1+$G$2:G3133/100)-1)*100</f>
        <v>120.94972426116124</v>
      </c>
      <c r="M3133" s="361">
        <f t="shared" si="232"/>
        <v>4.144703345507514</v>
      </c>
    </row>
    <row r="3134" spans="1:13">
      <c r="A3134" s="350">
        <v>41785</v>
      </c>
      <c r="B3134" s="346">
        <v>57.478499999999997</v>
      </c>
      <c r="C3134" s="346">
        <v>3437.58</v>
      </c>
      <c r="D3134" s="346"/>
      <c r="E3134" s="351">
        <f t="shared" si="228"/>
        <v>41785</v>
      </c>
      <c r="F3134" s="353">
        <f t="shared" si="229"/>
        <v>0</v>
      </c>
      <c r="G3134" s="354">
        <f t="shared" si="230"/>
        <v>0</v>
      </c>
      <c r="I3134" s="351">
        <f t="shared" si="231"/>
        <v>41785</v>
      </c>
      <c r="J3134" s="353">
        <f t="array" ref="J3134">(PRODUCT(1+$F$2:F3134/100)-1)*100</f>
        <v>4704.2878635907946</v>
      </c>
      <c r="K3134" s="354">
        <f t="array" ref="K3134">(PRODUCT(1+$G$2:G3134/100)-1)*100</f>
        <v>120.94972426116124</v>
      </c>
      <c r="M3134" s="361">
        <f t="shared" si="232"/>
        <v>4.1413702353548709</v>
      </c>
    </row>
    <row r="3135" spans="1:13">
      <c r="A3135" s="350">
        <v>41786</v>
      </c>
      <c r="B3135" s="346">
        <v>56.972799999999999</v>
      </c>
      <c r="C3135" s="346">
        <v>3458.19</v>
      </c>
      <c r="D3135" s="346"/>
      <c r="E3135" s="351">
        <f t="shared" si="228"/>
        <v>41786</v>
      </c>
      <c r="F3135" s="353">
        <f t="shared" si="229"/>
        <v>-0.87980723226944724</v>
      </c>
      <c r="G3135" s="354">
        <f t="shared" si="230"/>
        <v>0.59954968320736768</v>
      </c>
      <c r="I3135" s="351">
        <f t="shared" si="231"/>
        <v>41786</v>
      </c>
      <c r="J3135" s="353">
        <f t="array" ref="J3135">(PRODUCT(1+$F$2:F3135/100)-1)*100</f>
        <v>4662.0193915078789</v>
      </c>
      <c r="K3135" s="354">
        <f t="array" ref="K3135">(PRODUCT(1+$G$2:G3135/100)-1)*100</f>
        <v>122.27442763301659</v>
      </c>
      <c r="M3135" s="361">
        <f t="shared" si="232"/>
        <v>4.1411788350144505</v>
      </c>
    </row>
    <row r="3136" spans="1:13">
      <c r="A3136" s="350">
        <v>41787</v>
      </c>
      <c r="B3136" s="346">
        <v>57.32</v>
      </c>
      <c r="C3136" s="346">
        <v>3454.88</v>
      </c>
      <c r="D3136" s="346"/>
      <c r="E3136" s="351">
        <f t="shared" si="228"/>
        <v>41787</v>
      </c>
      <c r="F3136" s="353">
        <f t="shared" si="229"/>
        <v>0.60941361491799739</v>
      </c>
      <c r="G3136" s="354">
        <f t="shared" si="230"/>
        <v>-9.5714810348768165E-2</v>
      </c>
      <c r="I3136" s="351">
        <f t="shared" si="231"/>
        <v>41787</v>
      </c>
      <c r="J3136" s="353">
        <f t="array" ref="J3136">(PRODUCT(1+$F$2:F3136/100)-1)*100</f>
        <v>4691.0397860247631</v>
      </c>
      <c r="K3136" s="354">
        <f t="array" ref="K3136">(PRODUCT(1+$G$2:G3136/100)-1)*100</f>
        <v>122.06167808615382</v>
      </c>
      <c r="M3136" s="361">
        <f t="shared" si="232"/>
        <v>4.1412096288783742</v>
      </c>
    </row>
    <row r="3137" spans="1:13">
      <c r="A3137" s="350">
        <v>41788</v>
      </c>
      <c r="B3137" s="346">
        <v>59.314300000000003</v>
      </c>
      <c r="C3137" s="346">
        <v>3473.86</v>
      </c>
      <c r="D3137" s="346"/>
      <c r="E3137" s="351">
        <f t="shared" si="228"/>
        <v>41788</v>
      </c>
      <c r="F3137" s="353">
        <f t="shared" si="229"/>
        <v>3.4792393579902381</v>
      </c>
      <c r="G3137" s="354">
        <f t="shared" si="230"/>
        <v>0.5493678506923505</v>
      </c>
      <c r="I3137" s="351">
        <f t="shared" si="231"/>
        <v>41788</v>
      </c>
      <c r="J3137" s="353">
        <f t="array" ref="J3137">(PRODUCT(1+$F$2:F3137/100)-1)*100</f>
        <v>4857.731527917108</v>
      </c>
      <c r="K3137" s="354">
        <f t="array" ref="K3137">(PRODUCT(1+$G$2:G3137/100)-1)*100</f>
        <v>123.2816135542671</v>
      </c>
      <c r="M3137" s="361">
        <f t="shared" si="232"/>
        <v>4.1429270227137911</v>
      </c>
    </row>
    <row r="3138" spans="1:13">
      <c r="A3138" s="350">
        <v>41789</v>
      </c>
      <c r="B3138" s="346">
        <v>59.69</v>
      </c>
      <c r="C3138" s="346">
        <v>3480.29</v>
      </c>
      <c r="D3138" s="346"/>
      <c r="E3138" s="351">
        <f t="shared" si="228"/>
        <v>41789</v>
      </c>
      <c r="F3138" s="353">
        <f t="shared" si="229"/>
        <v>0.63340543511429814</v>
      </c>
      <c r="G3138" s="354">
        <f t="shared" si="230"/>
        <v>0.18509669359156877</v>
      </c>
      <c r="I3138" s="351">
        <f t="shared" si="231"/>
        <v>41789</v>
      </c>
      <c r="J3138" s="353">
        <f t="array" ref="J3138">(PRODUCT(1+$F$2:F3138/100)-1)*100</f>
        <v>4889.1340688733098</v>
      </c>
      <c r="K3138" s="354">
        <f t="array" ref="K3138">(PRODUCT(1+$G$2:G3138/100)-1)*100</f>
        <v>123.69490043835394</v>
      </c>
      <c r="M3138" s="361">
        <f t="shared" si="232"/>
        <v>4.1421925011631311</v>
      </c>
    </row>
    <row r="3139" spans="1:13">
      <c r="A3139" s="350">
        <v>41792</v>
      </c>
      <c r="B3139" s="346">
        <v>60.2943</v>
      </c>
      <c r="C3139" s="346">
        <v>3483.14</v>
      </c>
      <c r="D3139" s="346"/>
      <c r="E3139" s="351">
        <f t="shared" ref="E3139:E3202" si="233">A3139</f>
        <v>41792</v>
      </c>
      <c r="F3139" s="353">
        <f t="shared" ref="F3139:F3202" si="234">((B3139/B3138)-1)*100</f>
        <v>1.0123973864968994</v>
      </c>
      <c r="G3139" s="354">
        <f t="shared" ref="G3139:G3202" si="235">((C3139/C3138)-1)*100</f>
        <v>8.188972758016444E-2</v>
      </c>
      <c r="I3139" s="351">
        <f t="shared" ref="I3139:I3202" si="236">E3139</f>
        <v>41792</v>
      </c>
      <c r="J3139" s="353">
        <f t="array" ref="J3139">(PRODUCT(1+$F$2:F3139/100)-1)*100</f>
        <v>4939.64393179541</v>
      </c>
      <c r="K3139" s="354">
        <f t="array" ref="K3139">(PRODUCT(1+$G$2:G3139/100)-1)*100</f>
        <v>123.87808358293361</v>
      </c>
      <c r="M3139" s="361">
        <f t="shared" si="232"/>
        <v>4.1419849682645582</v>
      </c>
    </row>
    <row r="3140" spans="1:13">
      <c r="A3140" s="350">
        <v>41793</v>
      </c>
      <c r="B3140" s="346">
        <v>59.652799999999999</v>
      </c>
      <c r="C3140" s="346">
        <v>3482</v>
      </c>
      <c r="D3140" s="346"/>
      <c r="E3140" s="351">
        <f t="shared" si="233"/>
        <v>41793</v>
      </c>
      <c r="F3140" s="353">
        <f t="shared" si="234"/>
        <v>-1.0639480017182401</v>
      </c>
      <c r="G3140" s="354">
        <f t="shared" si="235"/>
        <v>-3.2729089270022715E-2</v>
      </c>
      <c r="I3140" s="351">
        <f t="shared" si="236"/>
        <v>41793</v>
      </c>
      <c r="J3140" s="353">
        <f t="array" ref="J3140">(PRODUCT(1+$F$2:F3140/100)-1)*100</f>
        <v>4886.0247408893574</v>
      </c>
      <c r="K3140" s="354">
        <f t="array" ref="K3140">(PRODUCT(1+$G$2:G3140/100)-1)*100</f>
        <v>123.80481032510176</v>
      </c>
      <c r="M3140" s="361">
        <f t="shared" si="232"/>
        <v>4.1418529804202473</v>
      </c>
    </row>
    <row r="3141" spans="1:13">
      <c r="A3141" s="350">
        <v>41794</v>
      </c>
      <c r="B3141" s="346">
        <v>60.458500000000001</v>
      </c>
      <c r="C3141" s="346">
        <v>3489.21</v>
      </c>
      <c r="D3141" s="346"/>
      <c r="E3141" s="351">
        <f t="shared" si="233"/>
        <v>41794</v>
      </c>
      <c r="F3141" s="353">
        <f t="shared" si="234"/>
        <v>1.3506490893973044</v>
      </c>
      <c r="G3141" s="354">
        <f t="shared" si="235"/>
        <v>0.20706490522688359</v>
      </c>
      <c r="I3141" s="351">
        <f t="shared" si="236"/>
        <v>41794</v>
      </c>
      <c r="J3141" s="353">
        <f t="array" ref="J3141">(PRODUCT(1+$F$2:F3141/100)-1)*100</f>
        <v>4953.3684386493042</v>
      </c>
      <c r="K3141" s="354">
        <f t="array" ref="K3141">(PRODUCT(1+$G$2:G3141/100)-1)*100</f>
        <v>124.26823154349465</v>
      </c>
      <c r="M3141" s="361">
        <f t="shared" si="232"/>
        <v>4.1420241256588737</v>
      </c>
    </row>
    <row r="3142" spans="1:13">
      <c r="A3142" s="350">
        <v>41795</v>
      </c>
      <c r="B3142" s="346">
        <v>61.192799999999998</v>
      </c>
      <c r="C3142" s="346">
        <v>3512.21</v>
      </c>
      <c r="D3142" s="346"/>
      <c r="E3142" s="351">
        <f t="shared" si="233"/>
        <v>41795</v>
      </c>
      <c r="F3142" s="353">
        <f t="shared" si="234"/>
        <v>1.2145521308004614</v>
      </c>
      <c r="G3142" s="354">
        <f t="shared" si="235"/>
        <v>0.65917499949845748</v>
      </c>
      <c r="I3142" s="351">
        <f t="shared" si="236"/>
        <v>41795</v>
      </c>
      <c r="J3142" s="353">
        <f t="array" ref="J3142">(PRODUCT(1+$F$2:F3142/100)-1)*100</f>
        <v>5014.7442326981172</v>
      </c>
      <c r="K3142" s="354">
        <f t="array" ref="K3142">(PRODUCT(1+$G$2:G3142/100)-1)*100</f>
        <v>125.74655165764668</v>
      </c>
      <c r="M3142" s="361">
        <f t="shared" si="232"/>
        <v>4.1394713277167927</v>
      </c>
    </row>
    <row r="3143" spans="1:13">
      <c r="A3143" s="350">
        <v>41796</v>
      </c>
      <c r="B3143" s="346">
        <v>61.447099999999999</v>
      </c>
      <c r="C3143" s="346">
        <v>3528.98</v>
      </c>
      <c r="D3143" s="346"/>
      <c r="E3143" s="351">
        <f t="shared" si="233"/>
        <v>41796</v>
      </c>
      <c r="F3143" s="353">
        <f t="shared" si="234"/>
        <v>0.41557176661306539</v>
      </c>
      <c r="G3143" s="354">
        <f t="shared" si="235"/>
        <v>0.47747714402042174</v>
      </c>
      <c r="I3143" s="351">
        <f t="shared" si="236"/>
        <v>41796</v>
      </c>
      <c r="J3143" s="353">
        <f t="array" ref="J3143">(PRODUCT(1+$F$2:F3143/100)-1)*100</f>
        <v>5035.9996656636804</v>
      </c>
      <c r="K3143" s="354">
        <f t="array" ref="K3143">(PRODUCT(1+$G$2:G3143/100)-1)*100</f>
        <v>126.82443984522619</v>
      </c>
      <c r="M3143" s="361">
        <f t="shared" si="232"/>
        <v>4.1394710374964703</v>
      </c>
    </row>
    <row r="3144" spans="1:13">
      <c r="A3144" s="350">
        <v>41799</v>
      </c>
      <c r="B3144" s="346">
        <v>60.441400000000002</v>
      </c>
      <c r="C3144" s="346">
        <v>3532.47</v>
      </c>
      <c r="D3144" s="346"/>
      <c r="E3144" s="351">
        <f t="shared" si="233"/>
        <v>41799</v>
      </c>
      <c r="F3144" s="353">
        <f t="shared" si="234"/>
        <v>-1.6366923744163597</v>
      </c>
      <c r="G3144" s="354">
        <f t="shared" si="235"/>
        <v>9.8895431541112799E-2</v>
      </c>
      <c r="I3144" s="351">
        <f t="shared" si="236"/>
        <v>41799</v>
      </c>
      <c r="J3144" s="353">
        <f t="array" ref="J3144">(PRODUCT(1+$F$2:F3144/100)-1)*100</f>
        <v>4951.9391507857126</v>
      </c>
      <c r="K3144" s="354">
        <f t="array" ref="K3144">(PRODUCT(1+$G$2:G3144/100)-1)*100</f>
        <v>127.04875885385185</v>
      </c>
      <c r="M3144" s="361">
        <f t="shared" si="232"/>
        <v>4.139889062792296</v>
      </c>
    </row>
    <row r="3145" spans="1:13">
      <c r="A3145" s="350">
        <v>41800</v>
      </c>
      <c r="B3145" s="346">
        <v>61.184199999999997</v>
      </c>
      <c r="C3145" s="346">
        <v>3531.62</v>
      </c>
      <c r="D3145" s="346"/>
      <c r="E3145" s="351">
        <f t="shared" si="233"/>
        <v>41800</v>
      </c>
      <c r="F3145" s="353">
        <f t="shared" si="234"/>
        <v>1.2289589585946059</v>
      </c>
      <c r="G3145" s="354">
        <f t="shared" si="235"/>
        <v>-2.4062483191644723E-2</v>
      </c>
      <c r="I3145" s="351">
        <f t="shared" si="236"/>
        <v>41800</v>
      </c>
      <c r="J3145" s="353">
        <f t="array" ref="J3145">(PRODUCT(1+$F$2:F3145/100)-1)*100</f>
        <v>5014.0254095620421</v>
      </c>
      <c r="K3145" s="354">
        <f t="array" ref="K3145">(PRODUCT(1+$G$2:G3145/100)-1)*100</f>
        <v>126.99412528441583</v>
      </c>
      <c r="M3145" s="361">
        <f t="shared" si="232"/>
        <v>4.1400697051668667</v>
      </c>
    </row>
    <row r="3146" spans="1:13">
      <c r="A3146" s="350">
        <v>41801</v>
      </c>
      <c r="B3146" s="346">
        <v>61.428600000000003</v>
      </c>
      <c r="C3146" s="346">
        <v>3519.52</v>
      </c>
      <c r="D3146" s="346"/>
      <c r="E3146" s="351">
        <f t="shared" si="233"/>
        <v>41801</v>
      </c>
      <c r="F3146" s="353">
        <f t="shared" si="234"/>
        <v>0.39944953108810299</v>
      </c>
      <c r="G3146" s="354">
        <f t="shared" si="235"/>
        <v>-0.3426189680656444</v>
      </c>
      <c r="I3146" s="351">
        <f t="shared" si="236"/>
        <v>41801</v>
      </c>
      <c r="J3146" s="353">
        <f t="array" ref="J3146">(PRODUCT(1+$F$2:F3146/100)-1)*100</f>
        <v>5034.4533600802642</v>
      </c>
      <c r="K3146" s="354">
        <f t="array" ref="K3146">(PRODUCT(1+$G$2:G3146/100)-1)*100</f>
        <v>126.2164003547967</v>
      </c>
      <c r="M3146" s="361">
        <f t="shared" si="232"/>
        <v>4.1396577270229145</v>
      </c>
    </row>
    <row r="3147" spans="1:13">
      <c r="A3147" s="350">
        <v>41802</v>
      </c>
      <c r="B3147" s="346">
        <v>60.35</v>
      </c>
      <c r="C3147" s="346">
        <v>3495.57</v>
      </c>
      <c r="D3147" s="346"/>
      <c r="E3147" s="351">
        <f t="shared" si="233"/>
        <v>41802</v>
      </c>
      <c r="F3147" s="353">
        <f t="shared" si="234"/>
        <v>-1.7558596484373745</v>
      </c>
      <c r="G3147" s="354">
        <f t="shared" si="235"/>
        <v>-0.68049052143474009</v>
      </c>
      <c r="I3147" s="351">
        <f t="shared" si="236"/>
        <v>41802</v>
      </c>
      <c r="J3147" s="353">
        <f t="array" ref="J3147">(PRODUCT(1+$F$2:F3147/100)-1)*100</f>
        <v>4944.2995653627777</v>
      </c>
      <c r="K3147" s="354">
        <f t="array" ref="K3147">(PRODUCT(1+$G$2:G3147/100)-1)*100</f>
        <v>124.67701919245147</v>
      </c>
      <c r="M3147" s="361">
        <f t="shared" si="232"/>
        <v>4.1401445149350327</v>
      </c>
    </row>
    <row r="3148" spans="1:13">
      <c r="A3148" s="350">
        <v>41803</v>
      </c>
      <c r="B3148" s="346">
        <v>61.101399999999998</v>
      </c>
      <c r="C3148" s="346">
        <v>3506.58</v>
      </c>
      <c r="D3148" s="346"/>
      <c r="E3148" s="351">
        <f t="shared" si="233"/>
        <v>41803</v>
      </c>
      <c r="F3148" s="353">
        <f t="shared" si="234"/>
        <v>1.2450704225352105</v>
      </c>
      <c r="G3148" s="354">
        <f t="shared" si="235"/>
        <v>0.31497009071481674</v>
      </c>
      <c r="I3148" s="351">
        <f t="shared" si="236"/>
        <v>41803</v>
      </c>
      <c r="J3148" s="353">
        <f t="array" ref="J3148">(PRODUCT(1+$F$2:F3148/100)-1)*100</f>
        <v>5007.1046472751814</v>
      </c>
      <c r="K3148" s="354">
        <f t="array" ref="K3148">(PRODUCT(1+$G$2:G3148/100)-1)*100</f>
        <v>125.38468460361729</v>
      </c>
      <c r="M3148" s="361">
        <f t="shared" si="232"/>
        <v>4.1400399907065202</v>
      </c>
    </row>
    <row r="3149" spans="1:13">
      <c r="A3149" s="350">
        <v>41806</v>
      </c>
      <c r="B3149" s="346">
        <v>61.465699999999998</v>
      </c>
      <c r="C3149" s="346">
        <v>3509.54</v>
      </c>
      <c r="D3149" s="346"/>
      <c r="E3149" s="351">
        <f t="shared" si="233"/>
        <v>41806</v>
      </c>
      <c r="F3149" s="353">
        <f t="shared" si="234"/>
        <v>0.59622201782609796</v>
      </c>
      <c r="G3149" s="354">
        <f t="shared" si="235"/>
        <v>8.4412732634087106E-2</v>
      </c>
      <c r="I3149" s="351">
        <f t="shared" si="236"/>
        <v>41806</v>
      </c>
      <c r="J3149" s="353">
        <f t="array" ref="J3149">(PRODUCT(1+$F$2:F3149/100)-1)*100</f>
        <v>5037.5543296556561</v>
      </c>
      <c r="K3149" s="354">
        <f t="array" ref="K3149">(PRODUCT(1+$G$2:G3149/100)-1)*100</f>
        <v>125.57493797482992</v>
      </c>
      <c r="M3149" s="361">
        <f t="shared" si="232"/>
        <v>4.1396324757062688</v>
      </c>
    </row>
    <row r="3150" spans="1:13">
      <c r="A3150" s="350">
        <v>41807</v>
      </c>
      <c r="B3150" s="346">
        <v>63.378500000000003</v>
      </c>
      <c r="C3150" s="346">
        <v>3517.23</v>
      </c>
      <c r="D3150" s="346"/>
      <c r="E3150" s="351">
        <f t="shared" si="233"/>
        <v>41807</v>
      </c>
      <c r="F3150" s="353">
        <f t="shared" si="234"/>
        <v>3.1119795267930073</v>
      </c>
      <c r="G3150" s="354">
        <f t="shared" si="235"/>
        <v>0.21911703528096904</v>
      </c>
      <c r="I3150" s="351">
        <f t="shared" si="236"/>
        <v>41807</v>
      </c>
      <c r="J3150" s="353">
        <f t="array" ref="J3150">(PRODUCT(1+$F$2:F3150/100)-1)*100</f>
        <v>5197.433968572408</v>
      </c>
      <c r="K3150" s="354">
        <f t="array" ref="K3150">(PRODUCT(1+$G$2:G3150/100)-1)*100</f>
        <v>126.06921109125726</v>
      </c>
      <c r="M3150" s="361">
        <f t="shared" si="232"/>
        <v>4.1394051342151412</v>
      </c>
    </row>
    <row r="3151" spans="1:13">
      <c r="A3151" s="350">
        <v>41808</v>
      </c>
      <c r="B3151" s="346">
        <v>64.097099999999998</v>
      </c>
      <c r="C3151" s="346">
        <v>3544.42</v>
      </c>
      <c r="D3151" s="346"/>
      <c r="E3151" s="351">
        <f t="shared" si="233"/>
        <v>41808</v>
      </c>
      <c r="F3151" s="353">
        <f t="shared" si="234"/>
        <v>1.1338229841349801</v>
      </c>
      <c r="G3151" s="354">
        <f t="shared" si="235"/>
        <v>0.77305152065687555</v>
      </c>
      <c r="I3151" s="351">
        <f t="shared" si="236"/>
        <v>41808</v>
      </c>
      <c r="J3151" s="353">
        <f t="array" ref="J3151">(PRODUCT(1+$F$2:F3151/100)-1)*100</f>
        <v>5257.497492477456</v>
      </c>
      <c r="K3151" s="354">
        <f t="array" ref="K3151">(PRODUCT(1+$G$2:G3151/100)-1)*100</f>
        <v>127.81684256533521</v>
      </c>
      <c r="M3151" s="361">
        <f t="shared" si="232"/>
        <v>4.1391477247524238</v>
      </c>
    </row>
    <row r="3152" spans="1:13">
      <c r="A3152" s="350">
        <v>41809</v>
      </c>
      <c r="B3152" s="346">
        <v>63.055700000000002</v>
      </c>
      <c r="C3152" s="346">
        <v>3549.44</v>
      </c>
      <c r="D3152" s="346"/>
      <c r="E3152" s="351">
        <f t="shared" si="233"/>
        <v>41809</v>
      </c>
      <c r="F3152" s="353">
        <f t="shared" si="234"/>
        <v>-1.6247224913451541</v>
      </c>
      <c r="G3152" s="354">
        <f t="shared" si="235"/>
        <v>0.1416310708098889</v>
      </c>
      <c r="I3152" s="351">
        <f t="shared" si="236"/>
        <v>41809</v>
      </c>
      <c r="J3152" s="353">
        <f t="array" ref="J3152">(PRODUCT(1+$F$2:F3152/100)-1)*100</f>
        <v>5170.4530257439219</v>
      </c>
      <c r="K3152" s="354">
        <f t="array" ref="K3152">(PRODUCT(1+$G$2:G3152/100)-1)*100</f>
        <v>128.1395019989458</v>
      </c>
      <c r="M3152" s="361">
        <f t="shared" si="232"/>
        <v>4.1396355097972952</v>
      </c>
    </row>
    <row r="3153" spans="1:13">
      <c r="A3153" s="350">
        <v>41810</v>
      </c>
      <c r="B3153" s="346">
        <v>62.882800000000003</v>
      </c>
      <c r="C3153" s="346">
        <v>3555.6</v>
      </c>
      <c r="D3153" s="346"/>
      <c r="E3153" s="351">
        <f t="shared" si="233"/>
        <v>41810</v>
      </c>
      <c r="F3153" s="353">
        <f t="shared" si="234"/>
        <v>-0.27420201504384512</v>
      </c>
      <c r="G3153" s="354">
        <f t="shared" si="235"/>
        <v>0.17354850342587991</v>
      </c>
      <c r="I3153" s="351">
        <f t="shared" si="236"/>
        <v>41810</v>
      </c>
      <c r="J3153" s="353">
        <f t="array" ref="J3153">(PRODUCT(1+$F$2:F3153/100)-1)*100</f>
        <v>5156.001337345393</v>
      </c>
      <c r="K3153" s="354">
        <f t="array" ref="K3153">(PRODUCT(1+$G$2:G3153/100)-1)*100</f>
        <v>128.53543469038823</v>
      </c>
      <c r="M3153" s="361">
        <f t="shared" si="232"/>
        <v>4.1381729188268608</v>
      </c>
    </row>
    <row r="3154" spans="1:13">
      <c r="A3154" s="350">
        <v>41813</v>
      </c>
      <c r="B3154" s="346">
        <v>62.788499999999999</v>
      </c>
      <c r="C3154" s="346">
        <v>3555.14</v>
      </c>
      <c r="D3154" s="346"/>
      <c r="E3154" s="351">
        <f t="shared" si="233"/>
        <v>41813</v>
      </c>
      <c r="F3154" s="353">
        <f t="shared" si="234"/>
        <v>-0.1499615157085965</v>
      </c>
      <c r="G3154" s="354">
        <f t="shared" si="235"/>
        <v>-1.2937338283269817E-2</v>
      </c>
      <c r="I3154" s="351">
        <f t="shared" si="236"/>
        <v>41813</v>
      </c>
      <c r="J3154" s="353">
        <f t="array" ref="J3154">(PRODUCT(1+$F$2:F3154/100)-1)*100</f>
        <v>5148.1193580742456</v>
      </c>
      <c r="K3154" s="354">
        <f t="array" ref="K3154">(PRODUCT(1+$G$2:G3154/100)-1)*100</f>
        <v>128.50586828810521</v>
      </c>
      <c r="M3154" s="361">
        <f t="shared" ref="M3154:M3217" si="237">_xlfn.STDEV.S(F2372:F3154)</f>
        <v>4.1374902351135869</v>
      </c>
    </row>
    <row r="3155" spans="1:13">
      <c r="A3155" s="350">
        <v>41814</v>
      </c>
      <c r="B3155" s="346">
        <v>62.3371</v>
      </c>
      <c r="C3155" s="346">
        <v>3532.57</v>
      </c>
      <c r="D3155" s="346"/>
      <c r="E3155" s="351">
        <f t="shared" si="233"/>
        <v>41814</v>
      </c>
      <c r="F3155" s="353">
        <f t="shared" si="234"/>
        <v>-0.71892145854735023</v>
      </c>
      <c r="G3155" s="354">
        <f t="shared" si="235"/>
        <v>-0.63485544873056465</v>
      </c>
      <c r="I3155" s="351">
        <f t="shared" si="236"/>
        <v>41814</v>
      </c>
      <c r="J3155" s="353">
        <f t="array" ref="J3155">(PRODUCT(1+$F$2:F3155/100)-1)*100</f>
        <v>5110.389501838873</v>
      </c>
      <c r="K3155" s="354">
        <f t="array" ref="K3155">(PRODUCT(1+$G$2:G3155/100)-1)*100</f>
        <v>127.05518633260908</v>
      </c>
      <c r="M3155" s="361">
        <f t="shared" si="237"/>
        <v>4.1364953761661667</v>
      </c>
    </row>
    <row r="3156" spans="1:13">
      <c r="A3156" s="350">
        <v>41815</v>
      </c>
      <c r="B3156" s="346">
        <v>63.458599999999997</v>
      </c>
      <c r="C3156" s="346">
        <v>3549.96</v>
      </c>
      <c r="D3156" s="346"/>
      <c r="E3156" s="351">
        <f t="shared" si="233"/>
        <v>41815</v>
      </c>
      <c r="F3156" s="353">
        <f t="shared" si="234"/>
        <v>1.7990891459499947</v>
      </c>
      <c r="G3156" s="354">
        <f t="shared" si="235"/>
        <v>0.49227616154809972</v>
      </c>
      <c r="I3156" s="351">
        <f t="shared" si="236"/>
        <v>41815</v>
      </c>
      <c r="J3156" s="353">
        <f t="array" ref="J3156">(PRODUCT(1+$F$2:F3156/100)-1)*100</f>
        <v>5204.1290538281737</v>
      </c>
      <c r="K3156" s="354">
        <f t="array" ref="K3156">(PRODUCT(1+$G$2:G3156/100)-1)*100</f>
        <v>128.17292488848312</v>
      </c>
      <c r="M3156" s="361">
        <f t="shared" si="237"/>
        <v>4.1368966687727236</v>
      </c>
    </row>
    <row r="3157" spans="1:13">
      <c r="A3157" s="350">
        <v>41816</v>
      </c>
      <c r="B3157" s="346">
        <v>62.801400000000001</v>
      </c>
      <c r="C3157" s="346">
        <v>3546.38</v>
      </c>
      <c r="D3157" s="346"/>
      <c r="E3157" s="351">
        <f t="shared" si="233"/>
        <v>41816</v>
      </c>
      <c r="F3157" s="353">
        <f t="shared" si="234"/>
        <v>-1.0356358318651782</v>
      </c>
      <c r="G3157" s="354">
        <f t="shared" si="235"/>
        <v>-0.10084620671781952</v>
      </c>
      <c r="I3157" s="351">
        <f t="shared" si="236"/>
        <v>41816</v>
      </c>
      <c r="J3157" s="353">
        <f t="array" ref="J3157">(PRODUCT(1+$F$2:F3157/100)-1)*100</f>
        <v>5149.1975927783578</v>
      </c>
      <c r="K3157" s="354">
        <f t="array" ref="K3157">(PRODUCT(1+$G$2:G3157/100)-1)*100</f>
        <v>127.94282114897601</v>
      </c>
      <c r="M3157" s="361">
        <f t="shared" si="237"/>
        <v>4.136936212663672</v>
      </c>
    </row>
    <row r="3158" spans="1:13">
      <c r="A3158" s="350">
        <v>41817</v>
      </c>
      <c r="B3158" s="346">
        <v>63.154200000000003</v>
      </c>
      <c r="C3158" s="346">
        <v>3553.35</v>
      </c>
      <c r="D3158" s="346"/>
      <c r="E3158" s="351">
        <f t="shared" si="233"/>
        <v>41817</v>
      </c>
      <c r="F3158" s="353">
        <f t="shared" si="234"/>
        <v>0.56177091593498929</v>
      </c>
      <c r="G3158" s="354">
        <f t="shared" si="235"/>
        <v>0.19653844201692472</v>
      </c>
      <c r="I3158" s="351">
        <f t="shared" si="236"/>
        <v>41817</v>
      </c>
      <c r="J3158" s="353">
        <f t="array" ref="J3158">(PRODUCT(1+$F$2:F3158/100)-1)*100</f>
        <v>5178.6860581745468</v>
      </c>
      <c r="K3158" s="354">
        <f t="array" ref="K3158">(PRODUCT(1+$G$2:G3158/100)-1)*100</f>
        <v>128.39081641835165</v>
      </c>
      <c r="M3158" s="361">
        <f t="shared" si="237"/>
        <v>4.1364838353549382</v>
      </c>
    </row>
    <row r="3159" spans="1:13">
      <c r="A3159" s="350">
        <v>41820</v>
      </c>
      <c r="B3159" s="346">
        <v>62.942799999999998</v>
      </c>
      <c r="C3159" s="346">
        <v>3552.18</v>
      </c>
      <c r="D3159" s="346"/>
      <c r="E3159" s="351">
        <f t="shared" si="233"/>
        <v>41820</v>
      </c>
      <c r="F3159" s="353">
        <f t="shared" si="234"/>
        <v>-0.33473624873722185</v>
      </c>
      <c r="G3159" s="354">
        <f t="shared" si="235"/>
        <v>-3.2926674827982172E-2</v>
      </c>
      <c r="I3159" s="351">
        <f t="shared" si="236"/>
        <v>41820</v>
      </c>
      <c r="J3159" s="353">
        <f t="array" ref="J3159">(PRODUCT(1+$F$2:F3159/100)-1)*100</f>
        <v>5161.0163824807987</v>
      </c>
      <c r="K3159" s="354">
        <f t="array" ref="K3159">(PRODUCT(1+$G$2:G3159/100)-1)*100</f>
        <v>128.3156149168926</v>
      </c>
      <c r="M3159" s="361">
        <f t="shared" si="237"/>
        <v>4.1365135872149352</v>
      </c>
    </row>
    <row r="3160" spans="1:13">
      <c r="A3160" s="350">
        <v>41821</v>
      </c>
      <c r="B3160" s="346">
        <v>67.585700000000003</v>
      </c>
      <c r="C3160" s="346">
        <v>3576.55</v>
      </c>
      <c r="D3160" s="346"/>
      <c r="E3160" s="351">
        <f t="shared" si="233"/>
        <v>41821</v>
      </c>
      <c r="F3160" s="353">
        <f t="shared" si="234"/>
        <v>7.3763798242213685</v>
      </c>
      <c r="G3160" s="354">
        <f t="shared" si="235"/>
        <v>0.68605757591113647</v>
      </c>
      <c r="I3160" s="351">
        <f t="shared" si="236"/>
        <v>41821</v>
      </c>
      <c r="J3160" s="353">
        <f t="array" ref="J3160">(PRODUCT(1+$F$2:F3160/100)-1)*100</f>
        <v>5549.0889334670928</v>
      </c>
      <c r="K3160" s="354">
        <f t="array" ref="K3160">(PRODUCT(1+$G$2:G3160/100)-1)*100</f>
        <v>129.88199149001804</v>
      </c>
      <c r="M3160" s="361">
        <f t="shared" si="237"/>
        <v>4.1444098343767868</v>
      </c>
    </row>
    <row r="3161" spans="1:13">
      <c r="A3161" s="350">
        <v>41822</v>
      </c>
      <c r="B3161" s="346">
        <v>66.677099999999996</v>
      </c>
      <c r="C3161" s="346">
        <v>3579.11</v>
      </c>
      <c r="D3161" s="346"/>
      <c r="E3161" s="351">
        <f t="shared" si="233"/>
        <v>41822</v>
      </c>
      <c r="F3161" s="353">
        <f t="shared" si="234"/>
        <v>-1.3443672256113426</v>
      </c>
      <c r="G3161" s="354">
        <f t="shared" si="235"/>
        <v>7.1577358068530827E-2</v>
      </c>
      <c r="I3161" s="351">
        <f t="shared" si="236"/>
        <v>41822</v>
      </c>
      <c r="J3161" s="353">
        <f t="array" ref="J3161">(PRODUCT(1+$F$2:F3161/100)-1)*100</f>
        <v>5473.1444332999245</v>
      </c>
      <c r="K3161" s="354">
        <f t="array" ref="K3161">(PRODUCT(1+$G$2:G3161/100)-1)*100</f>
        <v>130.04653494620192</v>
      </c>
      <c r="M3161" s="361">
        <f t="shared" si="237"/>
        <v>4.1442249401292983</v>
      </c>
    </row>
    <row r="3162" spans="1:13">
      <c r="A3162" s="350">
        <v>41823</v>
      </c>
      <c r="B3162" s="346">
        <v>67.478499999999997</v>
      </c>
      <c r="C3162" s="346">
        <v>3598.73</v>
      </c>
      <c r="D3162" s="346"/>
      <c r="E3162" s="351">
        <f t="shared" si="233"/>
        <v>41823</v>
      </c>
      <c r="F3162" s="353">
        <f t="shared" si="234"/>
        <v>1.2019119007875334</v>
      </c>
      <c r="G3162" s="354">
        <f t="shared" si="235"/>
        <v>0.54818097236464247</v>
      </c>
      <c r="I3162" s="351">
        <f t="shared" si="236"/>
        <v>41823</v>
      </c>
      <c r="J3162" s="353">
        <f t="array" ref="J3162">(PRODUCT(1+$F$2:F3162/100)-1)*100</f>
        <v>5540.128719491835</v>
      </c>
      <c r="K3162" s="354">
        <f t="array" ref="K3162">(PRODUCT(1+$G$2:G3162/100)-1)*100</f>
        <v>131.30760627836116</v>
      </c>
      <c r="M3162" s="361">
        <f t="shared" si="237"/>
        <v>4.1443895568099078</v>
      </c>
    </row>
    <row r="3163" spans="1:13">
      <c r="A3163" s="350">
        <v>41824</v>
      </c>
      <c r="B3163" s="346">
        <v>67.478499999999997</v>
      </c>
      <c r="C3163" s="346">
        <v>3598.73</v>
      </c>
      <c r="D3163" s="346"/>
      <c r="E3163" s="351">
        <f t="shared" si="233"/>
        <v>41824</v>
      </c>
      <c r="F3163" s="353">
        <f t="shared" si="234"/>
        <v>0</v>
      </c>
      <c r="G3163" s="354">
        <f t="shared" si="235"/>
        <v>0</v>
      </c>
      <c r="I3163" s="351">
        <f t="shared" si="236"/>
        <v>41824</v>
      </c>
      <c r="J3163" s="353">
        <f t="array" ref="J3163">(PRODUCT(1+$F$2:F3163/100)-1)*100</f>
        <v>5540.128719491835</v>
      </c>
      <c r="K3163" s="354">
        <f t="array" ref="K3163">(PRODUCT(1+$G$2:G3163/100)-1)*100</f>
        <v>131.30760627836116</v>
      </c>
      <c r="M3163" s="361">
        <f t="shared" si="237"/>
        <v>4.1346992774934712</v>
      </c>
    </row>
    <row r="3164" spans="1:13">
      <c r="A3164" s="350">
        <v>41827</v>
      </c>
      <c r="B3164" s="346">
        <v>65.802800000000005</v>
      </c>
      <c r="C3164" s="346">
        <v>3584.75</v>
      </c>
      <c r="D3164" s="346"/>
      <c r="E3164" s="351">
        <f t="shared" si="233"/>
        <v>41827</v>
      </c>
      <c r="F3164" s="353">
        <f t="shared" si="234"/>
        <v>-2.4833094985810211</v>
      </c>
      <c r="G3164" s="354">
        <f t="shared" si="235"/>
        <v>-0.38847037704967669</v>
      </c>
      <c r="I3164" s="351">
        <f t="shared" si="236"/>
        <v>41827</v>
      </c>
      <c r="J3164" s="353">
        <f t="array" ref="J3164">(PRODUCT(1+$F$2:F3164/100)-1)*100</f>
        <v>5400.0668672684978</v>
      </c>
      <c r="K3164" s="354">
        <f t="array" ref="K3164">(PRODUCT(1+$G$2:G3164/100)-1)*100</f>
        <v>130.40904474810705</v>
      </c>
      <c r="M3164" s="361">
        <f t="shared" si="237"/>
        <v>4.1357527234161102</v>
      </c>
    </row>
    <row r="3165" spans="1:13">
      <c r="A3165" s="350">
        <v>41828</v>
      </c>
      <c r="B3165" s="346">
        <v>63.578499999999998</v>
      </c>
      <c r="C3165" s="346">
        <v>3560.53</v>
      </c>
      <c r="D3165" s="346"/>
      <c r="E3165" s="351">
        <f t="shared" si="233"/>
        <v>41828</v>
      </c>
      <c r="F3165" s="353">
        <f t="shared" si="234"/>
        <v>-3.3802512962974318</v>
      </c>
      <c r="G3165" s="354">
        <f t="shared" si="235"/>
        <v>-0.67563986330985148</v>
      </c>
      <c r="I3165" s="351">
        <f t="shared" si="236"/>
        <v>41828</v>
      </c>
      <c r="J3165" s="353">
        <f t="array" ref="J3165">(PRODUCT(1+$F$2:F3165/100)-1)*100</f>
        <v>5214.1507856904291</v>
      </c>
      <c r="K3165" s="354">
        <f t="array" ref="K3165">(PRODUCT(1+$G$2:G3165/100)-1)*100</f>
        <v>128.85230939311739</v>
      </c>
      <c r="M3165" s="361">
        <f t="shared" si="237"/>
        <v>4.137649430949307</v>
      </c>
    </row>
    <row r="3166" spans="1:13">
      <c r="A3166" s="350">
        <v>41829</v>
      </c>
      <c r="B3166" s="346">
        <v>63.285699999999999</v>
      </c>
      <c r="C3166" s="346">
        <v>3577.28</v>
      </c>
      <c r="D3166" s="346"/>
      <c r="E3166" s="351">
        <f t="shared" si="233"/>
        <v>41829</v>
      </c>
      <c r="F3166" s="353">
        <f t="shared" si="234"/>
        <v>-0.46053304183018007</v>
      </c>
      <c r="G3166" s="354">
        <f t="shared" si="235"/>
        <v>0.47043558121964146</v>
      </c>
      <c r="I3166" s="351">
        <f t="shared" si="236"/>
        <v>41829</v>
      </c>
      <c r="J3166" s="353">
        <f t="array" ref="J3166">(PRODUCT(1+$F$2:F3166/100)-1)*100</f>
        <v>5189.6773654296467</v>
      </c>
      <c r="K3166" s="354">
        <f t="array" ref="K3166">(PRODUCT(1+$G$2:G3166/100)-1)*100</f>
        <v>129.92891208494547</v>
      </c>
      <c r="M3166" s="361">
        <f t="shared" si="237"/>
        <v>4.1376078306655764</v>
      </c>
    </row>
    <row r="3167" spans="1:13">
      <c r="A3167" s="350">
        <v>41830</v>
      </c>
      <c r="B3167" s="346">
        <v>62.65</v>
      </c>
      <c r="C3167" s="346">
        <v>3562.49</v>
      </c>
      <c r="D3167" s="346"/>
      <c r="E3167" s="351">
        <f t="shared" si="233"/>
        <v>41830</v>
      </c>
      <c r="F3167" s="353">
        <f t="shared" si="234"/>
        <v>-1.0044923260705052</v>
      </c>
      <c r="G3167" s="354">
        <f t="shared" si="235"/>
        <v>-0.41344261561858664</v>
      </c>
      <c r="I3167" s="351">
        <f t="shared" si="236"/>
        <v>41830</v>
      </c>
      <c r="J3167" s="353">
        <f t="array" ref="J3167">(PRODUCT(1+$F$2:F3167/100)-1)*100</f>
        <v>5136.5429622200172</v>
      </c>
      <c r="K3167" s="354">
        <f t="array" ref="K3167">(PRODUCT(1+$G$2:G3167/100)-1)*100</f>
        <v>128.97828797675811</v>
      </c>
      <c r="M3167" s="361">
        <f t="shared" si="237"/>
        <v>4.1373997368417337</v>
      </c>
    </row>
    <row r="3168" spans="1:13">
      <c r="A3168" s="350">
        <v>41831</v>
      </c>
      <c r="B3168" s="346">
        <v>62.851399999999998</v>
      </c>
      <c r="C3168" s="346">
        <v>3568.08</v>
      </c>
      <c r="D3168" s="346"/>
      <c r="E3168" s="351">
        <f t="shared" si="233"/>
        <v>41831</v>
      </c>
      <c r="F3168" s="353">
        <f t="shared" si="234"/>
        <v>0.32146847565841519</v>
      </c>
      <c r="G3168" s="354">
        <f t="shared" si="235"/>
        <v>0.15691272115851973</v>
      </c>
      <c r="I3168" s="351">
        <f t="shared" si="236"/>
        <v>41831</v>
      </c>
      <c r="J3168" s="353">
        <f t="array" ref="J3168">(PRODUCT(1+$F$2:F3168/100)-1)*100</f>
        <v>5153.3767970578647</v>
      </c>
      <c r="K3168" s="354">
        <f t="array" ref="K3168">(PRODUCT(1+$G$2:G3168/100)-1)*100</f>
        <v>129.33758403928465</v>
      </c>
      <c r="M3168" s="361">
        <f t="shared" si="237"/>
        <v>4.1374046465461749</v>
      </c>
    </row>
    <row r="3169" spans="1:13">
      <c r="A3169" s="350">
        <v>41834</v>
      </c>
      <c r="B3169" s="346">
        <v>64.654300000000006</v>
      </c>
      <c r="C3169" s="346">
        <v>3585.37</v>
      </c>
      <c r="D3169" s="346"/>
      <c r="E3169" s="351">
        <f t="shared" si="233"/>
        <v>41834</v>
      </c>
      <c r="F3169" s="353">
        <f t="shared" si="234"/>
        <v>2.8685120776943851</v>
      </c>
      <c r="G3169" s="354">
        <f t="shared" si="235"/>
        <v>0.48457433689828022</v>
      </c>
      <c r="I3169" s="351">
        <f t="shared" si="236"/>
        <v>41834</v>
      </c>
      <c r="J3169" s="353">
        <f t="array" ref="J3169">(PRODUCT(1+$F$2:F3169/100)-1)*100</f>
        <v>5304.0705449682637</v>
      </c>
      <c r="K3169" s="354">
        <f t="array" ref="K3169">(PRODUCT(1+$G$2:G3169/100)-1)*100</f>
        <v>130.44889511640156</v>
      </c>
      <c r="M3169" s="361">
        <f t="shared" si="237"/>
        <v>4.1376494200700833</v>
      </c>
    </row>
    <row r="3170" spans="1:13">
      <c r="A3170" s="350">
        <v>41835</v>
      </c>
      <c r="B3170" s="346">
        <v>64.155699999999996</v>
      </c>
      <c r="C3170" s="346">
        <v>3578.46</v>
      </c>
      <c r="D3170" s="346"/>
      <c r="E3170" s="351">
        <f t="shared" si="233"/>
        <v>41835</v>
      </c>
      <c r="F3170" s="353">
        <f t="shared" si="234"/>
        <v>-0.77117840576730323</v>
      </c>
      <c r="G3170" s="354">
        <f t="shared" si="235"/>
        <v>-0.19272766827411747</v>
      </c>
      <c r="I3170" s="351">
        <f t="shared" si="236"/>
        <v>41835</v>
      </c>
      <c r="J3170" s="353">
        <f t="array" ref="J3170">(PRODUCT(1+$F$2:F3170/100)-1)*100</f>
        <v>5262.3955198930371</v>
      </c>
      <c r="K3170" s="354">
        <f t="array" ref="K3170">(PRODUCT(1+$G$2:G3170/100)-1)*100</f>
        <v>130.00475633428024</v>
      </c>
      <c r="M3170" s="361">
        <f t="shared" si="237"/>
        <v>4.1350586842755996</v>
      </c>
    </row>
    <row r="3171" spans="1:13">
      <c r="A3171" s="350">
        <v>41836</v>
      </c>
      <c r="B3171" s="346">
        <v>63.491399999999999</v>
      </c>
      <c r="C3171" s="346">
        <v>3593.91</v>
      </c>
      <c r="D3171" s="346"/>
      <c r="E3171" s="351">
        <f t="shared" si="233"/>
        <v>41836</v>
      </c>
      <c r="F3171" s="353">
        <f t="shared" si="234"/>
        <v>-1.0354496950387815</v>
      </c>
      <c r="G3171" s="354">
        <f t="shared" si="235"/>
        <v>0.43174997065775766</v>
      </c>
      <c r="I3171" s="351">
        <f t="shared" si="236"/>
        <v>41836</v>
      </c>
      <c r="J3171" s="353">
        <f t="array" ref="J3171">(PRODUCT(1+$F$2:F3171/100)-1)*100</f>
        <v>5206.8706118355312</v>
      </c>
      <c r="K3171" s="354">
        <f t="array" ref="K3171">(PRODUCT(1+$G$2:G3171/100)-1)*100</f>
        <v>130.99780180226492</v>
      </c>
      <c r="M3171" s="361">
        <f t="shared" si="237"/>
        <v>4.1352727663091828</v>
      </c>
    </row>
    <row r="3172" spans="1:13">
      <c r="A3172" s="350">
        <v>41837</v>
      </c>
      <c r="B3172" s="346">
        <v>62.765700000000002</v>
      </c>
      <c r="C3172" s="346">
        <v>3551.73</v>
      </c>
      <c r="D3172" s="346"/>
      <c r="E3172" s="351">
        <f t="shared" si="233"/>
        <v>41837</v>
      </c>
      <c r="F3172" s="353">
        <f t="shared" si="234"/>
        <v>-1.1429894442396837</v>
      </c>
      <c r="G3172" s="354">
        <f t="shared" si="235"/>
        <v>-1.1736520947936868</v>
      </c>
      <c r="I3172" s="351">
        <f t="shared" si="236"/>
        <v>41837</v>
      </c>
      <c r="J3172" s="353">
        <f t="array" ref="J3172">(PRODUCT(1+$F$2:F3172/100)-1)*100</f>
        <v>5146.2136409227942</v>
      </c>
      <c r="K3172" s="354">
        <f t="array" ref="K3172">(PRODUCT(1+$G$2:G3172/100)-1)*100</f>
        <v>128.28669126248528</v>
      </c>
      <c r="M3172" s="361">
        <f t="shared" si="237"/>
        <v>4.1342223545604879</v>
      </c>
    </row>
    <row r="3173" spans="1:13">
      <c r="A3173" s="350">
        <v>41838</v>
      </c>
      <c r="B3173" s="346">
        <v>63.452800000000003</v>
      </c>
      <c r="C3173" s="346">
        <v>3588.21</v>
      </c>
      <c r="D3173" s="346"/>
      <c r="E3173" s="351">
        <f t="shared" si="233"/>
        <v>41838</v>
      </c>
      <c r="F3173" s="353">
        <f t="shared" si="234"/>
        <v>1.0947061850660411</v>
      </c>
      <c r="G3173" s="354">
        <f t="shared" si="235"/>
        <v>1.0271051008944987</v>
      </c>
      <c r="I3173" s="351">
        <f t="shared" si="236"/>
        <v>41838</v>
      </c>
      <c r="J3173" s="353">
        <f t="array" ref="J3173">(PRODUCT(1+$F$2:F3173/100)-1)*100</f>
        <v>5203.6442661317533</v>
      </c>
      <c r="K3173" s="354">
        <f t="array" ref="K3173">(PRODUCT(1+$G$2:G3173/100)-1)*100</f>
        <v>130.63143551310557</v>
      </c>
      <c r="M3173" s="361">
        <f t="shared" si="237"/>
        <v>4.133124413372621</v>
      </c>
    </row>
    <row r="3174" spans="1:13">
      <c r="A3174" s="350">
        <v>41841</v>
      </c>
      <c r="B3174" s="346">
        <v>64.5642</v>
      </c>
      <c r="C3174" s="346">
        <v>3579.99</v>
      </c>
      <c r="D3174" s="346"/>
      <c r="E3174" s="351">
        <f t="shared" si="233"/>
        <v>41841</v>
      </c>
      <c r="F3174" s="353">
        <f t="shared" si="234"/>
        <v>1.7515381511926886</v>
      </c>
      <c r="G3174" s="354">
        <f t="shared" si="235"/>
        <v>-0.22908358206460422</v>
      </c>
      <c r="I3174" s="351">
        <f t="shared" si="236"/>
        <v>41841</v>
      </c>
      <c r="J3174" s="353">
        <f t="array" ref="J3174">(PRODUCT(1+$F$2:F3174/100)-1)*100</f>
        <v>5296.5396188565946</v>
      </c>
      <c r="K3174" s="354">
        <f t="array" ref="K3174">(PRODUCT(1+$G$2:G3174/100)-1)*100</f>
        <v>130.10309675926513</v>
      </c>
      <c r="M3174" s="361">
        <f t="shared" si="237"/>
        <v>4.132780517131887</v>
      </c>
    </row>
    <row r="3175" spans="1:13">
      <c r="A3175" s="350">
        <v>41842</v>
      </c>
      <c r="B3175" s="346">
        <v>61.584200000000003</v>
      </c>
      <c r="C3175" s="346">
        <v>3597.95</v>
      </c>
      <c r="D3175" s="346"/>
      <c r="E3175" s="351">
        <f t="shared" si="233"/>
        <v>41842</v>
      </c>
      <c r="F3175" s="353">
        <f t="shared" si="234"/>
        <v>-4.6155609455394764</v>
      </c>
      <c r="G3175" s="354">
        <f t="shared" si="235"/>
        <v>0.50167737898709763</v>
      </c>
      <c r="I3175" s="351">
        <f t="shared" si="236"/>
        <v>41842</v>
      </c>
      <c r="J3175" s="353">
        <f t="array" ref="J3175">(PRODUCT(1+$F$2:F3175/100)-1)*100</f>
        <v>5047.4590437980851</v>
      </c>
      <c r="K3175" s="354">
        <f t="array" ref="K3175">(PRODUCT(1+$G$2:G3175/100)-1)*100</f>
        <v>131.25747194405517</v>
      </c>
      <c r="M3175" s="361">
        <f t="shared" si="237"/>
        <v>4.1355818684966152</v>
      </c>
    </row>
    <row r="3176" spans="1:13">
      <c r="A3176" s="350">
        <v>41843</v>
      </c>
      <c r="B3176" s="346">
        <v>61.128500000000003</v>
      </c>
      <c r="C3176" s="346">
        <v>3604.3</v>
      </c>
      <c r="D3176" s="346"/>
      <c r="E3176" s="351">
        <f t="shared" si="233"/>
        <v>41843</v>
      </c>
      <c r="F3176" s="353">
        <f t="shared" si="234"/>
        <v>-0.73996252285488673</v>
      </c>
      <c r="G3176" s="354">
        <f t="shared" si="235"/>
        <v>0.17648938979142326</v>
      </c>
      <c r="I3176" s="351">
        <f t="shared" si="236"/>
        <v>41843</v>
      </c>
      <c r="J3176" s="353">
        <f t="array" ref="J3176">(PRODUCT(1+$F$2:F3176/100)-1)*100</f>
        <v>5009.3697759946754</v>
      </c>
      <c r="K3176" s="354">
        <f t="array" ref="K3176">(PRODUCT(1+$G$2:G3176/100)-1)*100</f>
        <v>131.6656168451363</v>
      </c>
      <c r="M3176" s="361">
        <f t="shared" si="237"/>
        <v>4.1356990576734489</v>
      </c>
    </row>
    <row r="3177" spans="1:13">
      <c r="A3177" s="350">
        <v>41844</v>
      </c>
      <c r="B3177" s="346">
        <v>60.768500000000003</v>
      </c>
      <c r="C3177" s="346">
        <v>3606.1</v>
      </c>
      <c r="D3177" s="346"/>
      <c r="E3177" s="351">
        <f t="shared" si="233"/>
        <v>41844</v>
      </c>
      <c r="F3177" s="353">
        <f t="shared" si="234"/>
        <v>-0.58892333363325111</v>
      </c>
      <c r="G3177" s="354">
        <f t="shared" si="235"/>
        <v>4.9940349027544073E-2</v>
      </c>
      <c r="I3177" s="351">
        <f t="shared" si="236"/>
        <v>41844</v>
      </c>
      <c r="J3177" s="353">
        <f t="array" ref="J3177">(PRODUCT(1+$F$2:F3177/100)-1)*100</f>
        <v>4979.2795051822377</v>
      </c>
      <c r="K3177" s="354">
        <f t="array" ref="K3177">(PRODUCT(1+$G$2:G3177/100)-1)*100</f>
        <v>131.78131146276559</v>
      </c>
      <c r="M3177" s="361">
        <f t="shared" si="237"/>
        <v>4.1353599824714653</v>
      </c>
    </row>
    <row r="3178" spans="1:13">
      <c r="A3178" s="350">
        <v>41845</v>
      </c>
      <c r="B3178" s="346">
        <v>60.265700000000002</v>
      </c>
      <c r="C3178" s="346">
        <v>3588.68</v>
      </c>
      <c r="D3178" s="346"/>
      <c r="E3178" s="351">
        <f t="shared" si="233"/>
        <v>41845</v>
      </c>
      <c r="F3178" s="353">
        <f t="shared" si="234"/>
        <v>-0.82740235483844682</v>
      </c>
      <c r="G3178" s="354">
        <f t="shared" si="235"/>
        <v>-0.48307035301294876</v>
      </c>
      <c r="I3178" s="351">
        <f t="shared" si="236"/>
        <v>41845</v>
      </c>
      <c r="J3178" s="353">
        <f t="array" ref="J3178">(PRODUCT(1+$F$2:F3178/100)-1)*100</f>
        <v>4937.2534269475327</v>
      </c>
      <c r="K3178" s="354">
        <f t="array" ref="K3178">(PRODUCT(1+$G$2:G3178/100)-1)*100</f>
        <v>130.66164466326438</v>
      </c>
      <c r="M3178" s="361">
        <f t="shared" si="237"/>
        <v>4.1311045197070246</v>
      </c>
    </row>
    <row r="3179" spans="1:13">
      <c r="A3179" s="350">
        <v>41848</v>
      </c>
      <c r="B3179" s="346">
        <v>60.665700000000001</v>
      </c>
      <c r="C3179" s="346">
        <v>3589.73</v>
      </c>
      <c r="D3179" s="346"/>
      <c r="E3179" s="351">
        <f t="shared" si="233"/>
        <v>41848</v>
      </c>
      <c r="F3179" s="353">
        <f t="shared" si="234"/>
        <v>0.66372746023026785</v>
      </c>
      <c r="G3179" s="354">
        <f t="shared" si="235"/>
        <v>2.9258668925624676E-2</v>
      </c>
      <c r="I3179" s="351">
        <f t="shared" si="236"/>
        <v>41848</v>
      </c>
      <c r="J3179" s="353">
        <f t="array" ref="J3179">(PRODUCT(1+$F$2:F3179/100)-1)*100</f>
        <v>4970.6870611835739</v>
      </c>
      <c r="K3179" s="354">
        <f t="array" ref="K3179">(PRODUCT(1+$G$2:G3179/100)-1)*100</f>
        <v>130.72913319021481</v>
      </c>
      <c r="M3179" s="361">
        <f t="shared" si="237"/>
        <v>4.1310480754257028</v>
      </c>
    </row>
    <row r="3180" spans="1:13">
      <c r="A3180" s="350">
        <v>41849</v>
      </c>
      <c r="B3180" s="346">
        <v>60.611400000000003</v>
      </c>
      <c r="C3180" s="346">
        <v>3573.65</v>
      </c>
      <c r="D3180" s="346"/>
      <c r="E3180" s="351">
        <f t="shared" si="233"/>
        <v>41849</v>
      </c>
      <c r="F3180" s="353">
        <f t="shared" si="234"/>
        <v>-8.9506920714665927E-2</v>
      </c>
      <c r="G3180" s="354">
        <f t="shared" si="235"/>
        <v>-0.447944552932944</v>
      </c>
      <c r="I3180" s="351">
        <f t="shared" si="236"/>
        <v>41849</v>
      </c>
      <c r="J3180" s="353">
        <f t="array" ref="J3180">(PRODUCT(1+$F$2:F3180/100)-1)*100</f>
        <v>4966.1484453360317</v>
      </c>
      <c r="K3180" s="354">
        <f t="array" ref="K3180">(PRODUCT(1+$G$2:G3180/100)-1)*100</f>
        <v>129.69559460605984</v>
      </c>
      <c r="M3180" s="361">
        <f t="shared" si="237"/>
        <v>4.1308398182192674</v>
      </c>
    </row>
    <row r="3181" spans="1:13">
      <c r="A3181" s="350">
        <v>41850</v>
      </c>
      <c r="B3181" s="346">
        <v>62.051400000000001</v>
      </c>
      <c r="C3181" s="346">
        <v>3574.45</v>
      </c>
      <c r="D3181" s="346"/>
      <c r="E3181" s="351">
        <f t="shared" si="233"/>
        <v>41850</v>
      </c>
      <c r="F3181" s="353">
        <f t="shared" si="234"/>
        <v>2.3757906928399519</v>
      </c>
      <c r="G3181" s="354">
        <f t="shared" si="235"/>
        <v>2.238607586080299E-2</v>
      </c>
      <c r="I3181" s="351">
        <f t="shared" si="236"/>
        <v>41850</v>
      </c>
      <c r="J3181" s="353">
        <f t="array" ref="J3181">(PRODUCT(1+$F$2:F3181/100)-1)*100</f>
        <v>5086.5095285857815</v>
      </c>
      <c r="K3181" s="354">
        <f t="array" ref="K3181">(PRODUCT(1+$G$2:G3181/100)-1)*100</f>
        <v>129.7470144361173</v>
      </c>
      <c r="M3181" s="361">
        <f t="shared" si="237"/>
        <v>4.1315868183158511</v>
      </c>
    </row>
    <row r="3182" spans="1:13">
      <c r="A3182" s="350">
        <v>41851</v>
      </c>
      <c r="B3182" s="346">
        <v>60.388500000000001</v>
      </c>
      <c r="C3182" s="346">
        <v>3503.19</v>
      </c>
      <c r="D3182" s="346"/>
      <c r="E3182" s="351">
        <f t="shared" si="233"/>
        <v>41851</v>
      </c>
      <c r="F3182" s="353">
        <f t="shared" si="234"/>
        <v>-2.6798750713118435</v>
      </c>
      <c r="G3182" s="354">
        <f t="shared" si="235"/>
        <v>-1.9935934199666994</v>
      </c>
      <c r="I3182" s="351">
        <f t="shared" si="236"/>
        <v>41851</v>
      </c>
      <c r="J3182" s="353">
        <f t="array" ref="J3182">(PRODUCT(1+$F$2:F3182/100)-1)*100</f>
        <v>4947.5175526579978</v>
      </c>
      <c r="K3182" s="354">
        <f t="array" ref="K3182">(PRODUCT(1+$G$2:G3182/100)-1)*100</f>
        <v>125.16679307374892</v>
      </c>
      <c r="M3182" s="361">
        <f t="shared" si="237"/>
        <v>4.1326260721710826</v>
      </c>
    </row>
    <row r="3183" spans="1:13">
      <c r="A3183" s="350">
        <v>41852</v>
      </c>
      <c r="B3183" s="346">
        <v>60.7714</v>
      </c>
      <c r="C3183" s="346">
        <v>3493.18</v>
      </c>
      <c r="D3183" s="346"/>
      <c r="E3183" s="351">
        <f t="shared" si="233"/>
        <v>41852</v>
      </c>
      <c r="F3183" s="353">
        <f t="shared" si="234"/>
        <v>0.63406112090877986</v>
      </c>
      <c r="G3183" s="354">
        <f t="shared" si="235"/>
        <v>-0.28573956879301976</v>
      </c>
      <c r="I3183" s="351">
        <f t="shared" si="236"/>
        <v>41852</v>
      </c>
      <c r="J3183" s="353">
        <f t="array" ref="J3183">(PRODUCT(1+$F$2:F3183/100)-1)*100</f>
        <v>4979.5218990304484</v>
      </c>
      <c r="K3183" s="354">
        <f t="array" ref="K3183">(PRODUCT(1+$G$2:G3183/100)-1)*100</f>
        <v>124.52340245015492</v>
      </c>
      <c r="M3183" s="361">
        <f t="shared" si="237"/>
        <v>4.131700407038271</v>
      </c>
    </row>
    <row r="3184" spans="1:13">
      <c r="A3184" s="350">
        <v>41855</v>
      </c>
      <c r="B3184" s="346">
        <v>60.3857</v>
      </c>
      <c r="C3184" s="346">
        <v>3518.31</v>
      </c>
      <c r="D3184" s="346"/>
      <c r="E3184" s="351">
        <f t="shared" si="233"/>
        <v>41855</v>
      </c>
      <c r="F3184" s="353">
        <f t="shared" si="234"/>
        <v>-0.63467354709616508</v>
      </c>
      <c r="G3184" s="354">
        <f t="shared" si="235"/>
        <v>0.71940180580445379</v>
      </c>
      <c r="I3184" s="351">
        <f t="shared" si="236"/>
        <v>41855</v>
      </c>
      <c r="J3184" s="353">
        <f t="array" ref="J3184">(PRODUCT(1+$F$2:F3184/100)-1)*100</f>
        <v>4947.283517218345</v>
      </c>
      <c r="K3184" s="354">
        <f t="array" ref="K3184">(PRODUCT(1+$G$2:G3184/100)-1)*100</f>
        <v>126.13862786183492</v>
      </c>
      <c r="M3184" s="361">
        <f t="shared" si="237"/>
        <v>4.1316582548081628</v>
      </c>
    </row>
    <row r="3185" spans="1:13">
      <c r="A3185" s="350">
        <v>41856</v>
      </c>
      <c r="B3185" s="346">
        <v>60.4071</v>
      </c>
      <c r="C3185" s="346">
        <v>3484.56</v>
      </c>
      <c r="D3185" s="346"/>
      <c r="E3185" s="351">
        <f t="shared" si="233"/>
        <v>41856</v>
      </c>
      <c r="F3185" s="353">
        <f t="shared" si="234"/>
        <v>3.5438853900848777E-2</v>
      </c>
      <c r="G3185" s="354">
        <f t="shared" si="235"/>
        <v>-0.95926737552972652</v>
      </c>
      <c r="I3185" s="351">
        <f t="shared" si="236"/>
        <v>41856</v>
      </c>
      <c r="J3185" s="353">
        <f t="array" ref="J3185">(PRODUCT(1+$F$2:F3185/100)-1)*100</f>
        <v>4949.0722166499736</v>
      </c>
      <c r="K3185" s="354">
        <f t="array" ref="K3185">(PRODUCT(1+$G$2:G3185/100)-1)*100</f>
        <v>123.96935378128578</v>
      </c>
      <c r="M3185" s="361">
        <f t="shared" si="237"/>
        <v>4.1267631711694408</v>
      </c>
    </row>
    <row r="3186" spans="1:13">
      <c r="A3186" s="350">
        <v>41857</v>
      </c>
      <c r="B3186" s="346">
        <v>61.471400000000003</v>
      </c>
      <c r="C3186" s="346">
        <v>3485.67</v>
      </c>
      <c r="D3186" s="346"/>
      <c r="E3186" s="351">
        <f t="shared" si="233"/>
        <v>41857</v>
      </c>
      <c r="F3186" s="353">
        <f t="shared" si="234"/>
        <v>1.7618789844240146</v>
      </c>
      <c r="G3186" s="354">
        <f t="shared" si="235"/>
        <v>3.1854810937392841E-2</v>
      </c>
      <c r="I3186" s="351">
        <f t="shared" si="236"/>
        <v>41857</v>
      </c>
      <c r="J3186" s="353">
        <f t="array" ref="J3186">(PRODUCT(1+$F$2:F3186/100)-1)*100</f>
        <v>5038.0307589435215</v>
      </c>
      <c r="K3186" s="354">
        <f t="array" ref="K3186">(PRODUCT(1+$G$2:G3186/100)-1)*100</f>
        <v>124.04069879549051</v>
      </c>
      <c r="M3186" s="361">
        <f t="shared" si="237"/>
        <v>4.1265098753639204</v>
      </c>
    </row>
    <row r="3187" spans="1:13">
      <c r="A3187" s="350">
        <v>41858</v>
      </c>
      <c r="B3187" s="346">
        <v>64.238500000000002</v>
      </c>
      <c r="C3187" s="346">
        <v>3467.14</v>
      </c>
      <c r="D3187" s="346"/>
      <c r="E3187" s="351">
        <f t="shared" si="233"/>
        <v>41858</v>
      </c>
      <c r="F3187" s="353">
        <f t="shared" si="234"/>
        <v>4.5014429474519835</v>
      </c>
      <c r="G3187" s="354">
        <f t="shared" si="235"/>
        <v>-0.5316051146551537</v>
      </c>
      <c r="I3187" s="351">
        <f t="shared" si="236"/>
        <v>41858</v>
      </c>
      <c r="J3187" s="353">
        <f t="array" ref="J3187">(PRODUCT(1+$F$2:F3187/100)-1)*100</f>
        <v>5269.3162821798978</v>
      </c>
      <c r="K3187" s="354">
        <f t="array" ref="K3187">(PRODUCT(1+$G$2:G3187/100)-1)*100</f>
        <v>122.84968698178456</v>
      </c>
      <c r="M3187" s="361">
        <f t="shared" si="237"/>
        <v>4.1235290759692766</v>
      </c>
    </row>
    <row r="3188" spans="1:13">
      <c r="A3188" s="350">
        <v>41859</v>
      </c>
      <c r="B3188" s="346">
        <v>63.692799999999998</v>
      </c>
      <c r="C3188" s="346">
        <v>3507.21</v>
      </c>
      <c r="D3188" s="346"/>
      <c r="E3188" s="351">
        <f t="shared" si="233"/>
        <v>41859</v>
      </c>
      <c r="F3188" s="353">
        <f t="shared" si="234"/>
        <v>-0.84949057029662933</v>
      </c>
      <c r="G3188" s="354">
        <f t="shared" si="235"/>
        <v>1.1557075860795907</v>
      </c>
      <c r="I3188" s="351">
        <f t="shared" si="236"/>
        <v>41859</v>
      </c>
      <c r="J3188" s="353">
        <f t="array" ref="J3188">(PRODUCT(1+$F$2:F3188/100)-1)*100</f>
        <v>5223.7044466733778</v>
      </c>
      <c r="K3188" s="354">
        <f t="array" ref="K3188">(PRODUCT(1+$G$2:G3188/100)-1)*100</f>
        <v>125.42517771978767</v>
      </c>
      <c r="M3188" s="361">
        <f t="shared" si="237"/>
        <v>4.1201814596856998</v>
      </c>
    </row>
    <row r="3189" spans="1:13">
      <c r="A3189" s="350">
        <v>41862</v>
      </c>
      <c r="B3189" s="346">
        <v>64.505700000000004</v>
      </c>
      <c r="C3189" s="346">
        <v>3517.53</v>
      </c>
      <c r="D3189" s="346"/>
      <c r="E3189" s="351">
        <f t="shared" si="233"/>
        <v>41862</v>
      </c>
      <c r="F3189" s="353">
        <f t="shared" si="234"/>
        <v>1.2762824055466249</v>
      </c>
      <c r="G3189" s="354">
        <f t="shared" si="235"/>
        <v>0.29425098582633868</v>
      </c>
      <c r="I3189" s="351">
        <f t="shared" si="236"/>
        <v>41862</v>
      </c>
      <c r="J3189" s="353">
        <f t="array" ref="J3189">(PRODUCT(1+$F$2:F3189/100)-1)*100</f>
        <v>5291.6499498495732</v>
      </c>
      <c r="K3189" s="354">
        <f t="array" ref="K3189">(PRODUCT(1+$G$2:G3189/100)-1)*100</f>
        <v>126.08849352752891</v>
      </c>
      <c r="M3189" s="361">
        <f t="shared" si="237"/>
        <v>4.1194565963925562</v>
      </c>
    </row>
    <row r="3190" spans="1:13">
      <c r="A3190" s="350">
        <v>41863</v>
      </c>
      <c r="B3190" s="346">
        <v>63.772799999999997</v>
      </c>
      <c r="C3190" s="346">
        <v>3511.96</v>
      </c>
      <c r="D3190" s="346"/>
      <c r="E3190" s="351">
        <f t="shared" si="233"/>
        <v>41863</v>
      </c>
      <c r="F3190" s="353">
        <f t="shared" si="234"/>
        <v>-1.136178663280929</v>
      </c>
      <c r="G3190" s="354">
        <f t="shared" si="235"/>
        <v>-0.15834975110375904</v>
      </c>
      <c r="I3190" s="351">
        <f t="shared" si="236"/>
        <v>41863</v>
      </c>
      <c r="J3190" s="353">
        <f t="array" ref="J3190">(PRODUCT(1+$F$2:F3190/100)-1)*100</f>
        <v>5230.3911735205847</v>
      </c>
      <c r="K3190" s="354">
        <f t="array" ref="K3190">(PRODUCT(1+$G$2:G3190/100)-1)*100</f>
        <v>125.73048296075382</v>
      </c>
      <c r="M3190" s="361">
        <f t="shared" si="237"/>
        <v>4.1166559680199448</v>
      </c>
    </row>
    <row r="3191" spans="1:13">
      <c r="A3191" s="350">
        <v>41864</v>
      </c>
      <c r="B3191" s="346">
        <v>64.504199999999997</v>
      </c>
      <c r="C3191" s="346">
        <v>3536.42</v>
      </c>
      <c r="D3191" s="346"/>
      <c r="E3191" s="351">
        <f t="shared" si="233"/>
        <v>41864</v>
      </c>
      <c r="F3191" s="353">
        <f t="shared" si="234"/>
        <v>1.1468839379798368</v>
      </c>
      <c r="G3191" s="354">
        <f t="shared" si="235"/>
        <v>0.69647718083349908</v>
      </c>
      <c r="I3191" s="351">
        <f t="shared" si="236"/>
        <v>41864</v>
      </c>
      <c r="J3191" s="353">
        <f t="array" ref="J3191">(PRODUCT(1+$F$2:F3191/100)-1)*100</f>
        <v>5291.5245737211881</v>
      </c>
      <c r="K3191" s="354">
        <f t="array" ref="K3191">(PRODUCT(1+$G$2:G3191/100)-1)*100</f>
        <v>127.30264426476072</v>
      </c>
      <c r="M3191" s="361">
        <f t="shared" si="237"/>
        <v>4.116800555285181</v>
      </c>
    </row>
    <row r="3192" spans="1:13">
      <c r="A3192" s="350">
        <v>41865</v>
      </c>
      <c r="B3192" s="346">
        <v>64.41</v>
      </c>
      <c r="C3192" s="346">
        <v>3551.97</v>
      </c>
      <c r="D3192" s="346"/>
      <c r="E3192" s="351">
        <f t="shared" si="233"/>
        <v>41865</v>
      </c>
      <c r="F3192" s="353">
        <f t="shared" si="234"/>
        <v>-0.14603700224171678</v>
      </c>
      <c r="G3192" s="354">
        <f t="shared" si="235"/>
        <v>0.43971021541557853</v>
      </c>
      <c r="I3192" s="351">
        <f t="shared" si="236"/>
        <v>41865</v>
      </c>
      <c r="J3192" s="353">
        <f t="array" ref="J3192">(PRODUCT(1+$F$2:F3192/100)-1)*100</f>
        <v>5283.6509528586002</v>
      </c>
      <c r="K3192" s="354">
        <f t="array" ref="K3192">(PRODUCT(1+$G$2:G3192/100)-1)*100</f>
        <v>128.3021172115026</v>
      </c>
      <c r="M3192" s="361">
        <f t="shared" si="237"/>
        <v>4.1167227211322146</v>
      </c>
    </row>
    <row r="3193" spans="1:13">
      <c r="A3193" s="350">
        <v>41866</v>
      </c>
      <c r="B3193" s="346">
        <v>65.584199999999996</v>
      </c>
      <c r="C3193" s="346">
        <v>3552.17</v>
      </c>
      <c r="D3193" s="346"/>
      <c r="E3193" s="351">
        <f t="shared" si="233"/>
        <v>41866</v>
      </c>
      <c r="F3193" s="353">
        <f t="shared" si="234"/>
        <v>1.8230088495575281</v>
      </c>
      <c r="G3193" s="354">
        <f t="shared" si="235"/>
        <v>5.6306781870407718E-3</v>
      </c>
      <c r="I3193" s="351">
        <f t="shared" si="236"/>
        <v>41866</v>
      </c>
      <c r="J3193" s="353">
        <f t="array" ref="J3193">(PRODUCT(1+$F$2:F3193/100)-1)*100</f>
        <v>5381.7953861585002</v>
      </c>
      <c r="K3193" s="354">
        <f t="array" ref="K3193">(PRODUCT(1+$G$2:G3193/100)-1)*100</f>
        <v>128.31497216901698</v>
      </c>
      <c r="M3193" s="361">
        <f t="shared" si="237"/>
        <v>4.1156529374043336</v>
      </c>
    </row>
    <row r="3194" spans="1:13">
      <c r="A3194" s="350">
        <v>41869</v>
      </c>
      <c r="B3194" s="346">
        <v>66.571399999999997</v>
      </c>
      <c r="C3194" s="346">
        <v>3582.7</v>
      </c>
      <c r="D3194" s="346"/>
      <c r="E3194" s="351">
        <f t="shared" si="233"/>
        <v>41869</v>
      </c>
      <c r="F3194" s="353">
        <f t="shared" si="234"/>
        <v>1.5052405914839362</v>
      </c>
      <c r="G3194" s="354">
        <f t="shared" si="235"/>
        <v>0.85947463100020105</v>
      </c>
      <c r="I3194" s="351">
        <f t="shared" si="236"/>
        <v>41869</v>
      </c>
      <c r="J3194" s="353">
        <f t="array" ref="J3194">(PRODUCT(1+$F$2:F3194/100)-1)*100</f>
        <v>5464.3095954530518</v>
      </c>
      <c r="K3194" s="354">
        <f t="array" ref="K3194">(PRODUCT(1+$G$2:G3194/100)-1)*100</f>
        <v>130.27728143358485</v>
      </c>
      <c r="M3194" s="361">
        <f t="shared" si="237"/>
        <v>4.1145173161567588</v>
      </c>
    </row>
    <row r="3195" spans="1:13">
      <c r="A3195" s="350">
        <v>41870</v>
      </c>
      <c r="B3195" s="346">
        <v>66.878600000000006</v>
      </c>
      <c r="C3195" s="346">
        <v>3601.33</v>
      </c>
      <c r="D3195" s="346"/>
      <c r="E3195" s="351">
        <f t="shared" si="233"/>
        <v>41870</v>
      </c>
      <c r="F3195" s="353">
        <f t="shared" si="234"/>
        <v>0.46145942551907293</v>
      </c>
      <c r="G3195" s="354">
        <f t="shared" si="235"/>
        <v>0.51999888352360912</v>
      </c>
      <c r="I3195" s="351">
        <f t="shared" si="236"/>
        <v>41870</v>
      </c>
      <c r="J3195" s="353">
        <f t="array" ref="J3195">(PRODUCT(1+$F$2:F3195/100)-1)*100</f>
        <v>5489.9866265463315</v>
      </c>
      <c r="K3195" s="354">
        <f t="array" ref="K3195">(PRODUCT(1+$G$2:G3195/100)-1)*100</f>
        <v>131.47472072604799</v>
      </c>
      <c r="M3195" s="361">
        <f t="shared" si="237"/>
        <v>4.10789244289953</v>
      </c>
    </row>
    <row r="3196" spans="1:13">
      <c r="A3196" s="350">
        <v>41871</v>
      </c>
      <c r="B3196" s="346">
        <v>67.455699999999993</v>
      </c>
      <c r="C3196" s="346">
        <v>3610.49</v>
      </c>
      <c r="D3196" s="346"/>
      <c r="E3196" s="351">
        <f t="shared" si="233"/>
        <v>41871</v>
      </c>
      <c r="F3196" s="353">
        <f t="shared" si="234"/>
        <v>0.862906819221676</v>
      </c>
      <c r="G3196" s="354">
        <f t="shared" si="235"/>
        <v>0.25435047607411665</v>
      </c>
      <c r="I3196" s="351">
        <f t="shared" si="236"/>
        <v>41871</v>
      </c>
      <c r="J3196" s="353">
        <f t="array" ref="J3196">(PRODUCT(1+$F$2:F3196/100)-1)*100</f>
        <v>5538.2230023403799</v>
      </c>
      <c r="K3196" s="354">
        <f t="array" ref="K3196">(PRODUCT(1+$G$2:G3196/100)-1)*100</f>
        <v>132.06347778020591</v>
      </c>
      <c r="M3196" s="361">
        <f t="shared" si="237"/>
        <v>4.1026735807300891</v>
      </c>
    </row>
    <row r="3197" spans="1:13">
      <c r="A3197" s="350">
        <v>41872</v>
      </c>
      <c r="B3197" s="346">
        <v>67.435699999999997</v>
      </c>
      <c r="C3197" s="346">
        <v>3621.23</v>
      </c>
      <c r="D3197" s="346"/>
      <c r="E3197" s="351">
        <f t="shared" si="233"/>
        <v>41872</v>
      </c>
      <c r="F3197" s="353">
        <f t="shared" si="234"/>
        <v>-2.9649088216410213E-2</v>
      </c>
      <c r="G3197" s="354">
        <f t="shared" si="235"/>
        <v>0.29746654886180224</v>
      </c>
      <c r="I3197" s="351">
        <f t="shared" si="236"/>
        <v>41872</v>
      </c>
      <c r="J3197" s="353">
        <f t="array" ref="J3197">(PRODUCT(1+$F$2:F3197/100)-1)*100</f>
        <v>5536.5513206285787</v>
      </c>
      <c r="K3197" s="354">
        <f t="array" ref="K3197">(PRODUCT(1+$G$2:G3197/100)-1)*100</f>
        <v>132.75378899872737</v>
      </c>
      <c r="M3197" s="361">
        <f t="shared" si="237"/>
        <v>4.1026754754185388</v>
      </c>
    </row>
    <row r="3198" spans="1:13">
      <c r="A3198" s="350">
        <v>41873</v>
      </c>
      <c r="B3198" s="346">
        <v>68.455699999999993</v>
      </c>
      <c r="C3198" s="346">
        <v>3614.5</v>
      </c>
      <c r="D3198" s="346"/>
      <c r="E3198" s="351">
        <f t="shared" si="233"/>
        <v>41873</v>
      </c>
      <c r="F3198" s="353">
        <f t="shared" si="234"/>
        <v>1.5125519569011647</v>
      </c>
      <c r="G3198" s="354">
        <f t="shared" si="235"/>
        <v>-0.1858484548067918</v>
      </c>
      <c r="I3198" s="351">
        <f t="shared" si="236"/>
        <v>41873</v>
      </c>
      <c r="J3198" s="353">
        <f t="array" ref="J3198">(PRODUCT(1+$F$2:F3198/100)-1)*100</f>
        <v>5621.8070879304851</v>
      </c>
      <c r="K3198" s="354">
        <f t="array" ref="K3198">(PRODUCT(1+$G$2:G3198/100)-1)*100</f>
        <v>132.32121967836895</v>
      </c>
      <c r="M3198" s="361">
        <f t="shared" si="237"/>
        <v>4.0957451809096526</v>
      </c>
    </row>
    <row r="3199" spans="1:13">
      <c r="A3199" s="350">
        <v>41876</v>
      </c>
      <c r="B3199" s="346">
        <v>68.704300000000003</v>
      </c>
      <c r="C3199" s="346">
        <v>3631.86</v>
      </c>
      <c r="D3199" s="346"/>
      <c r="E3199" s="351">
        <f t="shared" si="233"/>
        <v>41876</v>
      </c>
      <c r="F3199" s="353">
        <f t="shared" si="234"/>
        <v>0.36315456565343407</v>
      </c>
      <c r="G3199" s="354">
        <f t="shared" si="235"/>
        <v>0.48028772997648073</v>
      </c>
      <c r="I3199" s="351">
        <f t="shared" si="236"/>
        <v>41876</v>
      </c>
      <c r="J3199" s="353">
        <f t="array" ref="J3199">(PRODUCT(1+$F$2:F3199/100)-1)*100</f>
        <v>5642.5860916081856</v>
      </c>
      <c r="K3199" s="354">
        <f t="array" ref="K3199">(PRODUCT(1+$G$2:G3199/100)-1)*100</f>
        <v>133.43702999061588</v>
      </c>
      <c r="M3199" s="361">
        <f t="shared" si="237"/>
        <v>4.0952537642442817</v>
      </c>
    </row>
    <row r="3200" spans="1:13">
      <c r="A3200" s="350">
        <v>41877</v>
      </c>
      <c r="B3200" s="346">
        <v>68.479900000000001</v>
      </c>
      <c r="C3200" s="346">
        <v>3635.71</v>
      </c>
      <c r="D3200" s="346"/>
      <c r="E3200" s="351">
        <f t="shared" si="233"/>
        <v>41877</v>
      </c>
      <c r="F3200" s="353">
        <f t="shared" si="234"/>
        <v>-0.32661711130163029</v>
      </c>
      <c r="G3200" s="354">
        <f t="shared" si="235"/>
        <v>0.10600628878865148</v>
      </c>
      <c r="I3200" s="351">
        <f t="shared" si="236"/>
        <v>41877</v>
      </c>
      <c r="J3200" s="353">
        <f t="array" ref="J3200">(PRODUCT(1+$F$2:F3200/100)-1)*100</f>
        <v>5623.8298228017666</v>
      </c>
      <c r="K3200" s="354">
        <f t="array" ref="K3200">(PRODUCT(1+$G$2:G3200/100)-1)*100</f>
        <v>133.6844879227674</v>
      </c>
      <c r="M3200" s="361">
        <f t="shared" si="237"/>
        <v>4.0952826333468977</v>
      </c>
    </row>
    <row r="3201" spans="1:13">
      <c r="A3201" s="350">
        <v>41878</v>
      </c>
      <c r="B3201" s="346">
        <v>67.814300000000003</v>
      </c>
      <c r="C3201" s="346">
        <v>3636.64</v>
      </c>
      <c r="D3201" s="346"/>
      <c r="E3201" s="351">
        <f t="shared" si="233"/>
        <v>41878</v>
      </c>
      <c r="F3201" s="353">
        <f t="shared" si="234"/>
        <v>-0.97196403616243154</v>
      </c>
      <c r="G3201" s="354">
        <f t="shared" si="235"/>
        <v>2.5579597932723352E-2</v>
      </c>
      <c r="I3201" s="351">
        <f t="shared" si="236"/>
        <v>41878</v>
      </c>
      <c r="J3201" s="353">
        <f t="array" ref="J3201">(PRODUCT(1+$F$2:F3201/100)-1)*100</f>
        <v>5568.1962554329939</v>
      </c>
      <c r="K3201" s="354">
        <f t="array" ref="K3201">(PRODUCT(1+$G$2:G3201/100)-1)*100</f>
        <v>133.74426347520915</v>
      </c>
      <c r="M3201" s="361">
        <f t="shared" si="237"/>
        <v>4.0944151990379538</v>
      </c>
    </row>
    <row r="3202" spans="1:13">
      <c r="A3202" s="350">
        <v>41879</v>
      </c>
      <c r="B3202" s="346">
        <v>67.887100000000004</v>
      </c>
      <c r="C3202" s="346">
        <v>3630.98</v>
      </c>
      <c r="D3202" s="346"/>
      <c r="E3202" s="351">
        <f t="shared" si="233"/>
        <v>41879</v>
      </c>
      <c r="F3202" s="353">
        <f t="shared" si="234"/>
        <v>0.10735198918221389</v>
      </c>
      <c r="G3202" s="354">
        <f t="shared" si="235"/>
        <v>-0.15563817149896186</v>
      </c>
      <c r="I3202" s="351">
        <f t="shared" si="236"/>
        <v>41879</v>
      </c>
      <c r="J3202" s="353">
        <f t="array" ref="J3202">(PRODUCT(1+$F$2:F3202/100)-1)*100</f>
        <v>5574.2811768639531</v>
      </c>
      <c r="K3202" s="354">
        <f t="array" ref="K3202">(PRODUCT(1+$G$2:G3202/100)-1)*100</f>
        <v>133.38046817755264</v>
      </c>
      <c r="M3202" s="361">
        <f t="shared" si="237"/>
        <v>4.0941767945759135</v>
      </c>
    </row>
    <row r="3203" spans="1:13">
      <c r="A3203" s="350">
        <v>41880</v>
      </c>
      <c r="B3203" s="346">
        <v>68.234300000000005</v>
      </c>
      <c r="C3203" s="346">
        <v>3643.34</v>
      </c>
      <c r="D3203" s="346"/>
      <c r="E3203" s="351">
        <f t="shared" ref="E3203:E3266" si="238">A3203</f>
        <v>41880</v>
      </c>
      <c r="F3203" s="353">
        <f t="shared" ref="F3203:F3266" si="239">((B3203/B3202)-1)*100</f>
        <v>0.51143737175398662</v>
      </c>
      <c r="G3203" s="354">
        <f t="shared" ref="G3203:G3266" si="240">((C3203/C3202)-1)*100</f>
        <v>0.34040396807473172</v>
      </c>
      <c r="I3203" s="351">
        <f t="shared" ref="I3203:I3266" si="241">E3203</f>
        <v>41880</v>
      </c>
      <c r="J3203" s="353">
        <f t="array" ref="J3203">(PRODUCT(1+$F$2:F3203/100)-1)*100</f>
        <v>5603.3015713808363</v>
      </c>
      <c r="K3203" s="354">
        <f t="array" ref="K3203">(PRODUCT(1+$G$2:G3203/100)-1)*100</f>
        <v>134.17490455194044</v>
      </c>
      <c r="M3203" s="361">
        <f t="shared" si="237"/>
        <v>4.0905627687497566</v>
      </c>
    </row>
    <row r="3204" spans="1:13">
      <c r="A3204" s="350">
        <v>41883</v>
      </c>
      <c r="B3204" s="346">
        <v>68.234300000000005</v>
      </c>
      <c r="C3204" s="346">
        <v>3643.34</v>
      </c>
      <c r="D3204" s="346"/>
      <c r="E3204" s="351">
        <f t="shared" si="238"/>
        <v>41883</v>
      </c>
      <c r="F3204" s="353">
        <f t="shared" si="239"/>
        <v>0</v>
      </c>
      <c r="G3204" s="354">
        <f t="shared" si="240"/>
        <v>0</v>
      </c>
      <c r="I3204" s="351">
        <f t="shared" si="241"/>
        <v>41883</v>
      </c>
      <c r="J3204" s="353">
        <f t="array" ref="J3204">(PRODUCT(1+$F$2:F3204/100)-1)*100</f>
        <v>5603.3015713808363</v>
      </c>
      <c r="K3204" s="354">
        <f t="array" ref="K3204">(PRODUCT(1+$G$2:G3204/100)-1)*100</f>
        <v>134.17490455194044</v>
      </c>
      <c r="M3204" s="361">
        <f t="shared" si="237"/>
        <v>4.0904884078158776</v>
      </c>
    </row>
    <row r="3205" spans="1:13">
      <c r="A3205" s="350">
        <v>41884</v>
      </c>
      <c r="B3205" s="346">
        <v>68.085700000000003</v>
      </c>
      <c r="C3205" s="346">
        <v>3641.52</v>
      </c>
      <c r="D3205" s="346"/>
      <c r="E3205" s="351">
        <f t="shared" si="238"/>
        <v>41884</v>
      </c>
      <c r="F3205" s="353">
        <f t="shared" si="239"/>
        <v>-0.21777903488421346</v>
      </c>
      <c r="G3205" s="354">
        <f t="shared" si="240"/>
        <v>-4.9954162938403712E-2</v>
      </c>
      <c r="I3205" s="351">
        <f t="shared" si="241"/>
        <v>41884</v>
      </c>
      <c r="J3205" s="353">
        <f t="array" ref="J3205">(PRODUCT(1+$F$2:F3205/100)-1)*100</f>
        <v>5590.8809762621477</v>
      </c>
      <c r="K3205" s="354">
        <f t="array" ref="K3205">(PRODUCT(1+$G$2:G3205/100)-1)*100</f>
        <v>134.0579244385597</v>
      </c>
      <c r="M3205" s="361">
        <f t="shared" si="237"/>
        <v>4.0903817343455904</v>
      </c>
    </row>
    <row r="3206" spans="1:13">
      <c r="A3206" s="350">
        <v>41885</v>
      </c>
      <c r="B3206" s="346">
        <v>68.198499999999996</v>
      </c>
      <c r="C3206" s="346">
        <v>3639.35</v>
      </c>
      <c r="D3206" s="346"/>
      <c r="E3206" s="351">
        <f t="shared" si="238"/>
        <v>41885</v>
      </c>
      <c r="F3206" s="353">
        <f t="shared" si="239"/>
        <v>0.16567355553367413</v>
      </c>
      <c r="G3206" s="354">
        <f t="shared" si="240"/>
        <v>-5.9590500670048119E-2</v>
      </c>
      <c r="I3206" s="351">
        <f t="shared" si="241"/>
        <v>41885</v>
      </c>
      <c r="J3206" s="353">
        <f t="array" ref="J3206">(PRODUCT(1+$F$2:F3206/100)-1)*100</f>
        <v>5600.3092611167103</v>
      </c>
      <c r="K3206" s="354">
        <f t="array" ref="K3206">(PRODUCT(1+$G$2:G3206/100)-1)*100</f>
        <v>133.91844814952884</v>
      </c>
      <c r="M3206" s="361">
        <f t="shared" si="237"/>
        <v>4.078196666709986</v>
      </c>
    </row>
    <row r="3207" spans="1:13">
      <c r="A3207" s="350">
        <v>41886</v>
      </c>
      <c r="B3207" s="346">
        <v>67.524199999999993</v>
      </c>
      <c r="C3207" s="346">
        <v>3633.87</v>
      </c>
      <c r="D3207" s="346"/>
      <c r="E3207" s="351">
        <f t="shared" si="238"/>
        <v>41886</v>
      </c>
      <c r="F3207" s="353">
        <f t="shared" si="239"/>
        <v>-0.988731423711664</v>
      </c>
      <c r="G3207" s="354">
        <f t="shared" si="240"/>
        <v>-0.15057633918145186</v>
      </c>
      <c r="I3207" s="351">
        <f t="shared" si="241"/>
        <v>41886</v>
      </c>
      <c r="J3207" s="353">
        <f t="array" ref="J3207">(PRODUCT(1+$F$2:F3207/100)-1)*100</f>
        <v>5543.9485122033038</v>
      </c>
      <c r="K3207" s="354">
        <f t="array" ref="K3207">(PRODUCT(1+$G$2:G3207/100)-1)*100</f>
        <v>133.56622231363522</v>
      </c>
      <c r="M3207" s="361">
        <f t="shared" si="237"/>
        <v>4.0784073286089901</v>
      </c>
    </row>
    <row r="3208" spans="1:13">
      <c r="A3208" s="350">
        <v>41887</v>
      </c>
      <c r="B3208" s="346">
        <v>67.954300000000003</v>
      </c>
      <c r="C3208" s="346">
        <v>3652.26</v>
      </c>
      <c r="D3208" s="346"/>
      <c r="E3208" s="351">
        <f t="shared" si="238"/>
        <v>41887</v>
      </c>
      <c r="F3208" s="353">
        <f t="shared" si="239"/>
        <v>0.63695682436817336</v>
      </c>
      <c r="G3208" s="354">
        <f t="shared" si="240"/>
        <v>0.50607203890069563</v>
      </c>
      <c r="I3208" s="351">
        <f t="shared" si="241"/>
        <v>41887</v>
      </c>
      <c r="J3208" s="353">
        <f t="array" ref="J3208">(PRODUCT(1+$F$2:F3208/100)-1)*100</f>
        <v>5579.8980274156083</v>
      </c>
      <c r="K3208" s="354">
        <f t="array" ref="K3208">(PRODUCT(1+$G$2:G3208/100)-1)*100</f>
        <v>134.74823565708118</v>
      </c>
      <c r="M3208" s="361">
        <f t="shared" si="237"/>
        <v>4.0774811424464295</v>
      </c>
    </row>
    <row r="3209" spans="1:13">
      <c r="A3209" s="350">
        <v>41890</v>
      </c>
      <c r="B3209" s="346">
        <v>68.475700000000003</v>
      </c>
      <c r="C3209" s="346">
        <v>3641.66</v>
      </c>
      <c r="D3209" s="346"/>
      <c r="E3209" s="351">
        <f t="shared" si="238"/>
        <v>41890</v>
      </c>
      <c r="F3209" s="353">
        <f t="shared" si="239"/>
        <v>0.76728036342070816</v>
      </c>
      <c r="G3209" s="354">
        <f t="shared" si="240"/>
        <v>-0.2902312540728258</v>
      </c>
      <c r="I3209" s="351">
        <f t="shared" si="241"/>
        <v>41890</v>
      </c>
      <c r="J3209" s="353">
        <f t="array" ref="J3209">(PRODUCT(1+$F$2:F3209/100)-1)*100</f>
        <v>5623.4787696422882</v>
      </c>
      <c r="K3209" s="354">
        <f t="array" ref="K3209">(PRODUCT(1+$G$2:G3209/100)-1)*100</f>
        <v>134.06692290881978</v>
      </c>
      <c r="M3209" s="361">
        <f t="shared" si="237"/>
        <v>4.0772052244173489</v>
      </c>
    </row>
    <row r="3210" spans="1:13">
      <c r="A3210" s="350">
        <v>41891</v>
      </c>
      <c r="B3210" s="346">
        <v>68.429900000000004</v>
      </c>
      <c r="C3210" s="346">
        <v>3617.89</v>
      </c>
      <c r="D3210" s="346"/>
      <c r="E3210" s="351">
        <f t="shared" si="238"/>
        <v>41891</v>
      </c>
      <c r="F3210" s="353">
        <f t="shared" si="239"/>
        <v>-6.6885040970743326E-2</v>
      </c>
      <c r="G3210" s="354">
        <f t="shared" si="240"/>
        <v>-0.65272430704678142</v>
      </c>
      <c r="I3210" s="351">
        <f t="shared" si="241"/>
        <v>41891</v>
      </c>
      <c r="J3210" s="353">
        <f t="array" ref="J3210">(PRODUCT(1+$F$2:F3210/100)-1)*100</f>
        <v>5619.6506185222615</v>
      </c>
      <c r="K3210" s="354">
        <f t="array" ref="K3210">(PRODUCT(1+$G$2:G3210/100)-1)*100</f>
        <v>132.53911120823747</v>
      </c>
      <c r="M3210" s="361">
        <f t="shared" si="237"/>
        <v>4.0763057696221754</v>
      </c>
    </row>
    <row r="3211" spans="1:13">
      <c r="A3211" s="350">
        <v>41892</v>
      </c>
      <c r="B3211" s="346">
        <v>69.198499999999996</v>
      </c>
      <c r="C3211" s="346">
        <v>3631.45</v>
      </c>
      <c r="D3211" s="346"/>
      <c r="E3211" s="351">
        <f t="shared" si="238"/>
        <v>41892</v>
      </c>
      <c r="F3211" s="353">
        <f t="shared" si="239"/>
        <v>1.1231932240146403</v>
      </c>
      <c r="G3211" s="354">
        <f t="shared" si="240"/>
        <v>0.37480409852150842</v>
      </c>
      <c r="I3211" s="351">
        <f t="shared" si="241"/>
        <v>41892</v>
      </c>
      <c r="J3211" s="353">
        <f t="array" ref="J3211">(PRODUCT(1+$F$2:F3211/100)-1)*100</f>
        <v>5683.8933467068155</v>
      </c>
      <c r="K3211" s="354">
        <f t="array" ref="K3211">(PRODUCT(1+$G$2:G3211/100)-1)*100</f>
        <v>133.41067732771143</v>
      </c>
      <c r="M3211" s="361">
        <f t="shared" si="237"/>
        <v>4.0743936149285762</v>
      </c>
    </row>
    <row r="3212" spans="1:13">
      <c r="A3212" s="350">
        <v>41893</v>
      </c>
      <c r="B3212" s="346">
        <v>68.794300000000007</v>
      </c>
      <c r="C3212" s="346">
        <v>3635.66</v>
      </c>
      <c r="D3212" s="346"/>
      <c r="E3212" s="351">
        <f t="shared" si="238"/>
        <v>41893</v>
      </c>
      <c r="F3212" s="353">
        <f t="shared" si="239"/>
        <v>-0.58411670773208524</v>
      </c>
      <c r="G3212" s="354">
        <f t="shared" si="240"/>
        <v>0.11593165264562888</v>
      </c>
      <c r="I3212" s="351">
        <f t="shared" si="241"/>
        <v>41893</v>
      </c>
      <c r="J3212" s="353">
        <f t="array" ref="J3212">(PRODUCT(1+$F$2:F3212/100)-1)*100</f>
        <v>5650.1086593112968</v>
      </c>
      <c r="K3212" s="354">
        <f t="array" ref="K3212">(PRODUCT(1+$G$2:G3212/100)-1)*100</f>
        <v>133.68127418338878</v>
      </c>
      <c r="M3212" s="361">
        <f t="shared" si="237"/>
        <v>4.0732660442942645</v>
      </c>
    </row>
    <row r="3213" spans="1:13">
      <c r="A3213" s="350">
        <v>41894</v>
      </c>
      <c r="B3213" s="346">
        <v>68.078500000000005</v>
      </c>
      <c r="C3213" s="346">
        <v>3614.06</v>
      </c>
      <c r="D3213" s="346"/>
      <c r="E3213" s="351">
        <f t="shared" si="238"/>
        <v>41894</v>
      </c>
      <c r="F3213" s="353">
        <f t="shared" si="239"/>
        <v>-1.0404931803943085</v>
      </c>
      <c r="G3213" s="354">
        <f t="shared" si="240"/>
        <v>-0.59411496124499585</v>
      </c>
      <c r="I3213" s="351">
        <f t="shared" si="241"/>
        <v>41894</v>
      </c>
      <c r="J3213" s="353">
        <f t="array" ref="J3213">(PRODUCT(1+$F$2:F3213/100)-1)*100</f>
        <v>5590.2791708458999</v>
      </c>
      <c r="K3213" s="354">
        <f t="array" ref="K3213">(PRODUCT(1+$G$2:G3213/100)-1)*100</f>
        <v>132.29293877183733</v>
      </c>
      <c r="M3213" s="361">
        <f t="shared" si="237"/>
        <v>4.0734007873495601</v>
      </c>
    </row>
    <row r="3214" spans="1:13">
      <c r="A3214" s="350">
        <v>41897</v>
      </c>
      <c r="B3214" s="346">
        <v>65.392799999999994</v>
      </c>
      <c r="C3214" s="346">
        <v>3611.52</v>
      </c>
      <c r="D3214" s="346"/>
      <c r="E3214" s="351">
        <f t="shared" si="238"/>
        <v>41897</v>
      </c>
      <c r="F3214" s="353">
        <f t="shared" si="239"/>
        <v>-3.9450046637337977</v>
      </c>
      <c r="G3214" s="354">
        <f t="shared" si="240"/>
        <v>-7.0281068936317581E-2</v>
      </c>
      <c r="I3214" s="351">
        <f t="shared" si="241"/>
        <v>41897</v>
      </c>
      <c r="J3214" s="353">
        <f t="array" ref="J3214">(PRODUCT(1+$F$2:F3214/100)-1)*100</f>
        <v>5365.7973921765561</v>
      </c>
      <c r="K3214" s="354">
        <f t="array" ref="K3214">(PRODUCT(1+$G$2:G3214/100)-1)*100</f>
        <v>132.12968081140488</v>
      </c>
      <c r="M3214" s="361">
        <f t="shared" si="237"/>
        <v>4.0760713379073525</v>
      </c>
    </row>
    <row r="3215" spans="1:13">
      <c r="A3215" s="350">
        <v>41898</v>
      </c>
      <c r="B3215" s="346">
        <v>65.272800000000004</v>
      </c>
      <c r="C3215" s="346">
        <v>3638.6</v>
      </c>
      <c r="D3215" s="346"/>
      <c r="E3215" s="351">
        <f t="shared" si="238"/>
        <v>41898</v>
      </c>
      <c r="F3215" s="353">
        <f t="shared" si="239"/>
        <v>-0.18350644107606451</v>
      </c>
      <c r="G3215" s="354">
        <f t="shared" si="240"/>
        <v>0.74982278929647261</v>
      </c>
      <c r="I3215" s="351">
        <f t="shared" si="241"/>
        <v>41898</v>
      </c>
      <c r="J3215" s="353">
        <f t="array" ref="J3215">(PRODUCT(1+$F$2:F3215/100)-1)*100</f>
        <v>5355.7673019057447</v>
      </c>
      <c r="K3215" s="354">
        <f t="array" ref="K3215">(PRODUCT(1+$G$2:G3215/100)-1)*100</f>
        <v>133.87024205884995</v>
      </c>
      <c r="M3215" s="361">
        <f t="shared" si="237"/>
        <v>4.0184527321529044</v>
      </c>
    </row>
    <row r="3216" spans="1:13">
      <c r="A3216" s="350">
        <v>41899</v>
      </c>
      <c r="B3216" s="346">
        <v>64.9328</v>
      </c>
      <c r="C3216" s="346">
        <v>3643.4</v>
      </c>
      <c r="D3216" s="346"/>
      <c r="E3216" s="351">
        <f t="shared" si="238"/>
        <v>41899</v>
      </c>
      <c r="F3216" s="353">
        <f t="shared" si="239"/>
        <v>-0.52089078452280946</v>
      </c>
      <c r="G3216" s="354">
        <f t="shared" si="240"/>
        <v>0.13191886989500912</v>
      </c>
      <c r="I3216" s="351">
        <f t="shared" si="241"/>
        <v>41899</v>
      </c>
      <c r="J3216" s="353">
        <f t="array" ref="J3216">(PRODUCT(1+$F$2:F3216/100)-1)*100</f>
        <v>5327.3487128051083</v>
      </c>
      <c r="K3216" s="354">
        <f t="array" ref="K3216">(PRODUCT(1+$G$2:G3216/100)-1)*100</f>
        <v>134.17876103919474</v>
      </c>
      <c r="M3216" s="361">
        <f t="shared" si="237"/>
        <v>4.0069738627095255</v>
      </c>
    </row>
    <row r="3217" spans="1:13">
      <c r="A3217" s="350">
        <v>41900</v>
      </c>
      <c r="B3217" s="346">
        <v>65.572800000000001</v>
      </c>
      <c r="C3217" s="346">
        <v>3661.73</v>
      </c>
      <c r="D3217" s="346"/>
      <c r="E3217" s="351">
        <f t="shared" si="238"/>
        <v>41900</v>
      </c>
      <c r="F3217" s="353">
        <f t="shared" si="239"/>
        <v>0.98563437892713601</v>
      </c>
      <c r="G3217" s="354">
        <f t="shared" si="240"/>
        <v>0.50310149860020026</v>
      </c>
      <c r="I3217" s="351">
        <f t="shared" si="241"/>
        <v>41900</v>
      </c>
      <c r="J3217" s="353">
        <f t="array" ref="J3217">(PRODUCT(1+$F$2:F3217/100)-1)*100</f>
        <v>5380.8425275827749</v>
      </c>
      <c r="K3217" s="354">
        <f t="array" ref="K3217">(PRODUCT(1+$G$2:G3217/100)-1)*100</f>
        <v>135.35691789538632</v>
      </c>
      <c r="M3217" s="361">
        <f t="shared" si="237"/>
        <v>3.9978547395805246</v>
      </c>
    </row>
    <row r="3218" spans="1:13">
      <c r="A3218" s="350">
        <v>41901</v>
      </c>
      <c r="B3218" s="346">
        <v>65.36</v>
      </c>
      <c r="C3218" s="346">
        <v>3660.03</v>
      </c>
      <c r="D3218" s="346"/>
      <c r="E3218" s="351">
        <f t="shared" si="238"/>
        <v>41901</v>
      </c>
      <c r="F3218" s="353">
        <f t="shared" si="239"/>
        <v>-0.32452480296708552</v>
      </c>
      <c r="G3218" s="354">
        <f t="shared" si="240"/>
        <v>-4.642614283412172E-2</v>
      </c>
      <c r="I3218" s="351">
        <f t="shared" si="241"/>
        <v>41901</v>
      </c>
      <c r="J3218" s="353">
        <f t="array" ref="J3218">(PRODUCT(1+$F$2:F3218/100)-1)*100</f>
        <v>5363.0558341692013</v>
      </c>
      <c r="K3218" s="354">
        <f t="array" ref="K3218">(PRODUCT(1+$G$2:G3218/100)-1)*100</f>
        <v>135.24765075651422</v>
      </c>
      <c r="M3218" s="361">
        <f t="shared" ref="M3218:M3281" si="242">_xlfn.STDEV.S(F2436:F3218)</f>
        <v>3.9825851172850535</v>
      </c>
    </row>
    <row r="3219" spans="1:13">
      <c r="A3219" s="350">
        <v>41904</v>
      </c>
      <c r="B3219" s="346">
        <v>63.254199999999997</v>
      </c>
      <c r="C3219" s="346">
        <v>3630.7</v>
      </c>
      <c r="D3219" s="346"/>
      <c r="E3219" s="351">
        <f t="shared" si="238"/>
        <v>41904</v>
      </c>
      <c r="F3219" s="353">
        <f t="shared" si="239"/>
        <v>-3.2218482252141967</v>
      </c>
      <c r="G3219" s="354">
        <f t="shared" si="240"/>
        <v>-0.80135955169767792</v>
      </c>
      <c r="I3219" s="351">
        <f t="shared" si="241"/>
        <v>41904</v>
      </c>
      <c r="J3219" s="353">
        <f t="array" ref="J3219">(PRODUCT(1+$F$2:F3219/100)-1)*100</f>
        <v>5187.0444667335596</v>
      </c>
      <c r="K3219" s="354">
        <f t="array" ref="K3219">(PRODUCT(1+$G$2:G3219/100)-1)*100</f>
        <v>133.36247123703248</v>
      </c>
      <c r="M3219" s="361">
        <f t="shared" si="242"/>
        <v>3.984185241279051</v>
      </c>
    </row>
    <row r="3220" spans="1:13">
      <c r="A3220" s="350">
        <v>41905</v>
      </c>
      <c r="B3220" s="346">
        <v>63.414200000000001</v>
      </c>
      <c r="C3220" s="346">
        <v>3610.1</v>
      </c>
      <c r="D3220" s="346"/>
      <c r="E3220" s="351">
        <f t="shared" si="238"/>
        <v>41905</v>
      </c>
      <c r="F3220" s="353">
        <f t="shared" si="239"/>
        <v>0.25294763035499379</v>
      </c>
      <c r="G3220" s="354">
        <f t="shared" si="240"/>
        <v>-0.56738370011292227</v>
      </c>
      <c r="I3220" s="351">
        <f t="shared" si="241"/>
        <v>41905</v>
      </c>
      <c r="J3220" s="353">
        <f t="array" ref="J3220">(PRODUCT(1+$F$2:F3220/100)-1)*100</f>
        <v>5200.4179204279772</v>
      </c>
      <c r="K3220" s="354">
        <f t="array" ref="K3220">(PRODUCT(1+$G$2:G3220/100)-1)*100</f>
        <v>132.03841061305286</v>
      </c>
      <c r="M3220" s="361">
        <f t="shared" si="242"/>
        <v>3.9841779749363391</v>
      </c>
    </row>
    <row r="3221" spans="1:13">
      <c r="A3221" s="350">
        <v>41906</v>
      </c>
      <c r="B3221" s="346">
        <v>64.365700000000004</v>
      </c>
      <c r="C3221" s="346">
        <v>3638.44</v>
      </c>
      <c r="D3221" s="346"/>
      <c r="E3221" s="351">
        <f t="shared" si="238"/>
        <v>41906</v>
      </c>
      <c r="F3221" s="353">
        <f t="shared" si="239"/>
        <v>1.5004525800215163</v>
      </c>
      <c r="G3221" s="354">
        <f t="shared" si="240"/>
        <v>0.7850198055455504</v>
      </c>
      <c r="I3221" s="351">
        <f t="shared" si="241"/>
        <v>41906</v>
      </c>
      <c r="J3221" s="353">
        <f t="array" ref="J3221">(PRODUCT(1+$F$2:F3221/100)-1)*100</f>
        <v>5279.9481778669615</v>
      </c>
      <c r="K3221" s="354">
        <f t="array" ref="K3221">(PRODUCT(1+$G$2:G3221/100)-1)*100</f>
        <v>133.85995809283844</v>
      </c>
      <c r="M3221" s="361">
        <f t="shared" si="242"/>
        <v>3.9844071707089208</v>
      </c>
    </row>
    <row r="3222" spans="1:13">
      <c r="A3222" s="350">
        <v>41907</v>
      </c>
      <c r="B3222" s="346">
        <v>63.355699999999999</v>
      </c>
      <c r="C3222" s="346">
        <v>3579.61</v>
      </c>
      <c r="D3222" s="346"/>
      <c r="E3222" s="351">
        <f t="shared" si="238"/>
        <v>41907</v>
      </c>
      <c r="F3222" s="353">
        <f t="shared" si="239"/>
        <v>-1.5691587289503595</v>
      </c>
      <c r="G3222" s="354">
        <f t="shared" si="240"/>
        <v>-1.6169017491012627</v>
      </c>
      <c r="I3222" s="351">
        <f t="shared" si="241"/>
        <v>41907</v>
      </c>
      <c r="J3222" s="353">
        <f t="array" ref="J3222">(PRODUCT(1+$F$2:F3222/100)-1)*100</f>
        <v>5195.5282514209566</v>
      </c>
      <c r="K3222" s="354">
        <f t="array" ref="K3222">(PRODUCT(1+$G$2:G3222/100)-1)*100</f>
        <v>130.07867233998786</v>
      </c>
      <c r="M3222" s="361">
        <f t="shared" si="242"/>
        <v>3.9843036874487265</v>
      </c>
    </row>
    <row r="3223" spans="1:13">
      <c r="A3223" s="350">
        <v>41908</v>
      </c>
      <c r="B3223" s="346">
        <v>64.107100000000003</v>
      </c>
      <c r="C3223" s="346">
        <v>3610.98</v>
      </c>
      <c r="D3223" s="346"/>
      <c r="E3223" s="351">
        <f t="shared" si="238"/>
        <v>41908</v>
      </c>
      <c r="F3223" s="353">
        <f t="shared" si="239"/>
        <v>1.186002206589154</v>
      </c>
      <c r="G3223" s="354">
        <f t="shared" si="240"/>
        <v>0.87635245180339716</v>
      </c>
      <c r="I3223" s="351">
        <f t="shared" si="241"/>
        <v>41908</v>
      </c>
      <c r="J3223" s="353">
        <f t="array" ref="J3223">(PRODUCT(1+$F$2:F3223/100)-1)*100</f>
        <v>5258.3333333333612</v>
      </c>
      <c r="K3223" s="354">
        <f t="array" ref="K3223">(PRODUCT(1+$G$2:G3223/100)-1)*100</f>
        <v>132.09497242611604</v>
      </c>
      <c r="M3223" s="361">
        <f t="shared" si="242"/>
        <v>3.9821133347719426</v>
      </c>
    </row>
    <row r="3224" spans="1:13">
      <c r="A3224" s="350">
        <v>41911</v>
      </c>
      <c r="B3224" s="346">
        <v>64.222800000000007</v>
      </c>
      <c r="C3224" s="346">
        <v>3602.09</v>
      </c>
      <c r="D3224" s="346"/>
      <c r="E3224" s="351">
        <f t="shared" si="238"/>
        <v>41911</v>
      </c>
      <c r="F3224" s="353">
        <f t="shared" si="239"/>
        <v>0.1804792292897428</v>
      </c>
      <c r="G3224" s="354">
        <f t="shared" si="240"/>
        <v>-0.24619355410442356</v>
      </c>
      <c r="I3224" s="351">
        <f t="shared" si="241"/>
        <v>41911</v>
      </c>
      <c r="J3224" s="353">
        <f t="array" ref="J3224">(PRODUCT(1+$F$2:F3224/100)-1)*100</f>
        <v>5268.0040120361373</v>
      </c>
      <c r="K3224" s="354">
        <f t="array" ref="K3224">(PRODUCT(1+$G$2:G3224/100)-1)*100</f>
        <v>131.52356956460252</v>
      </c>
      <c r="M3224" s="361">
        <f t="shared" si="242"/>
        <v>3.9820714524948024</v>
      </c>
    </row>
    <row r="3225" spans="1:13">
      <c r="A3225" s="350">
        <v>41912</v>
      </c>
      <c r="B3225" s="346">
        <v>64.454300000000003</v>
      </c>
      <c r="C3225" s="346">
        <v>3592.25</v>
      </c>
      <c r="D3225" s="346"/>
      <c r="E3225" s="351">
        <f t="shared" si="238"/>
        <v>41912</v>
      </c>
      <c r="F3225" s="353">
        <f t="shared" si="239"/>
        <v>0.36046388509998195</v>
      </c>
      <c r="G3225" s="354">
        <f t="shared" si="240"/>
        <v>-0.27317474022026111</v>
      </c>
      <c r="I3225" s="351">
        <f t="shared" si="241"/>
        <v>41912</v>
      </c>
      <c r="J3225" s="353">
        <f t="array" ref="J3225">(PRODUCT(1+$F$2:F3225/100)-1)*100</f>
        <v>5287.3537278502454</v>
      </c>
      <c r="K3225" s="354">
        <f t="array" ref="K3225">(PRODUCT(1+$G$2:G3225/100)-1)*100</f>
        <v>130.89110565489571</v>
      </c>
      <c r="M3225" s="361">
        <f t="shared" si="242"/>
        <v>3.9618121199713459</v>
      </c>
    </row>
    <row r="3226" spans="1:13">
      <c r="A3226" s="350">
        <v>41913</v>
      </c>
      <c r="B3226" s="346">
        <v>62.685699999999997</v>
      </c>
      <c r="C3226" s="346">
        <v>3544.98</v>
      </c>
      <c r="D3226" s="346"/>
      <c r="E3226" s="351">
        <f t="shared" si="238"/>
        <v>41913</v>
      </c>
      <c r="F3226" s="353">
        <f t="shared" si="239"/>
        <v>-2.7439596737533489</v>
      </c>
      <c r="G3226" s="354">
        <f t="shared" si="240"/>
        <v>-1.3158883707982461</v>
      </c>
      <c r="I3226" s="351">
        <f t="shared" si="241"/>
        <v>41913</v>
      </c>
      <c r="J3226" s="353">
        <f t="array" ref="J3226">(PRODUCT(1+$F$2:F3226/100)-1)*100</f>
        <v>5139.5269140755872</v>
      </c>
      <c r="K3226" s="354">
        <f t="array" ref="K3226">(PRODUCT(1+$G$2:G3226/100)-1)*100</f>
        <v>127.85283644637543</v>
      </c>
      <c r="M3226" s="361">
        <f t="shared" si="242"/>
        <v>3.9632556369387761</v>
      </c>
    </row>
    <row r="3227" spans="1:13">
      <c r="A3227" s="350">
        <v>41914</v>
      </c>
      <c r="B3227" s="346">
        <v>64.282799999999995</v>
      </c>
      <c r="C3227" s="346">
        <v>3545.3</v>
      </c>
      <c r="D3227" s="346"/>
      <c r="E3227" s="351">
        <f t="shared" si="238"/>
        <v>41914</v>
      </c>
      <c r="F3227" s="353">
        <f t="shared" si="239"/>
        <v>2.5477900063331838</v>
      </c>
      <c r="G3227" s="354">
        <f t="shared" si="240"/>
        <v>9.026849234694545E-3</v>
      </c>
      <c r="I3227" s="351">
        <f t="shared" si="241"/>
        <v>41914</v>
      </c>
      <c r="J3227" s="353">
        <f t="array" ref="J3227">(PRODUCT(1+$F$2:F3227/100)-1)*100</f>
        <v>5273.019057171543</v>
      </c>
      <c r="K3227" s="354">
        <f t="array" ref="K3227">(PRODUCT(1+$G$2:G3227/100)-1)*100</f>
        <v>127.87340437839845</v>
      </c>
      <c r="M3227" s="361">
        <f t="shared" si="242"/>
        <v>3.9640938122731137</v>
      </c>
    </row>
    <row r="3228" spans="1:13">
      <c r="A3228" s="350">
        <v>41915</v>
      </c>
      <c r="B3228" s="346">
        <v>65.648499999999999</v>
      </c>
      <c r="C3228" s="346">
        <v>3584.94</v>
      </c>
      <c r="D3228" s="346"/>
      <c r="E3228" s="351">
        <f t="shared" si="238"/>
        <v>41915</v>
      </c>
      <c r="F3228" s="353">
        <f t="shared" si="239"/>
        <v>2.1245185337290806</v>
      </c>
      <c r="G3228" s="354">
        <f t="shared" si="240"/>
        <v>1.1181000197444391</v>
      </c>
      <c r="I3228" s="351">
        <f t="shared" si="241"/>
        <v>41915</v>
      </c>
      <c r="J3228" s="353">
        <f t="array" ref="J3228">(PRODUCT(1+$F$2:F3228/100)-1)*100</f>
        <v>5387.1698428619475</v>
      </c>
      <c r="K3228" s="354">
        <f t="array" ref="K3228">(PRODUCT(1+$G$2:G3228/100)-1)*100</f>
        <v>130.42125695774564</v>
      </c>
      <c r="M3228" s="361">
        <f t="shared" si="242"/>
        <v>3.9644246653562916</v>
      </c>
    </row>
    <row r="3229" spans="1:13">
      <c r="A3229" s="350">
        <v>41918</v>
      </c>
      <c r="B3229" s="346">
        <v>66.211399999999998</v>
      </c>
      <c r="C3229" s="346">
        <v>3579.42</v>
      </c>
      <c r="D3229" s="346"/>
      <c r="E3229" s="351">
        <f t="shared" si="238"/>
        <v>41918</v>
      </c>
      <c r="F3229" s="353">
        <f t="shared" si="239"/>
        <v>0.85744533386140631</v>
      </c>
      <c r="G3229" s="354">
        <f t="shared" si="240"/>
        <v>-0.15397747242631432</v>
      </c>
      <c r="I3229" s="351">
        <f t="shared" si="241"/>
        <v>41918</v>
      </c>
      <c r="J3229" s="353">
        <f t="array" ref="J3229">(PRODUCT(1+$F$2:F3229/100)-1)*100</f>
        <v>5434.2193246406177</v>
      </c>
      <c r="K3229" s="354">
        <f t="array" ref="K3229">(PRODUCT(1+$G$2:G3229/100)-1)*100</f>
        <v>130.06646013034918</v>
      </c>
      <c r="M3229" s="361">
        <f t="shared" si="242"/>
        <v>3.9619318246911122</v>
      </c>
    </row>
    <row r="3230" spans="1:13">
      <c r="A3230" s="350">
        <v>41919</v>
      </c>
      <c r="B3230" s="346">
        <v>65.178600000000003</v>
      </c>
      <c r="C3230" s="346">
        <v>3525.29</v>
      </c>
      <c r="D3230" s="346"/>
      <c r="E3230" s="351">
        <f t="shared" si="238"/>
        <v>41919</v>
      </c>
      <c r="F3230" s="353">
        <f t="shared" si="239"/>
        <v>-1.5598522308847063</v>
      </c>
      <c r="G3230" s="354">
        <f t="shared" si="240"/>
        <v>-1.5122561755815167</v>
      </c>
      <c r="I3230" s="351">
        <f t="shared" si="241"/>
        <v>41919</v>
      </c>
      <c r="J3230" s="353">
        <f t="array" ref="J3230">(PRODUCT(1+$F$2:F3230/100)-1)*100</f>
        <v>5347.8936810431587</v>
      </c>
      <c r="K3230" s="354">
        <f t="array" ref="K3230">(PRODUCT(1+$G$2:G3230/100)-1)*100</f>
        <v>126.58726587908617</v>
      </c>
      <c r="M3230" s="361">
        <f t="shared" si="242"/>
        <v>3.9613190813369079</v>
      </c>
    </row>
    <row r="3231" spans="1:13">
      <c r="A3231" s="350">
        <v>41920</v>
      </c>
      <c r="B3231" s="346">
        <v>66.694199999999995</v>
      </c>
      <c r="C3231" s="346">
        <v>3588.07</v>
      </c>
      <c r="D3231" s="346"/>
      <c r="E3231" s="351">
        <f t="shared" si="238"/>
        <v>41920</v>
      </c>
      <c r="F3231" s="353">
        <f t="shared" si="239"/>
        <v>2.3253030902780747</v>
      </c>
      <c r="G3231" s="354">
        <f t="shared" si="240"/>
        <v>1.7808463984523293</v>
      </c>
      <c r="I3231" s="351">
        <f t="shared" si="241"/>
        <v>41920</v>
      </c>
      <c r="J3231" s="353">
        <f t="array" ref="J3231">(PRODUCT(1+$F$2:F3231/100)-1)*100</f>
        <v>5474.5737211635187</v>
      </c>
      <c r="K3231" s="354">
        <f t="array" ref="K3231">(PRODUCT(1+$G$2:G3231/100)-1)*100</f>
        <v>130.62243704284549</v>
      </c>
      <c r="M3231" s="361">
        <f t="shared" si="242"/>
        <v>3.9577449329683936</v>
      </c>
    </row>
    <row r="3232" spans="1:13">
      <c r="A3232" s="350">
        <v>41921</v>
      </c>
      <c r="B3232" s="346">
        <v>65.945700000000002</v>
      </c>
      <c r="C3232" s="346">
        <v>3514.12</v>
      </c>
      <c r="D3232" s="346"/>
      <c r="E3232" s="351">
        <f t="shared" si="238"/>
        <v>41921</v>
      </c>
      <c r="F3232" s="353">
        <f t="shared" si="239"/>
        <v>-1.1222864956772716</v>
      </c>
      <c r="G3232" s="354">
        <f t="shared" si="240"/>
        <v>-2.0609965803342845</v>
      </c>
      <c r="I3232" s="351">
        <f t="shared" si="241"/>
        <v>41921</v>
      </c>
      <c r="J3232" s="353">
        <f t="array" ref="J3232">(PRODUCT(1+$F$2:F3232/100)-1)*100</f>
        <v>5412.0110330993266</v>
      </c>
      <c r="K3232" s="354">
        <f t="array" ref="K3232">(PRODUCT(1+$G$2:G3232/100)-1)*100</f>
        <v>125.86931650190887</v>
      </c>
      <c r="M3232" s="361">
        <f t="shared" si="242"/>
        <v>3.9539695681883562</v>
      </c>
    </row>
    <row r="3233" spans="1:13">
      <c r="A3233" s="350">
        <v>41922</v>
      </c>
      <c r="B3233" s="346">
        <v>64.582800000000006</v>
      </c>
      <c r="C3233" s="346">
        <v>3474.23</v>
      </c>
      <c r="D3233" s="346"/>
      <c r="E3233" s="351">
        <f t="shared" si="238"/>
        <v>41922</v>
      </c>
      <c r="F3233" s="353">
        <f t="shared" si="239"/>
        <v>-2.0667003307266341</v>
      </c>
      <c r="G3233" s="354">
        <f t="shared" si="240"/>
        <v>-1.1351348274959316</v>
      </c>
      <c r="I3233" s="351">
        <f t="shared" si="241"/>
        <v>41922</v>
      </c>
      <c r="J3233" s="353">
        <f t="array" ref="J3233">(PRODUCT(1+$F$2:F3233/100)-1)*100</f>
        <v>5298.094282848574</v>
      </c>
      <c r="K3233" s="354">
        <f t="array" ref="K3233">(PRODUCT(1+$G$2:G3233/100)-1)*100</f>
        <v>123.30539522566868</v>
      </c>
      <c r="M3233" s="361">
        <f t="shared" si="242"/>
        <v>3.953474342511361</v>
      </c>
    </row>
    <row r="3234" spans="1:13">
      <c r="A3234" s="350">
        <v>41925</v>
      </c>
      <c r="B3234" s="346">
        <v>62.654200000000003</v>
      </c>
      <c r="C3234" s="346">
        <v>3417.01</v>
      </c>
      <c r="D3234" s="346"/>
      <c r="E3234" s="351">
        <f t="shared" si="238"/>
        <v>41925</v>
      </c>
      <c r="F3234" s="353">
        <f t="shared" si="239"/>
        <v>-2.9862440154344583</v>
      </c>
      <c r="G3234" s="354">
        <f t="shared" si="240"/>
        <v>-1.6469836481752709</v>
      </c>
      <c r="I3234" s="351">
        <f t="shared" si="241"/>
        <v>41925</v>
      </c>
      <c r="J3234" s="353">
        <f t="array" ref="J3234">(PRODUCT(1+$F$2:F3234/100)-1)*100</f>
        <v>5136.8940153794983</v>
      </c>
      <c r="K3234" s="354">
        <f t="array" ref="K3234">(PRODUCT(1+$G$2:G3234/100)-1)*100</f>
        <v>119.62759188080874</v>
      </c>
      <c r="M3234" s="361">
        <f t="shared" si="242"/>
        <v>3.9521692523918523</v>
      </c>
    </row>
    <row r="3235" spans="1:13">
      <c r="A3235" s="350">
        <v>41926</v>
      </c>
      <c r="B3235" s="346">
        <v>64.16</v>
      </c>
      <c r="C3235" s="346">
        <v>3422.43</v>
      </c>
      <c r="D3235" s="346"/>
      <c r="E3235" s="351">
        <f t="shared" si="238"/>
        <v>41926</v>
      </c>
      <c r="F3235" s="353">
        <f t="shared" si="239"/>
        <v>2.4033504537604777</v>
      </c>
      <c r="G3235" s="354">
        <f t="shared" si="240"/>
        <v>0.15861820714599961</v>
      </c>
      <c r="I3235" s="351">
        <f t="shared" si="241"/>
        <v>41926</v>
      </c>
      <c r="J3235" s="353">
        <f t="array" ref="J3235">(PRODUCT(1+$F$2:F3235/100)-1)*100</f>
        <v>5262.7549314610778</v>
      </c>
      <c r="K3235" s="354">
        <f t="array" ref="K3235">(PRODUCT(1+$G$2:G3235/100)-1)*100</f>
        <v>119.97596122944802</v>
      </c>
      <c r="M3235" s="361">
        <f t="shared" si="242"/>
        <v>3.9517102692079771</v>
      </c>
    </row>
    <row r="3236" spans="1:13">
      <c r="A3236" s="350">
        <v>41927</v>
      </c>
      <c r="B3236" s="346">
        <v>64.084299999999999</v>
      </c>
      <c r="C3236" s="346">
        <v>3395.03</v>
      </c>
      <c r="D3236" s="346"/>
      <c r="E3236" s="351">
        <f t="shared" si="238"/>
        <v>41927</v>
      </c>
      <c r="F3236" s="353">
        <f t="shared" si="239"/>
        <v>-0.11798628428927316</v>
      </c>
      <c r="G3236" s="354">
        <f t="shared" si="240"/>
        <v>-0.80060074274710402</v>
      </c>
      <c r="I3236" s="351">
        <f t="shared" si="241"/>
        <v>41927</v>
      </c>
      <c r="J3236" s="353">
        <f t="array" ref="J3236">(PRODUCT(1+$F$2:F3236/100)-1)*100</f>
        <v>5256.4276161819071</v>
      </c>
      <c r="K3236" s="354">
        <f t="array" ref="K3236">(PRODUCT(1+$G$2:G3236/100)-1)*100</f>
        <v>118.21483204997998</v>
      </c>
      <c r="M3236" s="361">
        <f t="shared" si="242"/>
        <v>3.9515438405158365</v>
      </c>
    </row>
    <row r="3237" spans="1:13">
      <c r="A3237" s="350">
        <v>41928</v>
      </c>
      <c r="B3237" s="346">
        <v>51.671399999999998</v>
      </c>
      <c r="C3237" s="346">
        <v>3395.64</v>
      </c>
      <c r="D3237" s="346"/>
      <c r="E3237" s="351">
        <f t="shared" si="238"/>
        <v>41928</v>
      </c>
      <c r="F3237" s="353">
        <f t="shared" si="239"/>
        <v>-19.369642798626185</v>
      </c>
      <c r="G3237" s="354">
        <f t="shared" si="240"/>
        <v>1.7967440641153409E-2</v>
      </c>
      <c r="I3237" s="351">
        <f t="shared" si="241"/>
        <v>41928</v>
      </c>
      <c r="J3237" s="353">
        <f t="array" ref="J3237">(PRODUCT(1+$F$2:F3237/100)-1)*100</f>
        <v>4218.906720160503</v>
      </c>
      <c r="K3237" s="354">
        <f t="array" ref="K3237">(PRODUCT(1+$G$2:G3237/100)-1)*100</f>
        <v>118.25403967039874</v>
      </c>
      <c r="M3237" s="361">
        <f t="shared" si="242"/>
        <v>4.0131414691713481</v>
      </c>
    </row>
    <row r="3238" spans="1:13">
      <c r="A3238" s="350">
        <v>41929</v>
      </c>
      <c r="B3238" s="346">
        <v>51.012799999999999</v>
      </c>
      <c r="C3238" s="346">
        <v>3439.39</v>
      </c>
      <c r="D3238" s="346"/>
      <c r="E3238" s="351">
        <f t="shared" si="238"/>
        <v>41929</v>
      </c>
      <c r="F3238" s="353">
        <f t="shared" si="239"/>
        <v>-1.2745929082625951</v>
      </c>
      <c r="G3238" s="354">
        <f t="shared" si="240"/>
        <v>1.2884169110977561</v>
      </c>
      <c r="I3238" s="351">
        <f t="shared" si="241"/>
        <v>41929</v>
      </c>
      <c r="J3238" s="353">
        <f t="array" ref="J3238">(PRODUCT(1+$F$2:F3238/100)-1)*100</f>
        <v>4163.8582413908607</v>
      </c>
      <c r="K3238" s="354">
        <f t="array" ref="K3238">(PRODUCT(1+$G$2:G3238/100)-1)*100</f>
        <v>121.06606162666615</v>
      </c>
      <c r="M3238" s="361">
        <f t="shared" si="242"/>
        <v>4.0095314442226684</v>
      </c>
    </row>
    <row r="3239" spans="1:13">
      <c r="A3239" s="350">
        <v>41932</v>
      </c>
      <c r="B3239" s="346">
        <v>51.317100000000003</v>
      </c>
      <c r="C3239" s="346">
        <v>3470.89</v>
      </c>
      <c r="D3239" s="346"/>
      <c r="E3239" s="351">
        <f t="shared" si="238"/>
        <v>41932</v>
      </c>
      <c r="F3239" s="353">
        <f t="shared" si="239"/>
        <v>0.59651695260798387</v>
      </c>
      <c r="G3239" s="354">
        <f t="shared" si="240"/>
        <v>0.9158600798397476</v>
      </c>
      <c r="I3239" s="351">
        <f t="shared" si="241"/>
        <v>41932</v>
      </c>
      <c r="J3239" s="353">
        <f t="array" ref="J3239">(PRODUCT(1+$F$2:F3239/100)-1)*100</f>
        <v>4189.2928786359298</v>
      </c>
      <c r="K3239" s="354">
        <f t="array" ref="K3239">(PRODUCT(1+$G$2:G3239/100)-1)*100</f>
        <v>123.09071743517875</v>
      </c>
      <c r="M3239" s="361">
        <f t="shared" si="242"/>
        <v>4.008704247649181</v>
      </c>
    </row>
    <row r="3240" spans="1:13">
      <c r="A3240" s="350">
        <v>41933</v>
      </c>
      <c r="B3240" s="346">
        <v>52.284300000000002</v>
      </c>
      <c r="C3240" s="346">
        <v>3538.9</v>
      </c>
      <c r="D3240" s="346"/>
      <c r="E3240" s="351">
        <f t="shared" si="238"/>
        <v>41933</v>
      </c>
      <c r="F3240" s="353">
        <f t="shared" si="239"/>
        <v>1.8847518663369422</v>
      </c>
      <c r="G3240" s="354">
        <f t="shared" si="240"/>
        <v>1.9594397978616396</v>
      </c>
      <c r="I3240" s="351">
        <f t="shared" si="241"/>
        <v>41933</v>
      </c>
      <c r="J3240" s="353">
        <f t="array" ref="J3240">(PRODUCT(1+$F$2:F3240/100)-1)*100</f>
        <v>4270.1354062186783</v>
      </c>
      <c r="K3240" s="354">
        <f t="array" ref="K3240">(PRODUCT(1+$G$2:G3240/100)-1)*100</f>
        <v>127.46204573793869</v>
      </c>
      <c r="M3240" s="361">
        <f t="shared" si="242"/>
        <v>4.0087053032204025</v>
      </c>
    </row>
    <row r="3241" spans="1:13">
      <c r="A3241" s="350">
        <v>41934</v>
      </c>
      <c r="B3241" s="346">
        <v>53.5214</v>
      </c>
      <c r="C3241" s="346">
        <v>3513.47</v>
      </c>
      <c r="D3241" s="346"/>
      <c r="E3241" s="351">
        <f t="shared" si="238"/>
        <v>41934</v>
      </c>
      <c r="F3241" s="353">
        <f t="shared" si="239"/>
        <v>2.3661022524926079</v>
      </c>
      <c r="G3241" s="354">
        <f t="shared" si="240"/>
        <v>-0.71858487100512347</v>
      </c>
      <c r="I3241" s="351">
        <f t="shared" si="241"/>
        <v>41934</v>
      </c>
      <c r="J3241" s="353">
        <f t="array" ref="J3241">(PRODUCT(1+$F$2:F3241/100)-1)*100</f>
        <v>4373.5372785021955</v>
      </c>
      <c r="K3241" s="354">
        <f t="array" ref="K3241">(PRODUCT(1+$G$2:G3241/100)-1)*100</f>
        <v>125.82753788998713</v>
      </c>
      <c r="M3241" s="361">
        <f t="shared" si="242"/>
        <v>4.0058219871811938</v>
      </c>
    </row>
    <row r="3242" spans="1:13">
      <c r="A3242" s="350">
        <v>41935</v>
      </c>
      <c r="B3242" s="346">
        <v>54.72</v>
      </c>
      <c r="C3242" s="346">
        <v>3556.7</v>
      </c>
      <c r="D3242" s="346"/>
      <c r="E3242" s="351">
        <f t="shared" si="238"/>
        <v>41935</v>
      </c>
      <c r="F3242" s="353">
        <f t="shared" si="239"/>
        <v>2.2394780405594839</v>
      </c>
      <c r="G3242" s="354">
        <f t="shared" si="240"/>
        <v>1.2304075458165364</v>
      </c>
      <c r="I3242" s="351">
        <f t="shared" si="241"/>
        <v>41935</v>
      </c>
      <c r="J3242" s="353">
        <f t="array" ref="J3242">(PRODUCT(1+$F$2:F3242/100)-1)*100</f>
        <v>4473.7211634904943</v>
      </c>
      <c r="K3242" s="354">
        <f t="array" ref="K3242">(PRODUCT(1+$G$2:G3242/100)-1)*100</f>
        <v>128.60613695671722</v>
      </c>
      <c r="M3242" s="361">
        <f t="shared" si="242"/>
        <v>4.0061938041775642</v>
      </c>
    </row>
    <row r="3243" spans="1:13">
      <c r="A3243" s="350">
        <v>41936</v>
      </c>
      <c r="B3243" s="346">
        <v>55.002800000000001</v>
      </c>
      <c r="C3243" s="346">
        <v>3581.82</v>
      </c>
      <c r="D3243" s="346"/>
      <c r="E3243" s="351">
        <f t="shared" si="238"/>
        <v>41936</v>
      </c>
      <c r="F3243" s="353">
        <f t="shared" si="239"/>
        <v>0.51681286549707384</v>
      </c>
      <c r="G3243" s="354">
        <f t="shared" si="240"/>
        <v>0.70627266848484194</v>
      </c>
      <c r="I3243" s="351">
        <f t="shared" si="241"/>
        <v>41936</v>
      </c>
      <c r="J3243" s="353">
        <f t="array" ref="J3243">(PRODUCT(1+$F$2:F3243/100)-1)*100</f>
        <v>4497.3587428953761</v>
      </c>
      <c r="K3243" s="354">
        <f t="array" ref="K3243">(PRODUCT(1+$G$2:G3243/100)-1)*100</f>
        <v>130.22071962052152</v>
      </c>
      <c r="M3243" s="361">
        <f t="shared" si="242"/>
        <v>3.8039429322258105</v>
      </c>
    </row>
    <row r="3244" spans="1:13">
      <c r="A3244" s="350">
        <v>41939</v>
      </c>
      <c r="B3244" s="346">
        <v>54.2</v>
      </c>
      <c r="C3244" s="346">
        <v>3576.47</v>
      </c>
      <c r="D3244" s="346"/>
      <c r="E3244" s="351">
        <f t="shared" si="238"/>
        <v>41939</v>
      </c>
      <c r="F3244" s="353">
        <f t="shared" si="239"/>
        <v>-1.4595620586588254</v>
      </c>
      <c r="G3244" s="354">
        <f t="shared" si="240"/>
        <v>-0.14936540641350415</v>
      </c>
      <c r="I3244" s="351">
        <f t="shared" si="241"/>
        <v>41939</v>
      </c>
      <c r="J3244" s="353">
        <f t="array" ref="J3244">(PRODUCT(1+$F$2:F3244/100)-1)*100</f>
        <v>4430.25743898364</v>
      </c>
      <c r="K3244" s="354">
        <f t="array" ref="K3244">(PRODUCT(1+$G$2:G3244/100)-1)*100</f>
        <v>129.87684950701225</v>
      </c>
      <c r="M3244" s="361">
        <f t="shared" si="242"/>
        <v>3.8035171448203013</v>
      </c>
    </row>
    <row r="3245" spans="1:13">
      <c r="A3245" s="350">
        <v>41940</v>
      </c>
      <c r="B3245" s="346">
        <v>55.174300000000002</v>
      </c>
      <c r="C3245" s="346">
        <v>3619.16</v>
      </c>
      <c r="D3245" s="346"/>
      <c r="E3245" s="351">
        <f t="shared" si="238"/>
        <v>41940</v>
      </c>
      <c r="F3245" s="353">
        <f t="shared" si="239"/>
        <v>1.7976014760147541</v>
      </c>
      <c r="G3245" s="354">
        <f t="shared" si="240"/>
        <v>1.1936350647426153</v>
      </c>
      <c r="I3245" s="351">
        <f t="shared" si="241"/>
        <v>41940</v>
      </c>
      <c r="J3245" s="353">
        <f t="array" ref="J3245">(PRODUCT(1+$F$2:F3245/100)-1)*100</f>
        <v>4511.6934135740785</v>
      </c>
      <c r="K3245" s="354">
        <f t="array" ref="K3245">(PRODUCT(1+$G$2:G3245/100)-1)*100</f>
        <v>132.62074018845357</v>
      </c>
      <c r="M3245" s="361">
        <f t="shared" si="242"/>
        <v>3.803496031062759</v>
      </c>
    </row>
    <row r="3246" spans="1:13">
      <c r="A3246" s="350">
        <v>41941</v>
      </c>
      <c r="B3246" s="346">
        <v>54.014299999999999</v>
      </c>
      <c r="C3246" s="346">
        <v>3614.53</v>
      </c>
      <c r="D3246" s="346"/>
      <c r="E3246" s="351">
        <f t="shared" si="238"/>
        <v>41941</v>
      </c>
      <c r="F3246" s="353">
        <f t="shared" si="239"/>
        <v>-2.1024281232385422</v>
      </c>
      <c r="G3246" s="354">
        <f t="shared" si="240"/>
        <v>-0.12793023795576453</v>
      </c>
      <c r="I3246" s="351">
        <f t="shared" si="241"/>
        <v>41941</v>
      </c>
      <c r="J3246" s="353">
        <f t="array" ref="J3246">(PRODUCT(1+$F$2:F3246/100)-1)*100</f>
        <v>4414.7358742895576</v>
      </c>
      <c r="K3246" s="354">
        <f t="array" ref="K3246">(PRODUCT(1+$G$2:G3246/100)-1)*100</f>
        <v>132.323147921996</v>
      </c>
      <c r="M3246" s="361">
        <f t="shared" si="242"/>
        <v>3.8020218323511168</v>
      </c>
    </row>
    <row r="3247" spans="1:13">
      <c r="A3247" s="350">
        <v>41942</v>
      </c>
      <c r="B3247" s="346">
        <v>54.144199999999998</v>
      </c>
      <c r="C3247" s="346">
        <v>3637.3</v>
      </c>
      <c r="D3247" s="346"/>
      <c r="E3247" s="351">
        <f t="shared" si="238"/>
        <v>41942</v>
      </c>
      <c r="F3247" s="353">
        <f t="shared" si="239"/>
        <v>0.240491869745596</v>
      </c>
      <c r="G3247" s="354">
        <f t="shared" si="240"/>
        <v>0.62995742185014691</v>
      </c>
      <c r="I3247" s="351">
        <f t="shared" si="241"/>
        <v>41942</v>
      </c>
      <c r="J3247" s="353">
        <f t="array" ref="J3247">(PRODUCT(1+$F$2:F3247/100)-1)*100</f>
        <v>4425.5934470077118</v>
      </c>
      <c r="K3247" s="354">
        <f t="array" ref="K3247">(PRODUCT(1+$G$2:G3247/100)-1)*100</f>
        <v>133.7866848350065</v>
      </c>
      <c r="M3247" s="361">
        <f t="shared" si="242"/>
        <v>3.8007852602968515</v>
      </c>
    </row>
    <row r="3248" spans="1:13">
      <c r="A3248" s="350">
        <v>41943</v>
      </c>
      <c r="B3248" s="346">
        <v>56.109900000000003</v>
      </c>
      <c r="C3248" s="346">
        <v>3679.99</v>
      </c>
      <c r="D3248" s="346"/>
      <c r="E3248" s="351">
        <f t="shared" si="238"/>
        <v>41943</v>
      </c>
      <c r="F3248" s="353">
        <f t="shared" si="239"/>
        <v>3.6304904311080577</v>
      </c>
      <c r="G3248" s="354">
        <f t="shared" si="240"/>
        <v>1.1736727792593271</v>
      </c>
      <c r="I3248" s="351">
        <f t="shared" si="241"/>
        <v>41943</v>
      </c>
      <c r="J3248" s="353">
        <f t="array" ref="J3248">(PRODUCT(1+$F$2:F3248/100)-1)*100</f>
        <v>4589.8946840521794</v>
      </c>
      <c r="K3248" s="354">
        <f t="array" ref="K3248">(PRODUCT(1+$G$2:G3248/100)-1)*100</f>
        <v>136.53057551644773</v>
      </c>
      <c r="M3248" s="361">
        <f t="shared" si="242"/>
        <v>3.8014661462765824</v>
      </c>
    </row>
    <row r="3249" spans="1:13">
      <c r="A3249" s="350">
        <v>41946</v>
      </c>
      <c r="B3249" s="346">
        <v>55.487099999999998</v>
      </c>
      <c r="C3249" s="346">
        <v>3679.58</v>
      </c>
      <c r="D3249" s="346"/>
      <c r="E3249" s="351">
        <f t="shared" si="238"/>
        <v>41946</v>
      </c>
      <c r="F3249" s="353">
        <f t="shared" si="239"/>
        <v>-1.1099645517101298</v>
      </c>
      <c r="G3249" s="354">
        <f t="shared" si="240"/>
        <v>-1.1141334623188115E-2</v>
      </c>
      <c r="I3249" s="351">
        <f t="shared" si="241"/>
        <v>41946</v>
      </c>
      <c r="J3249" s="353">
        <f t="array" ref="J3249">(PRODUCT(1+$F$2:F3249/100)-1)*100</f>
        <v>4537.8385155466622</v>
      </c>
      <c r="K3249" s="354">
        <f t="array" ref="K3249">(PRODUCT(1+$G$2:G3249/100)-1)*100</f>
        <v>136.5042228535433</v>
      </c>
      <c r="M3249" s="361">
        <f t="shared" si="242"/>
        <v>3.7992900948623909</v>
      </c>
    </row>
    <row r="3250" spans="1:13">
      <c r="A3250" s="350">
        <v>41947</v>
      </c>
      <c r="B3250" s="346">
        <v>54.6828</v>
      </c>
      <c r="C3250" s="346">
        <v>3669.18</v>
      </c>
      <c r="D3250" s="346"/>
      <c r="E3250" s="351">
        <f t="shared" si="238"/>
        <v>41947</v>
      </c>
      <c r="F3250" s="353">
        <f t="shared" si="239"/>
        <v>-1.4495261060678888</v>
      </c>
      <c r="G3250" s="354">
        <f t="shared" si="240"/>
        <v>-0.28264095358709884</v>
      </c>
      <c r="I3250" s="351">
        <f t="shared" si="241"/>
        <v>41947</v>
      </c>
      <c r="J3250" s="353">
        <f t="array" ref="J3250">(PRODUCT(1+$F$2:F3250/100)-1)*100</f>
        <v>4470.6118355065419</v>
      </c>
      <c r="K3250" s="354">
        <f t="array" ref="K3250">(PRODUCT(1+$G$2:G3250/100)-1)*100</f>
        <v>135.8357650627963</v>
      </c>
      <c r="M3250" s="361">
        <f t="shared" si="242"/>
        <v>3.7814866298964049</v>
      </c>
    </row>
    <row r="3251" spans="1:13">
      <c r="A3251" s="350">
        <v>41948</v>
      </c>
      <c r="B3251" s="346">
        <v>54.34</v>
      </c>
      <c r="C3251" s="346">
        <v>3691.38</v>
      </c>
      <c r="D3251" s="346"/>
      <c r="E3251" s="351">
        <f t="shared" si="238"/>
        <v>41948</v>
      </c>
      <c r="F3251" s="353">
        <f t="shared" si="239"/>
        <v>-0.62688816227405297</v>
      </c>
      <c r="G3251" s="354">
        <f t="shared" si="240"/>
        <v>0.60503981816102392</v>
      </c>
      <c r="I3251" s="351">
        <f t="shared" si="241"/>
        <v>41948</v>
      </c>
      <c r="J3251" s="353">
        <f t="array" ref="J3251">(PRODUCT(1+$F$2:F3251/100)-1)*100</f>
        <v>4441.9592109662544</v>
      </c>
      <c r="K3251" s="354">
        <f t="array" ref="K3251">(PRODUCT(1+$G$2:G3251/100)-1)*100</f>
        <v>137.26266534689091</v>
      </c>
      <c r="M3251" s="361">
        <f t="shared" si="242"/>
        <v>3.780373974497262</v>
      </c>
    </row>
    <row r="3252" spans="1:13">
      <c r="A3252" s="350">
        <v>41949</v>
      </c>
      <c r="B3252" s="346">
        <v>54.757100000000001</v>
      </c>
      <c r="C3252" s="346">
        <v>3706.45</v>
      </c>
      <c r="D3252" s="346"/>
      <c r="E3252" s="351">
        <f t="shared" si="238"/>
        <v>41949</v>
      </c>
      <c r="F3252" s="353">
        <f t="shared" si="239"/>
        <v>0.76757453073241777</v>
      </c>
      <c r="G3252" s="354">
        <f t="shared" si="240"/>
        <v>0.40824840574527066</v>
      </c>
      <c r="I3252" s="351">
        <f t="shared" si="241"/>
        <v>41949</v>
      </c>
      <c r="J3252" s="353">
        <f t="array" ref="J3252">(PRODUCT(1+$F$2:F3252/100)-1)*100</f>
        <v>4476.8221330658871</v>
      </c>
      <c r="K3252" s="354">
        <f t="array" ref="K3252">(PRODUCT(1+$G$2:G3252/100)-1)*100</f>
        <v>138.23128639559835</v>
      </c>
      <c r="M3252" s="361">
        <f t="shared" si="242"/>
        <v>3.7803480108829084</v>
      </c>
    </row>
    <row r="3253" spans="1:13">
      <c r="A3253" s="350">
        <v>41950</v>
      </c>
      <c r="B3253" s="346">
        <v>54.88</v>
      </c>
      <c r="C3253" s="346">
        <v>3708.46</v>
      </c>
      <c r="D3253" s="346"/>
      <c r="E3253" s="351">
        <f t="shared" si="238"/>
        <v>41950</v>
      </c>
      <c r="F3253" s="353">
        <f t="shared" si="239"/>
        <v>0.22444577963405266</v>
      </c>
      <c r="G3253" s="354">
        <f t="shared" si="240"/>
        <v>5.4229788611759311E-2</v>
      </c>
      <c r="I3253" s="351">
        <f t="shared" si="241"/>
        <v>41950</v>
      </c>
      <c r="J3253" s="353">
        <f t="array" ref="J3253">(PRODUCT(1+$F$2:F3253/100)-1)*100</f>
        <v>4487.0946171849109</v>
      </c>
      <c r="K3253" s="354">
        <f t="array" ref="K3253">(PRODUCT(1+$G$2:G3253/100)-1)*100</f>
        <v>138.36047871861777</v>
      </c>
      <c r="M3253" s="361">
        <f t="shared" si="242"/>
        <v>3.7802768870305496</v>
      </c>
    </row>
    <row r="3254" spans="1:13">
      <c r="A3254" s="350">
        <v>41953</v>
      </c>
      <c r="B3254" s="346">
        <v>55.324300000000001</v>
      </c>
      <c r="C3254" s="346">
        <v>3720.25</v>
      </c>
      <c r="D3254" s="346"/>
      <c r="E3254" s="351">
        <f t="shared" si="238"/>
        <v>41953</v>
      </c>
      <c r="F3254" s="353">
        <f t="shared" si="239"/>
        <v>0.80958454810495795</v>
      </c>
      <c r="G3254" s="354">
        <f t="shared" si="240"/>
        <v>0.31792172492086657</v>
      </c>
      <c r="I3254" s="351">
        <f t="shared" si="241"/>
        <v>41953</v>
      </c>
      <c r="J3254" s="353">
        <f t="array" ref="J3254">(PRODUCT(1+$F$2:F3254/100)-1)*100</f>
        <v>4524.2310264125945</v>
      </c>
      <c r="K3254" s="354">
        <f t="array" ref="K3254">(PRODUCT(1+$G$2:G3254/100)-1)*100</f>
        <v>139.11827846408963</v>
      </c>
      <c r="M3254" s="361">
        <f t="shared" si="242"/>
        <v>3.7788761130136277</v>
      </c>
    </row>
    <row r="3255" spans="1:13">
      <c r="A3255" s="350">
        <v>41954</v>
      </c>
      <c r="B3255" s="346">
        <v>54.65</v>
      </c>
      <c r="C3255" s="346">
        <v>3722.84</v>
      </c>
      <c r="D3255" s="346"/>
      <c r="E3255" s="351">
        <f t="shared" si="238"/>
        <v>41954</v>
      </c>
      <c r="F3255" s="353">
        <f t="shared" si="239"/>
        <v>-1.2188134327953626</v>
      </c>
      <c r="G3255" s="354">
        <f t="shared" si="240"/>
        <v>6.9618977219287892E-2</v>
      </c>
      <c r="I3255" s="351">
        <f t="shared" si="241"/>
        <v>41954</v>
      </c>
      <c r="J3255" s="353">
        <f t="array" ref="J3255">(PRODUCT(1+$F$2:F3255/100)-1)*100</f>
        <v>4467.8702774991862</v>
      </c>
      <c r="K3255" s="354">
        <f t="array" ref="K3255">(PRODUCT(1+$G$2:G3255/100)-1)*100</f>
        <v>139.2847501639007</v>
      </c>
      <c r="M3255" s="361">
        <f t="shared" si="242"/>
        <v>3.7770682121502923</v>
      </c>
    </row>
    <row r="3256" spans="1:13">
      <c r="A3256" s="350">
        <v>41955</v>
      </c>
      <c r="B3256" s="346">
        <v>54.8371</v>
      </c>
      <c r="C3256" s="346">
        <v>3721.3</v>
      </c>
      <c r="D3256" s="346"/>
      <c r="E3256" s="351">
        <f t="shared" si="238"/>
        <v>41955</v>
      </c>
      <c r="F3256" s="353">
        <f t="shared" si="239"/>
        <v>0.34236047575479933</v>
      </c>
      <c r="G3256" s="354">
        <f t="shared" si="240"/>
        <v>-4.1366268762554892E-2</v>
      </c>
      <c r="I3256" s="351">
        <f t="shared" si="241"/>
        <v>41955</v>
      </c>
      <c r="J3256" s="353">
        <f t="array" ref="J3256">(PRODUCT(1+$F$2:F3256/100)-1)*100</f>
        <v>4483.508859913095</v>
      </c>
      <c r="K3256" s="354">
        <f t="array" ref="K3256">(PRODUCT(1+$G$2:G3256/100)-1)*100</f>
        <v>139.18576699104008</v>
      </c>
      <c r="M3256" s="361">
        <f t="shared" si="242"/>
        <v>3.7757125529649285</v>
      </c>
    </row>
    <row r="3257" spans="1:13">
      <c r="A3257" s="350">
        <v>41956</v>
      </c>
      <c r="B3257" s="346">
        <v>54.2014</v>
      </c>
      <c r="C3257" s="346">
        <v>3723.58</v>
      </c>
      <c r="D3257" s="346"/>
      <c r="E3257" s="351">
        <f t="shared" si="238"/>
        <v>41956</v>
      </c>
      <c r="F3257" s="353">
        <f t="shared" si="239"/>
        <v>-1.1592516745050352</v>
      </c>
      <c r="G3257" s="354">
        <f t="shared" si="240"/>
        <v>6.1268911401923809E-2</v>
      </c>
      <c r="I3257" s="351">
        <f t="shared" si="241"/>
        <v>41956</v>
      </c>
      <c r="J3257" s="353">
        <f t="array" ref="J3257">(PRODUCT(1+$F$2:F3257/100)-1)*100</f>
        <v>4430.3744567034655</v>
      </c>
      <c r="K3257" s="354">
        <f t="array" ref="K3257">(PRODUCT(1+$G$2:G3257/100)-1)*100</f>
        <v>139.33231350670385</v>
      </c>
      <c r="M3257" s="361">
        <f t="shared" si="242"/>
        <v>3.7749330156430712</v>
      </c>
    </row>
    <row r="3258" spans="1:13">
      <c r="A3258" s="350">
        <v>41957</v>
      </c>
      <c r="B3258" s="346">
        <v>55.148600000000002</v>
      </c>
      <c r="C3258" s="346">
        <v>3724.92</v>
      </c>
      <c r="D3258" s="346"/>
      <c r="E3258" s="351">
        <f t="shared" si="238"/>
        <v>41957</v>
      </c>
      <c r="F3258" s="353">
        <f t="shared" si="239"/>
        <v>1.7475563361831981</v>
      </c>
      <c r="G3258" s="354">
        <f t="shared" si="240"/>
        <v>3.5986872848181584E-2</v>
      </c>
      <c r="I3258" s="351">
        <f t="shared" si="241"/>
        <v>41957</v>
      </c>
      <c r="J3258" s="353">
        <f t="array" ref="J3258">(PRODUCT(1+$F$2:F3258/100)-1)*100</f>
        <v>4509.5453025744118</v>
      </c>
      <c r="K3258" s="354">
        <f t="array" ref="K3258">(PRODUCT(1+$G$2:G3258/100)-1)*100</f>
        <v>139.41844172205015</v>
      </c>
      <c r="M3258" s="361">
        <f t="shared" si="242"/>
        <v>3.7752819072711001</v>
      </c>
    </row>
    <row r="3259" spans="1:13">
      <c r="A3259" s="350">
        <v>41960</v>
      </c>
      <c r="B3259" s="346">
        <v>54.448500000000003</v>
      </c>
      <c r="C3259" s="346">
        <v>3727.86</v>
      </c>
      <c r="D3259" s="346"/>
      <c r="E3259" s="351">
        <f t="shared" si="238"/>
        <v>41960</v>
      </c>
      <c r="F3259" s="353">
        <f t="shared" si="239"/>
        <v>-1.2694791889549362</v>
      </c>
      <c r="G3259" s="354">
        <f t="shared" si="240"/>
        <v>7.8927869591827182E-2</v>
      </c>
      <c r="I3259" s="351">
        <f t="shared" si="241"/>
        <v>41960</v>
      </c>
      <c r="J3259" s="353">
        <f t="array" ref="J3259">(PRODUCT(1+$F$2:F3259/100)-1)*100</f>
        <v>4451.02808425278</v>
      </c>
      <c r="K3259" s="354">
        <f t="array" ref="K3259">(PRODUCT(1+$G$2:G3259/100)-1)*100</f>
        <v>139.60740959751126</v>
      </c>
      <c r="M3259" s="361">
        <f t="shared" si="242"/>
        <v>3.7692188063629635</v>
      </c>
    </row>
    <row r="3260" spans="1:13">
      <c r="A3260" s="350">
        <v>41961</v>
      </c>
      <c r="B3260" s="346">
        <v>54.4328</v>
      </c>
      <c r="C3260" s="346">
        <v>3747.74</v>
      </c>
      <c r="D3260" s="346"/>
      <c r="E3260" s="351">
        <f t="shared" si="238"/>
        <v>41961</v>
      </c>
      <c r="F3260" s="353">
        <f t="shared" si="239"/>
        <v>-2.8834586811399276E-2</v>
      </c>
      <c r="G3260" s="354">
        <f t="shared" si="240"/>
        <v>0.53328182925322931</v>
      </c>
      <c r="I3260" s="351">
        <f t="shared" si="241"/>
        <v>41961</v>
      </c>
      <c r="J3260" s="353">
        <f t="array" ref="J3260">(PRODUCT(1+$F$2:F3260/100)-1)*100</f>
        <v>4449.7158141090149</v>
      </c>
      <c r="K3260" s="354">
        <f t="array" ref="K3260">(PRODUCT(1+$G$2:G3260/100)-1)*100</f>
        <v>140.88519237443916</v>
      </c>
      <c r="M3260" s="361">
        <f t="shared" si="242"/>
        <v>3.7629517206229464</v>
      </c>
    </row>
    <row r="3261" spans="1:13">
      <c r="A3261" s="350">
        <v>41962</v>
      </c>
      <c r="B3261" s="346">
        <v>51.871400000000001</v>
      </c>
      <c r="C3261" s="346">
        <v>3742.35</v>
      </c>
      <c r="D3261" s="346"/>
      <c r="E3261" s="351">
        <f t="shared" si="238"/>
        <v>41962</v>
      </c>
      <c r="F3261" s="353">
        <f t="shared" si="239"/>
        <v>-4.7056186710953689</v>
      </c>
      <c r="G3261" s="354">
        <f t="shared" si="240"/>
        <v>-0.14382000885866386</v>
      </c>
      <c r="I3261" s="351">
        <f t="shared" si="241"/>
        <v>41962</v>
      </c>
      <c r="J3261" s="353">
        <f t="array" ref="J3261">(PRODUCT(1+$F$2:F3261/100)-1)*100</f>
        <v>4235.6235372785222</v>
      </c>
      <c r="K3261" s="354">
        <f t="array" ref="K3261">(PRODUCT(1+$G$2:G3261/100)-1)*100</f>
        <v>140.53875126942702</v>
      </c>
      <c r="M3261" s="361">
        <f t="shared" si="242"/>
        <v>3.7665898541895131</v>
      </c>
    </row>
    <row r="3262" spans="1:13">
      <c r="A3262" s="350">
        <v>41963</v>
      </c>
      <c r="B3262" s="346">
        <v>52.5914</v>
      </c>
      <c r="C3262" s="346">
        <v>3749.87</v>
      </c>
      <c r="D3262" s="346"/>
      <c r="E3262" s="351">
        <f t="shared" si="238"/>
        <v>41963</v>
      </c>
      <c r="F3262" s="353">
        <f t="shared" si="239"/>
        <v>1.3880481344247464</v>
      </c>
      <c r="G3262" s="354">
        <f t="shared" si="240"/>
        <v>0.2009432575788006</v>
      </c>
      <c r="I3262" s="351">
        <f t="shared" si="241"/>
        <v>41963</v>
      </c>
      <c r="J3262" s="353">
        <f t="array" ref="J3262">(PRODUCT(1+$F$2:F3262/100)-1)*100</f>
        <v>4295.8040789033967</v>
      </c>
      <c r="K3262" s="354">
        <f t="array" ref="K3262">(PRODUCT(1+$G$2:G3262/100)-1)*100</f>
        <v>141.0220976719672</v>
      </c>
      <c r="M3262" s="361">
        <f t="shared" si="242"/>
        <v>3.7627799581792063</v>
      </c>
    </row>
    <row r="3263" spans="1:13">
      <c r="A3263" s="350">
        <v>41964</v>
      </c>
      <c r="B3263" s="346">
        <v>51.468600000000002</v>
      </c>
      <c r="C3263" s="346">
        <v>3770.03</v>
      </c>
      <c r="D3263" s="346"/>
      <c r="E3263" s="351">
        <f t="shared" si="238"/>
        <v>41964</v>
      </c>
      <c r="F3263" s="353">
        <f t="shared" si="239"/>
        <v>-2.1349498206931106</v>
      </c>
      <c r="G3263" s="354">
        <f t="shared" si="240"/>
        <v>0.53761863744610228</v>
      </c>
      <c r="I3263" s="351">
        <f t="shared" si="241"/>
        <v>41964</v>
      </c>
      <c r="J3263" s="353">
        <f t="array" ref="J3263">(PRODUCT(1+$F$2:F3263/100)-1)*100</f>
        <v>4201.9558676028282</v>
      </c>
      <c r="K3263" s="354">
        <f t="array" ref="K3263">(PRODUCT(1+$G$2:G3263/100)-1)*100</f>
        <v>142.31787738941523</v>
      </c>
      <c r="M3263" s="361">
        <f t="shared" si="242"/>
        <v>3.7582958617107831</v>
      </c>
    </row>
    <row r="3264" spans="1:13">
      <c r="A3264" s="350">
        <v>41967</v>
      </c>
      <c r="B3264" s="346">
        <v>50.924300000000002</v>
      </c>
      <c r="C3264" s="346">
        <v>3780.88</v>
      </c>
      <c r="D3264" s="346"/>
      <c r="E3264" s="351">
        <f t="shared" si="238"/>
        <v>41967</v>
      </c>
      <c r="F3264" s="353">
        <f t="shared" si="239"/>
        <v>-1.0575379940390817</v>
      </c>
      <c r="G3264" s="354">
        <f t="shared" si="240"/>
        <v>0.28779611833327223</v>
      </c>
      <c r="I3264" s="351">
        <f t="shared" si="241"/>
        <v>41967</v>
      </c>
      <c r="J3264" s="353">
        <f t="array" ref="J3264">(PRODUCT(1+$F$2:F3264/100)-1)*100</f>
        <v>4156.4610498161346</v>
      </c>
      <c r="K3264" s="354">
        <f t="array" ref="K3264">(PRODUCT(1+$G$2:G3264/100)-1)*100</f>
        <v>143.01525883456952</v>
      </c>
      <c r="M3264" s="361">
        <f t="shared" si="242"/>
        <v>3.7570207718405673</v>
      </c>
    </row>
    <row r="3265" spans="1:13">
      <c r="A3265" s="350">
        <v>41968</v>
      </c>
      <c r="B3265" s="346">
        <v>49.855699999999999</v>
      </c>
      <c r="C3265" s="346">
        <v>3776.94</v>
      </c>
      <c r="D3265" s="346"/>
      <c r="E3265" s="351">
        <f t="shared" si="238"/>
        <v>41968</v>
      </c>
      <c r="F3265" s="353">
        <f t="shared" si="239"/>
        <v>-2.0984088146523416</v>
      </c>
      <c r="G3265" s="354">
        <f t="shared" si="240"/>
        <v>-0.104208544042661</v>
      </c>
      <c r="I3265" s="351">
        <f t="shared" si="241"/>
        <v>41968</v>
      </c>
      <c r="J3265" s="353">
        <f t="array" ref="J3265">(PRODUCT(1+$F$2:F3265/100)-1)*100</f>
        <v>4067.1430959545496</v>
      </c>
      <c r="K3265" s="354">
        <f t="array" ref="K3265">(PRODUCT(1+$G$2:G3265/100)-1)*100</f>
        <v>142.76201617153652</v>
      </c>
      <c r="M3265" s="361">
        <f t="shared" si="242"/>
        <v>3.757967990706446</v>
      </c>
    </row>
    <row r="3266" spans="1:13">
      <c r="A3266" s="350">
        <v>41969</v>
      </c>
      <c r="B3266" s="346">
        <v>50.165700000000001</v>
      </c>
      <c r="C3266" s="346">
        <v>3788.42</v>
      </c>
      <c r="D3266" s="346"/>
      <c r="E3266" s="351">
        <f t="shared" si="238"/>
        <v>41969</v>
      </c>
      <c r="F3266" s="353">
        <f t="shared" si="239"/>
        <v>0.62179449892389993</v>
      </c>
      <c r="G3266" s="354">
        <f t="shared" si="240"/>
        <v>0.30394975826992798</v>
      </c>
      <c r="I3266" s="351">
        <f t="shared" si="241"/>
        <v>41969</v>
      </c>
      <c r="J3266" s="353">
        <f t="array" ref="J3266">(PRODUCT(1+$F$2:F3266/100)-1)*100</f>
        <v>4093.0541624874822</v>
      </c>
      <c r="K3266" s="354">
        <f t="array" ref="K3266">(PRODUCT(1+$G$2:G3266/100)-1)*100</f>
        <v>143.4998907328611</v>
      </c>
      <c r="M3266" s="361">
        <f t="shared" si="242"/>
        <v>3.7495055793933099</v>
      </c>
    </row>
    <row r="3267" spans="1:13">
      <c r="A3267" s="350">
        <v>41970</v>
      </c>
      <c r="B3267" s="346">
        <v>50.165700000000001</v>
      </c>
      <c r="C3267" s="346">
        <v>3788.42</v>
      </c>
      <c r="D3267" s="346"/>
      <c r="E3267" s="351">
        <f t="shared" ref="E3267:E3330" si="243">A3267</f>
        <v>41970</v>
      </c>
      <c r="F3267" s="353">
        <f t="shared" ref="F3267:F3330" si="244">((B3267/B3266)-1)*100</f>
        <v>0</v>
      </c>
      <c r="G3267" s="354">
        <f t="shared" ref="G3267:G3330" si="245">((C3267/C3266)-1)*100</f>
        <v>0</v>
      </c>
      <c r="I3267" s="351">
        <f t="shared" ref="I3267:I3330" si="246">E3267</f>
        <v>41970</v>
      </c>
      <c r="J3267" s="353">
        <f t="array" ref="J3267">(PRODUCT(1+$F$2:F3267/100)-1)*100</f>
        <v>4093.0541624874822</v>
      </c>
      <c r="K3267" s="354">
        <f t="array" ref="K3267">(PRODUCT(1+$G$2:G3267/100)-1)*100</f>
        <v>143.4998907328611</v>
      </c>
      <c r="M3267" s="361">
        <f t="shared" si="242"/>
        <v>3.7348654249436706</v>
      </c>
    </row>
    <row r="3268" spans="1:13">
      <c r="A3268" s="350">
        <v>41971</v>
      </c>
      <c r="B3268" s="346">
        <v>49.512900000000002</v>
      </c>
      <c r="C3268" s="346">
        <v>3778.96</v>
      </c>
      <c r="D3268" s="346"/>
      <c r="E3268" s="351">
        <f t="shared" si="243"/>
        <v>41971</v>
      </c>
      <c r="F3268" s="353">
        <f t="shared" si="244"/>
        <v>-1.3012875331152585</v>
      </c>
      <c r="G3268" s="354">
        <f t="shared" si="245"/>
        <v>-0.24970832167500179</v>
      </c>
      <c r="I3268" s="351">
        <f t="shared" si="246"/>
        <v>41971</v>
      </c>
      <c r="J3268" s="353">
        <f t="array" ref="J3268">(PRODUCT(1+$F$2:F3268/100)-1)*100</f>
        <v>4038.4904714142622</v>
      </c>
      <c r="K3268" s="354">
        <f t="array" ref="K3268">(PRODUCT(1+$G$2:G3268/100)-1)*100</f>
        <v>142.89185124243161</v>
      </c>
      <c r="M3268" s="361">
        <f t="shared" si="242"/>
        <v>3.7329755954691786</v>
      </c>
    </row>
    <row r="3269" spans="1:13">
      <c r="A3269" s="350">
        <v>41974</v>
      </c>
      <c r="B3269" s="346">
        <v>48.83</v>
      </c>
      <c r="C3269" s="346">
        <v>3753.31</v>
      </c>
      <c r="D3269" s="346"/>
      <c r="E3269" s="351">
        <f t="shared" si="243"/>
        <v>41974</v>
      </c>
      <c r="F3269" s="353">
        <f t="shared" si="244"/>
        <v>-1.3792365221992675</v>
      </c>
      <c r="G3269" s="354">
        <f t="shared" si="245"/>
        <v>-0.67875817685288942</v>
      </c>
      <c r="I3269" s="351">
        <f t="shared" si="246"/>
        <v>41974</v>
      </c>
      <c r="J3269" s="353">
        <f t="array" ref="J3269">(PRODUCT(1+$F$2:F3269/100)-1)*100</f>
        <v>3981.4108993647801</v>
      </c>
      <c r="K3269" s="354">
        <f t="array" ref="K3269">(PRODUCT(1+$G$2:G3269/100)-1)*100</f>
        <v>141.24320294121424</v>
      </c>
      <c r="M3269" s="361">
        <f t="shared" si="242"/>
        <v>3.7295358216880463</v>
      </c>
    </row>
    <row r="3270" spans="1:13">
      <c r="A3270" s="350">
        <v>41975</v>
      </c>
      <c r="B3270" s="346">
        <v>50.33</v>
      </c>
      <c r="C3270" s="346">
        <v>3777.47</v>
      </c>
      <c r="D3270" s="346"/>
      <c r="E3270" s="351">
        <f t="shared" si="243"/>
        <v>41975</v>
      </c>
      <c r="F3270" s="353">
        <f t="shared" si="244"/>
        <v>3.0718820397296787</v>
      </c>
      <c r="G3270" s="354">
        <f t="shared" si="245"/>
        <v>0.64369849546133118</v>
      </c>
      <c r="I3270" s="351">
        <f t="shared" si="246"/>
        <v>41975</v>
      </c>
      <c r="J3270" s="353">
        <f t="array" ref="J3270">(PRODUCT(1+$F$2:F3270/100)-1)*100</f>
        <v>4106.787027749936</v>
      </c>
      <c r="K3270" s="354">
        <f t="array" ref="K3270">(PRODUCT(1+$G$2:G3270/100)-1)*100</f>
        <v>142.79608180894959</v>
      </c>
      <c r="M3270" s="361">
        <f t="shared" si="242"/>
        <v>3.7283821690514358</v>
      </c>
    </row>
    <row r="3271" spans="1:13">
      <c r="A3271" s="350">
        <v>41976</v>
      </c>
      <c r="B3271" s="346">
        <v>50.731400000000001</v>
      </c>
      <c r="C3271" s="346">
        <v>3792.69</v>
      </c>
      <c r="D3271" s="346"/>
      <c r="E3271" s="351">
        <f t="shared" si="243"/>
        <v>41976</v>
      </c>
      <c r="F3271" s="353">
        <f t="shared" si="244"/>
        <v>0.79753626067951</v>
      </c>
      <c r="G3271" s="354">
        <f t="shared" si="245"/>
        <v>0.40291517867780957</v>
      </c>
      <c r="I3271" s="351">
        <f t="shared" si="246"/>
        <v>41976</v>
      </c>
      <c r="J3271" s="353">
        <f t="array" ref="J3271">(PRODUCT(1+$F$2:F3271/100)-1)*100</f>
        <v>4140.3376797058036</v>
      </c>
      <c r="K3271" s="354">
        <f t="array" ref="K3271">(PRODUCT(1+$G$2:G3271/100)-1)*100</f>
        <v>143.77434407579281</v>
      </c>
      <c r="M3271" s="361">
        <f t="shared" si="242"/>
        <v>3.7280571123411792</v>
      </c>
    </row>
    <row r="3272" spans="1:13">
      <c r="A3272" s="350">
        <v>41977</v>
      </c>
      <c r="B3272" s="346">
        <v>50.085700000000003</v>
      </c>
      <c r="C3272" s="346">
        <v>3788.34</v>
      </c>
      <c r="D3272" s="346"/>
      <c r="E3272" s="351">
        <f t="shared" si="243"/>
        <v>41977</v>
      </c>
      <c r="F3272" s="353">
        <f t="shared" si="244"/>
        <v>-1.2727817485817416</v>
      </c>
      <c r="G3272" s="354">
        <f t="shared" si="245"/>
        <v>-0.11469431986268486</v>
      </c>
      <c r="I3272" s="351">
        <f t="shared" si="246"/>
        <v>41977</v>
      </c>
      <c r="J3272" s="353">
        <f t="array" ref="J3272">(PRODUCT(1+$F$2:F3272/100)-1)*100</f>
        <v>4086.3674356402739</v>
      </c>
      <c r="K3272" s="354">
        <f t="array" ref="K3272">(PRODUCT(1+$G$2:G3272/100)-1)*100</f>
        <v>143.49474874985538</v>
      </c>
      <c r="M3272" s="361">
        <f t="shared" si="242"/>
        <v>3.7235140084215592</v>
      </c>
    </row>
    <row r="3273" spans="1:13">
      <c r="A3273" s="350">
        <v>41978</v>
      </c>
      <c r="B3273" s="346">
        <v>50.131399999999999</v>
      </c>
      <c r="C3273" s="346">
        <v>3794.68</v>
      </c>
      <c r="D3273" s="346"/>
      <c r="E3273" s="351">
        <f t="shared" si="243"/>
        <v>41978</v>
      </c>
      <c r="F3273" s="353">
        <f t="shared" si="244"/>
        <v>9.1243608455093828E-2</v>
      </c>
      <c r="G3273" s="354">
        <f t="shared" si="245"/>
        <v>0.16735562277936378</v>
      </c>
      <c r="I3273" s="351">
        <f t="shared" si="246"/>
        <v>41978</v>
      </c>
      <c r="J3273" s="353">
        <f t="array" ref="J3273">(PRODUCT(1+$F$2:F3273/100)-1)*100</f>
        <v>4090.1872283517414</v>
      </c>
      <c r="K3273" s="354">
        <f t="array" ref="K3273">(PRODUCT(1+$G$2:G3273/100)-1)*100</f>
        <v>143.90225090306075</v>
      </c>
      <c r="M3273" s="361">
        <f t="shared" si="242"/>
        <v>3.7218721835679296</v>
      </c>
    </row>
    <row r="3274" spans="1:13">
      <c r="A3274" s="350">
        <v>41981</v>
      </c>
      <c r="B3274" s="346">
        <v>48.497100000000003</v>
      </c>
      <c r="C3274" s="346">
        <v>3767.7</v>
      </c>
      <c r="D3274" s="346"/>
      <c r="E3274" s="351">
        <f t="shared" si="243"/>
        <v>41981</v>
      </c>
      <c r="F3274" s="353">
        <f t="shared" si="244"/>
        <v>-3.2600326342372199</v>
      </c>
      <c r="G3274" s="354">
        <f t="shared" si="245"/>
        <v>-0.71099539355097274</v>
      </c>
      <c r="I3274" s="351">
        <f t="shared" si="246"/>
        <v>41981</v>
      </c>
      <c r="J3274" s="353">
        <f t="array" ref="J3274">(PRODUCT(1+$F$2:F3274/100)-1)*100</f>
        <v>3953.5857572718342</v>
      </c>
      <c r="K3274" s="354">
        <f t="array" ref="K3274">(PRODUCT(1+$G$2:G3274/100)-1)*100</f>
        <v>142.16811713437286</v>
      </c>
      <c r="M3274" s="361">
        <f t="shared" si="242"/>
        <v>3.7191212359981867</v>
      </c>
    </row>
    <row r="3275" spans="1:13">
      <c r="A3275" s="350">
        <v>41982</v>
      </c>
      <c r="B3275" s="346">
        <v>49.111400000000003</v>
      </c>
      <c r="C3275" s="346">
        <v>3766.83</v>
      </c>
      <c r="D3275" s="346"/>
      <c r="E3275" s="351">
        <f t="shared" si="243"/>
        <v>41982</v>
      </c>
      <c r="F3275" s="353">
        <f t="shared" si="244"/>
        <v>1.266673677395147</v>
      </c>
      <c r="G3275" s="354">
        <f t="shared" si="245"/>
        <v>-2.3091010430764669E-2</v>
      </c>
      <c r="I3275" s="351">
        <f t="shared" si="246"/>
        <v>41982</v>
      </c>
      <c r="J3275" s="353">
        <f t="array" ref="J3275">(PRODUCT(1+$F$2:F3275/100)-1)*100</f>
        <v>4004.931461049835</v>
      </c>
      <c r="K3275" s="354">
        <f t="array" ref="K3275">(PRODUCT(1+$G$2:G3275/100)-1)*100</f>
        <v>142.11219806918538</v>
      </c>
      <c r="M3275" s="361">
        <f t="shared" si="242"/>
        <v>3.716812514355313</v>
      </c>
    </row>
    <row r="3276" spans="1:13">
      <c r="A3276" s="350">
        <v>41983</v>
      </c>
      <c r="B3276" s="346">
        <v>47.76</v>
      </c>
      <c r="C3276" s="346">
        <v>3705.51</v>
      </c>
      <c r="D3276" s="346"/>
      <c r="E3276" s="351">
        <f t="shared" si="243"/>
        <v>41983</v>
      </c>
      <c r="F3276" s="353">
        <f t="shared" si="244"/>
        <v>-2.7517032705237532</v>
      </c>
      <c r="G3276" s="354">
        <f t="shared" si="245"/>
        <v>-1.6278940116755902</v>
      </c>
      <c r="I3276" s="351">
        <f t="shared" si="246"/>
        <v>41983</v>
      </c>
      <c r="J3276" s="353">
        <f t="array" ref="J3276">(PRODUCT(1+$F$2:F3276/100)-1)*100</f>
        <v>3891.9759277833682</v>
      </c>
      <c r="K3276" s="354">
        <f t="array" ref="K3276">(PRODUCT(1+$G$2:G3276/100)-1)*100</f>
        <v>138.17086809528098</v>
      </c>
      <c r="M3276" s="361">
        <f t="shared" si="242"/>
        <v>3.7177918290490046</v>
      </c>
    </row>
    <row r="3277" spans="1:13">
      <c r="A3277" s="350">
        <v>41984</v>
      </c>
      <c r="B3277" s="346">
        <v>47.804200000000002</v>
      </c>
      <c r="C3277" s="346">
        <v>3723.32</v>
      </c>
      <c r="D3277" s="346"/>
      <c r="E3277" s="351">
        <f t="shared" si="243"/>
        <v>41984</v>
      </c>
      <c r="F3277" s="353">
        <f t="shared" si="244"/>
        <v>9.2546063651588462E-2</v>
      </c>
      <c r="G3277" s="354">
        <f t="shared" si="245"/>
        <v>0.48063559402078404</v>
      </c>
      <c r="I3277" s="351">
        <f t="shared" si="246"/>
        <v>41984</v>
      </c>
      <c r="J3277" s="353">
        <f t="array" ref="J3277">(PRODUCT(1+$F$2:F3277/100)-1)*100</f>
        <v>3895.670344366451</v>
      </c>
      <c r="K3277" s="354">
        <f t="array" ref="K3277">(PRODUCT(1+$G$2:G3277/100)-1)*100</f>
        <v>139.31560206193518</v>
      </c>
      <c r="M3277" s="361">
        <f t="shared" si="242"/>
        <v>3.7117969809179705</v>
      </c>
    </row>
    <row r="3278" spans="1:13">
      <c r="A3278" s="350">
        <v>41985</v>
      </c>
      <c r="B3278" s="346">
        <v>47.782800000000002</v>
      </c>
      <c r="C3278" s="346">
        <v>3663.1</v>
      </c>
      <c r="D3278" s="346"/>
      <c r="E3278" s="351">
        <f t="shared" si="243"/>
        <v>41985</v>
      </c>
      <c r="F3278" s="353">
        <f t="shared" si="244"/>
        <v>-4.4765941067936854E-2</v>
      </c>
      <c r="G3278" s="354">
        <f t="shared" si="245"/>
        <v>-1.6173737417143896</v>
      </c>
      <c r="I3278" s="351">
        <f t="shared" si="246"/>
        <v>41985</v>
      </c>
      <c r="J3278" s="353">
        <f t="array" ref="J3278">(PRODUCT(1+$F$2:F3278/100)-1)*100</f>
        <v>3893.8816449348233</v>
      </c>
      <c r="K3278" s="354">
        <f t="array" ref="K3278">(PRODUCT(1+$G$2:G3278/100)-1)*100</f>
        <v>135.44497435435977</v>
      </c>
      <c r="M3278" s="361">
        <f t="shared" si="242"/>
        <v>3.7084081136074913</v>
      </c>
    </row>
    <row r="3279" spans="1:13">
      <c r="A3279" s="350">
        <v>41988</v>
      </c>
      <c r="B3279" s="346">
        <v>46.72</v>
      </c>
      <c r="C3279" s="346">
        <v>3639.97</v>
      </c>
      <c r="D3279" s="346"/>
      <c r="E3279" s="351">
        <f t="shared" si="243"/>
        <v>41988</v>
      </c>
      <c r="F3279" s="353">
        <f t="shared" si="244"/>
        <v>-2.2242313133596259</v>
      </c>
      <c r="G3279" s="354">
        <f t="shared" si="245"/>
        <v>-0.63143239332805745</v>
      </c>
      <c r="I3279" s="351">
        <f t="shared" si="246"/>
        <v>41988</v>
      </c>
      <c r="J3279" s="353">
        <f t="array" ref="J3279">(PRODUCT(1+$F$2:F3279/100)-1)*100</f>
        <v>3805.0484787696605</v>
      </c>
      <c r="K3279" s="354">
        <f t="array" ref="K3279">(PRODUCT(1+$G$2:G3279/100)-1)*100</f>
        <v>133.95829851782341</v>
      </c>
      <c r="M3279" s="361">
        <f t="shared" si="242"/>
        <v>3.7089485256409982</v>
      </c>
    </row>
    <row r="3280" spans="1:13">
      <c r="A3280" s="350">
        <v>41989</v>
      </c>
      <c r="B3280" s="346">
        <v>45.2057</v>
      </c>
      <c r="C3280" s="346">
        <v>3609.06</v>
      </c>
      <c r="D3280" s="346"/>
      <c r="E3280" s="351">
        <f t="shared" si="243"/>
        <v>41989</v>
      </c>
      <c r="F3280" s="353">
        <f t="shared" si="244"/>
        <v>-3.2412243150684916</v>
      </c>
      <c r="G3280" s="354">
        <f t="shared" si="245"/>
        <v>-0.84918282293534597</v>
      </c>
      <c r="I3280" s="351">
        <f t="shared" si="246"/>
        <v>41989</v>
      </c>
      <c r="J3280" s="353">
        <f t="array" ref="J3280">(PRODUCT(1+$F$2:F3280/100)-1)*100</f>
        <v>3678.477097960566</v>
      </c>
      <c r="K3280" s="354">
        <f t="array" ref="K3280">(PRODUCT(1+$G$2:G3280/100)-1)*100</f>
        <v>131.97156483397828</v>
      </c>
      <c r="M3280" s="361">
        <f t="shared" si="242"/>
        <v>3.710288010953307</v>
      </c>
    </row>
    <row r="3281" spans="1:13">
      <c r="A3281" s="350">
        <v>41990</v>
      </c>
      <c r="B3281" s="346">
        <v>47.664200000000001</v>
      </c>
      <c r="C3281" s="346">
        <v>3682.7</v>
      </c>
      <c r="D3281" s="346"/>
      <c r="E3281" s="351">
        <f t="shared" si="243"/>
        <v>41990</v>
      </c>
      <c r="F3281" s="353">
        <f t="shared" si="244"/>
        <v>5.4384734668415646</v>
      </c>
      <c r="G3281" s="354">
        <f t="shared" si="245"/>
        <v>2.0404204973039963</v>
      </c>
      <c r="I3281" s="351">
        <f t="shared" si="246"/>
        <v>41990</v>
      </c>
      <c r="J3281" s="353">
        <f t="array" ref="J3281">(PRODUCT(1+$F$2:F3281/100)-1)*100</f>
        <v>3883.9685723838365</v>
      </c>
      <c r="K3281" s="354">
        <f t="array" ref="K3281">(PRODUCT(1+$G$2:G3281/100)-1)*100</f>
        <v>136.70476019076762</v>
      </c>
      <c r="M3281" s="361">
        <f t="shared" si="242"/>
        <v>3.7148991910027065</v>
      </c>
    </row>
    <row r="3282" spans="1:13">
      <c r="A3282" s="350">
        <v>41991</v>
      </c>
      <c r="B3282" s="346">
        <v>47.774299999999997</v>
      </c>
      <c r="C3282" s="346">
        <v>3771.72</v>
      </c>
      <c r="D3282" s="346"/>
      <c r="E3282" s="351">
        <f t="shared" si="243"/>
        <v>41991</v>
      </c>
      <c r="F3282" s="353">
        <f t="shared" si="244"/>
        <v>0.2309909743581029</v>
      </c>
      <c r="G3282" s="354">
        <f t="shared" si="245"/>
        <v>2.4172482146251451</v>
      </c>
      <c r="I3282" s="351">
        <f t="shared" si="246"/>
        <v>41991</v>
      </c>
      <c r="J3282" s="353">
        <f t="array" ref="J3282">(PRODUCT(1+$F$2:F3282/100)-1)*100</f>
        <v>3893.1711802073069</v>
      </c>
      <c r="K3282" s="354">
        <f t="array" ref="K3282">(PRODUCT(1+$G$2:G3282/100)-1)*100</f>
        <v>142.42650178041166</v>
      </c>
      <c r="M3282" s="361">
        <f t="shared" ref="M3282:M3345" si="247">_xlfn.STDEV.S(F2500:F3282)</f>
        <v>3.7120157058940593</v>
      </c>
    </row>
    <row r="3283" spans="1:13">
      <c r="A3283" s="350">
        <v>41992</v>
      </c>
      <c r="B3283" s="346">
        <v>48.5886</v>
      </c>
      <c r="C3283" s="346">
        <v>3788.97</v>
      </c>
      <c r="D3283" s="346"/>
      <c r="E3283" s="351">
        <f t="shared" si="243"/>
        <v>41992</v>
      </c>
      <c r="F3283" s="353">
        <f t="shared" si="244"/>
        <v>1.7044729069813691</v>
      </c>
      <c r="G3283" s="354">
        <f t="shared" si="245"/>
        <v>0.45735102287549623</v>
      </c>
      <c r="I3283" s="351">
        <f t="shared" si="246"/>
        <v>41992</v>
      </c>
      <c r="J3283" s="353">
        <f t="array" ref="J3283">(PRODUCT(1+$F$2:F3283/100)-1)*100</f>
        <v>3961.2337011033283</v>
      </c>
      <c r="K3283" s="354">
        <f t="array" ref="K3283">(PRODUCT(1+$G$2:G3283/100)-1)*100</f>
        <v>143.53524186602567</v>
      </c>
      <c r="M3283" s="361">
        <f t="shared" si="247"/>
        <v>3.7060398660084712</v>
      </c>
    </row>
    <row r="3284" spans="1:13">
      <c r="A3284" s="350">
        <v>41995</v>
      </c>
      <c r="B3284" s="346">
        <v>48.097099999999998</v>
      </c>
      <c r="C3284" s="346">
        <v>3803.94</v>
      </c>
      <c r="D3284" s="346"/>
      <c r="E3284" s="351">
        <f t="shared" si="243"/>
        <v>41995</v>
      </c>
      <c r="F3284" s="353">
        <f t="shared" si="244"/>
        <v>-1.0115541505620662</v>
      </c>
      <c r="G3284" s="354">
        <f t="shared" si="245"/>
        <v>0.3950941812682629</v>
      </c>
      <c r="I3284" s="351">
        <f t="shared" si="246"/>
        <v>41995</v>
      </c>
      <c r="J3284" s="353">
        <f t="array" ref="J3284">(PRODUCT(1+$F$2:F3284/100)-1)*100</f>
        <v>3920.1521230357921</v>
      </c>
      <c r="K3284" s="354">
        <f t="array" ref="K3284">(PRODUCT(1+$G$2:G3284/100)-1)*100</f>
        <v>144.49743543597592</v>
      </c>
      <c r="M3284" s="361">
        <f t="shared" si="247"/>
        <v>3.7061913432548628</v>
      </c>
    </row>
    <row r="3285" spans="1:13">
      <c r="A3285" s="350">
        <v>41996</v>
      </c>
      <c r="B3285" s="346">
        <v>48.061399999999999</v>
      </c>
      <c r="C3285" s="346">
        <v>3810.78</v>
      </c>
      <c r="D3285" s="346"/>
      <c r="E3285" s="351">
        <f t="shared" si="243"/>
        <v>41996</v>
      </c>
      <c r="F3285" s="353">
        <f t="shared" si="244"/>
        <v>-7.4224849315240871E-2</v>
      </c>
      <c r="G3285" s="354">
        <f t="shared" si="245"/>
        <v>0.17981356172811491</v>
      </c>
      <c r="I3285" s="351">
        <f t="shared" si="246"/>
        <v>41996</v>
      </c>
      <c r="J3285" s="353">
        <f t="array" ref="J3285">(PRODUCT(1+$F$2:F3285/100)-1)*100</f>
        <v>3917.1681711802248</v>
      </c>
      <c r="K3285" s="354">
        <f t="array" ref="K3285">(PRODUCT(1+$G$2:G3285/100)-1)*100</f>
        <v>144.9370749829672</v>
      </c>
      <c r="M3285" s="361">
        <f t="shared" si="247"/>
        <v>3.7037427177140789</v>
      </c>
    </row>
    <row r="3286" spans="1:13">
      <c r="A3286" s="350">
        <v>41997</v>
      </c>
      <c r="B3286" s="346">
        <v>48.871400000000001</v>
      </c>
      <c r="C3286" s="346">
        <v>3810.39</v>
      </c>
      <c r="D3286" s="346"/>
      <c r="E3286" s="351">
        <f t="shared" si="243"/>
        <v>41997</v>
      </c>
      <c r="F3286" s="353">
        <f t="shared" si="244"/>
        <v>1.6853441639236522</v>
      </c>
      <c r="G3286" s="354">
        <f t="shared" si="245"/>
        <v>-1.0234125297192698E-2</v>
      </c>
      <c r="I3286" s="351">
        <f t="shared" si="246"/>
        <v>41997</v>
      </c>
      <c r="J3286" s="353">
        <f t="array" ref="J3286">(PRODUCT(1+$F$2:F3286/100)-1)*100</f>
        <v>3984.8712805082096</v>
      </c>
      <c r="K3286" s="354">
        <f t="array" ref="K3286">(PRODUCT(1+$G$2:G3286/100)-1)*100</f>
        <v>144.91200781581421</v>
      </c>
      <c r="M3286" s="361">
        <f t="shared" si="247"/>
        <v>3.7034601725679157</v>
      </c>
    </row>
    <row r="3287" spans="1:13">
      <c r="A3287" s="350">
        <v>41998</v>
      </c>
      <c r="B3287" s="346">
        <v>48.871400000000001</v>
      </c>
      <c r="C3287" s="346">
        <v>3810.39</v>
      </c>
      <c r="D3287" s="346"/>
      <c r="E3287" s="351">
        <f t="shared" si="243"/>
        <v>41998</v>
      </c>
      <c r="F3287" s="353">
        <f t="shared" si="244"/>
        <v>0</v>
      </c>
      <c r="G3287" s="354">
        <f t="shared" si="245"/>
        <v>0</v>
      </c>
      <c r="I3287" s="351">
        <f t="shared" si="246"/>
        <v>41998</v>
      </c>
      <c r="J3287" s="353">
        <f t="array" ref="J3287">(PRODUCT(1+$F$2:F3287/100)-1)*100</f>
        <v>3984.8712805082096</v>
      </c>
      <c r="K3287" s="354">
        <f t="array" ref="K3287">(PRODUCT(1+$G$2:G3287/100)-1)*100</f>
        <v>144.91200781581421</v>
      </c>
      <c r="M3287" s="361">
        <f t="shared" si="247"/>
        <v>3.7034601725679157</v>
      </c>
    </row>
    <row r="3288" spans="1:13">
      <c r="A3288" s="350">
        <v>41999</v>
      </c>
      <c r="B3288" s="346">
        <v>48.578600000000002</v>
      </c>
      <c r="C3288" s="346">
        <v>3823</v>
      </c>
      <c r="D3288" s="346"/>
      <c r="E3288" s="351">
        <f t="shared" si="243"/>
        <v>41999</v>
      </c>
      <c r="F3288" s="353">
        <f t="shared" si="244"/>
        <v>-0.59912341369390276</v>
      </c>
      <c r="G3288" s="354">
        <f t="shared" si="245"/>
        <v>0.33093725314206068</v>
      </c>
      <c r="I3288" s="351">
        <f t="shared" si="246"/>
        <v>41999</v>
      </c>
      <c r="J3288" s="353">
        <f t="array" ref="J3288">(PRODUCT(1+$F$2:F3288/100)-1)*100</f>
        <v>3960.3978602474272</v>
      </c>
      <c r="K3288" s="354">
        <f t="array" ref="K3288">(PRODUCT(1+$G$2:G3288/100)-1)*100</f>
        <v>145.72251288709492</v>
      </c>
      <c r="M3288" s="361">
        <f t="shared" si="247"/>
        <v>3.7019798070967305</v>
      </c>
    </row>
    <row r="3289" spans="1:13">
      <c r="A3289" s="350">
        <v>42002</v>
      </c>
      <c r="B3289" s="346">
        <v>48.847099999999998</v>
      </c>
      <c r="C3289" s="346">
        <v>3826.95</v>
      </c>
      <c r="D3289" s="346"/>
      <c r="E3289" s="351">
        <f t="shared" si="243"/>
        <v>42002</v>
      </c>
      <c r="F3289" s="353">
        <f t="shared" si="244"/>
        <v>0.55271251127038123</v>
      </c>
      <c r="G3289" s="354">
        <f t="shared" si="245"/>
        <v>0.10332199843055001</v>
      </c>
      <c r="I3289" s="351">
        <f t="shared" si="246"/>
        <v>42002</v>
      </c>
      <c r="J3289" s="353">
        <f t="array" ref="J3289">(PRODUCT(1+$F$2:F3289/100)-1)*100</f>
        <v>3982.8401872283694</v>
      </c>
      <c r="K3289" s="354">
        <f t="array" ref="K3289">(PRODUCT(1+$G$2:G3289/100)-1)*100</f>
        <v>145.97639829800363</v>
      </c>
      <c r="M3289" s="361">
        <f t="shared" si="247"/>
        <v>3.7011229029189674</v>
      </c>
    </row>
    <row r="3290" spans="1:13">
      <c r="A3290" s="350">
        <v>42003</v>
      </c>
      <c r="B3290" s="346">
        <v>49.032800000000002</v>
      </c>
      <c r="C3290" s="346">
        <v>3808.69</v>
      </c>
      <c r="D3290" s="346"/>
      <c r="E3290" s="351">
        <f t="shared" si="243"/>
        <v>42003</v>
      </c>
      <c r="F3290" s="353">
        <f t="shared" si="244"/>
        <v>0.38016586450373424</v>
      </c>
      <c r="G3290" s="354">
        <f t="shared" si="245"/>
        <v>-0.47714237186270436</v>
      </c>
      <c r="I3290" s="351">
        <f t="shared" si="246"/>
        <v>42003</v>
      </c>
      <c r="J3290" s="353">
        <f t="array" ref="J3290">(PRODUCT(1+$F$2:F3290/100)-1)*100</f>
        <v>3998.3617519224517</v>
      </c>
      <c r="K3290" s="354">
        <f t="array" ref="K3290">(PRODUCT(1+$G$2:G3290/100)-1)*100</f>
        <v>144.80274067694205</v>
      </c>
      <c r="M3290" s="361">
        <f t="shared" si="247"/>
        <v>3.7011222871820206</v>
      </c>
    </row>
    <row r="3291" spans="1:13">
      <c r="A3291" s="350">
        <v>42004</v>
      </c>
      <c r="B3291" s="346">
        <v>48.801400000000001</v>
      </c>
      <c r="C3291" s="346">
        <v>3769.44</v>
      </c>
      <c r="D3291" s="346"/>
      <c r="E3291" s="351">
        <f t="shared" si="243"/>
        <v>42004</v>
      </c>
      <c r="F3291" s="353">
        <f t="shared" si="244"/>
        <v>-0.47192899446900638</v>
      </c>
      <c r="G3291" s="354">
        <f t="shared" si="245"/>
        <v>-1.0305380590176716</v>
      </c>
      <c r="I3291" s="351">
        <f t="shared" si="246"/>
        <v>42004</v>
      </c>
      <c r="J3291" s="353">
        <f t="array" ref="J3291">(PRODUCT(1+$F$2:F3291/100)-1)*100</f>
        <v>3979.0203945169019</v>
      </c>
      <c r="K3291" s="354">
        <f t="array" ref="K3291">(PRODUCT(1+$G$2:G3291/100)-1)*100</f>
        <v>142.27995526474783</v>
      </c>
      <c r="M3291" s="361">
        <f t="shared" si="247"/>
        <v>3.7012034068625268</v>
      </c>
    </row>
    <row r="3292" spans="1:13">
      <c r="A3292" s="350">
        <v>42005</v>
      </c>
      <c r="B3292" s="346">
        <v>48.801400000000001</v>
      </c>
      <c r="C3292" s="346">
        <v>3769.44</v>
      </c>
      <c r="D3292" s="346"/>
      <c r="E3292" s="351">
        <f t="shared" si="243"/>
        <v>42005</v>
      </c>
      <c r="F3292" s="353">
        <f t="shared" si="244"/>
        <v>0</v>
      </c>
      <c r="G3292" s="354">
        <f t="shared" si="245"/>
        <v>0</v>
      </c>
      <c r="I3292" s="351">
        <f t="shared" si="246"/>
        <v>42005</v>
      </c>
      <c r="J3292" s="353">
        <f t="array" ref="J3292">(PRODUCT(1+$F$2:F3292/100)-1)*100</f>
        <v>3979.0203945169019</v>
      </c>
      <c r="K3292" s="354">
        <f t="array" ref="K3292">(PRODUCT(1+$G$2:G3292/100)-1)*100</f>
        <v>142.27995526474783</v>
      </c>
      <c r="M3292" s="361">
        <f t="shared" si="247"/>
        <v>3.7012034068625268</v>
      </c>
    </row>
    <row r="3293" spans="1:13">
      <c r="A3293" s="350">
        <v>42006</v>
      </c>
      <c r="B3293" s="346">
        <v>49.848599999999998</v>
      </c>
      <c r="C3293" s="346">
        <v>3768.68</v>
      </c>
      <c r="D3293" s="346"/>
      <c r="E3293" s="351">
        <f t="shared" si="243"/>
        <v>42006</v>
      </c>
      <c r="F3293" s="353">
        <f t="shared" si="244"/>
        <v>2.1458400783584075</v>
      </c>
      <c r="G3293" s="354">
        <f t="shared" si="245"/>
        <v>-2.016214610128797E-2</v>
      </c>
      <c r="I3293" s="351">
        <f t="shared" si="246"/>
        <v>42006</v>
      </c>
      <c r="J3293" s="353">
        <f t="array" ref="J3293">(PRODUCT(1+$F$2:F3293/100)-1)*100</f>
        <v>4066.5496489468587</v>
      </c>
      <c r="K3293" s="354">
        <f t="array" ref="K3293">(PRODUCT(1+$G$2:G3293/100)-1)*100</f>
        <v>142.23110642619324</v>
      </c>
      <c r="M3293" s="361">
        <f t="shared" si="247"/>
        <v>3.6990630339652539</v>
      </c>
    </row>
    <row r="3294" spans="1:13">
      <c r="A3294" s="350">
        <v>42009</v>
      </c>
      <c r="B3294" s="346">
        <v>47.311399999999999</v>
      </c>
      <c r="C3294" s="346">
        <v>3700.03</v>
      </c>
      <c r="D3294" s="346"/>
      <c r="E3294" s="351">
        <f t="shared" si="243"/>
        <v>42009</v>
      </c>
      <c r="F3294" s="353">
        <f t="shared" si="244"/>
        <v>-5.0898119505863759</v>
      </c>
      <c r="G3294" s="354">
        <f t="shared" si="245"/>
        <v>-1.8215927061995041</v>
      </c>
      <c r="I3294" s="351">
        <f t="shared" si="246"/>
        <v>42009</v>
      </c>
      <c r="J3294" s="353">
        <f t="array" ref="J3294">(PRODUCT(1+$F$2:F3294/100)-1)*100</f>
        <v>3854.4801069876471</v>
      </c>
      <c r="K3294" s="354">
        <f t="array" ref="K3294">(PRODUCT(1+$G$2:G3294/100)-1)*100</f>
        <v>137.81864225938736</v>
      </c>
      <c r="M3294" s="361">
        <f t="shared" si="247"/>
        <v>3.6826354669226999</v>
      </c>
    </row>
    <row r="3295" spans="1:13">
      <c r="A3295" s="350">
        <v>42010</v>
      </c>
      <c r="B3295" s="346">
        <v>46.501399999999997</v>
      </c>
      <c r="C3295" s="346">
        <v>3667.14</v>
      </c>
      <c r="D3295" s="346"/>
      <c r="E3295" s="351">
        <f t="shared" si="243"/>
        <v>42010</v>
      </c>
      <c r="F3295" s="353">
        <f t="shared" si="244"/>
        <v>-1.7120609409148835</v>
      </c>
      <c r="G3295" s="354">
        <f t="shared" si="245"/>
        <v>-0.88891171152667425</v>
      </c>
      <c r="I3295" s="351">
        <f t="shared" si="246"/>
        <v>42010</v>
      </c>
      <c r="J3295" s="353">
        <f t="array" ref="J3295">(PRODUCT(1+$F$2:F3295/100)-1)*100</f>
        <v>3786.7769976596628</v>
      </c>
      <c r="K3295" s="354">
        <f t="array" ref="K3295">(PRODUCT(1+$G$2:G3295/100)-1)*100</f>
        <v>135.70464449614991</v>
      </c>
      <c r="M3295" s="361">
        <f t="shared" si="247"/>
        <v>3.682813640773674</v>
      </c>
    </row>
    <row r="3296" spans="1:13">
      <c r="A3296" s="350">
        <v>42011</v>
      </c>
      <c r="B3296" s="346">
        <v>46.742800000000003</v>
      </c>
      <c r="C3296" s="346">
        <v>3710.94</v>
      </c>
      <c r="D3296" s="346"/>
      <c r="E3296" s="351">
        <f t="shared" si="243"/>
        <v>42011</v>
      </c>
      <c r="F3296" s="353">
        <f t="shared" si="244"/>
        <v>0.51912415540178447</v>
      </c>
      <c r="G3296" s="354">
        <f t="shared" si="245"/>
        <v>1.19439126949068</v>
      </c>
      <c r="I3296" s="351">
        <f t="shared" si="246"/>
        <v>42011</v>
      </c>
      <c r="J3296" s="353">
        <f t="array" ref="J3296">(PRODUCT(1+$F$2:F3296/100)-1)*100</f>
        <v>3806.9541959211142</v>
      </c>
      <c r="K3296" s="354">
        <f t="array" ref="K3296">(PRODUCT(1+$G$2:G3296/100)-1)*100</f>
        <v>138.51988019179601</v>
      </c>
      <c r="M3296" s="361">
        <f t="shared" si="247"/>
        <v>3.6700426629165324</v>
      </c>
    </row>
    <row r="3297" spans="1:13">
      <c r="A3297" s="350">
        <v>42012</v>
      </c>
      <c r="B3297" s="346">
        <v>47.779299999999999</v>
      </c>
      <c r="C3297" s="346">
        <v>3777.4</v>
      </c>
      <c r="D3297" s="346"/>
      <c r="E3297" s="351">
        <f t="shared" si="243"/>
        <v>42012</v>
      </c>
      <c r="F3297" s="353">
        <f t="shared" si="244"/>
        <v>2.2174538110682152</v>
      </c>
      <c r="G3297" s="354">
        <f t="shared" si="245"/>
        <v>1.7909208987480163</v>
      </c>
      <c r="I3297" s="351">
        <f t="shared" si="246"/>
        <v>42012</v>
      </c>
      <c r="J3297" s="353">
        <f t="array" ref="J3297">(PRODUCT(1+$F$2:F3297/100)-1)*100</f>
        <v>3893.5891006352572</v>
      </c>
      <c r="K3297" s="354">
        <f t="array" ref="K3297">(PRODUCT(1+$G$2:G3297/100)-1)*100</f>
        <v>142.7915825738196</v>
      </c>
      <c r="M3297" s="361">
        <f t="shared" si="247"/>
        <v>3.6386020983354115</v>
      </c>
    </row>
    <row r="3298" spans="1:13">
      <c r="A3298" s="350">
        <v>42013</v>
      </c>
      <c r="B3298" s="346">
        <v>47.041400000000003</v>
      </c>
      <c r="C3298" s="346">
        <v>3745.67</v>
      </c>
      <c r="D3298" s="346"/>
      <c r="E3298" s="351">
        <f t="shared" si="243"/>
        <v>42013</v>
      </c>
      <c r="F3298" s="353">
        <f t="shared" si="244"/>
        <v>-1.5443926553967868</v>
      </c>
      <c r="G3298" s="354">
        <f t="shared" si="245"/>
        <v>-0.8399957642823086</v>
      </c>
      <c r="I3298" s="351">
        <f t="shared" si="246"/>
        <v>42013</v>
      </c>
      <c r="J3298" s="353">
        <f t="array" ref="J3298">(PRODUCT(1+$F$2:F3298/100)-1)*100</f>
        <v>3831.9124038783193</v>
      </c>
      <c r="K3298" s="354">
        <f t="array" ref="K3298">(PRODUCT(1+$G$2:G3298/100)-1)*100</f>
        <v>140.75214356416552</v>
      </c>
      <c r="M3298" s="361">
        <f t="shared" si="247"/>
        <v>3.6379486633567852</v>
      </c>
    </row>
    <row r="3299" spans="1:13">
      <c r="A3299" s="350">
        <v>42016</v>
      </c>
      <c r="B3299" s="346">
        <v>45.5471</v>
      </c>
      <c r="C3299" s="346">
        <v>3715.36</v>
      </c>
      <c r="D3299" s="346"/>
      <c r="E3299" s="351">
        <f t="shared" si="243"/>
        <v>42016</v>
      </c>
      <c r="F3299" s="353">
        <f t="shared" si="244"/>
        <v>-3.1765636226813054</v>
      </c>
      <c r="G3299" s="354">
        <f t="shared" si="245"/>
        <v>-0.80920102411584649</v>
      </c>
      <c r="I3299" s="351">
        <f t="shared" si="246"/>
        <v>42016</v>
      </c>
      <c r="J3299" s="353">
        <f t="array" ref="J3299">(PRODUCT(1+$F$2:F3299/100)-1)*100</f>
        <v>3707.0127047810265</v>
      </c>
      <c r="K3299" s="354">
        <f t="array" ref="K3299">(PRODUCT(1+$G$2:G3299/100)-1)*100</f>
        <v>138.80397475286347</v>
      </c>
      <c r="M3299" s="361">
        <f t="shared" si="247"/>
        <v>3.6370786901851115</v>
      </c>
    </row>
    <row r="3300" spans="1:13">
      <c r="A3300" s="350">
        <v>42017</v>
      </c>
      <c r="B3300" s="346">
        <v>46.255699999999997</v>
      </c>
      <c r="C3300" s="346">
        <v>3706.15</v>
      </c>
      <c r="D3300" s="346"/>
      <c r="E3300" s="351">
        <f t="shared" si="243"/>
        <v>42017</v>
      </c>
      <c r="F3300" s="353">
        <f t="shared" si="244"/>
        <v>1.5557521774163474</v>
      </c>
      <c r="G3300" s="354">
        <f t="shared" si="245"/>
        <v>-0.24788984109211931</v>
      </c>
      <c r="I3300" s="351">
        <f t="shared" si="246"/>
        <v>42017</v>
      </c>
      <c r="J3300" s="353">
        <f t="array" ref="J3300">(PRODUCT(1+$F$2:F3300/100)-1)*100</f>
        <v>3766.2403878301748</v>
      </c>
      <c r="K3300" s="354">
        <f t="array" ref="K3300">(PRODUCT(1+$G$2:G3300/100)-1)*100</f>
        <v>138.21200395932692</v>
      </c>
      <c r="M3300" s="361">
        <f t="shared" si="247"/>
        <v>3.6373821712124554</v>
      </c>
    </row>
    <row r="3301" spans="1:13">
      <c r="A3301" s="350">
        <v>42018</v>
      </c>
      <c r="B3301" s="346">
        <v>46.32</v>
      </c>
      <c r="C3301" s="346">
        <v>3684.72</v>
      </c>
      <c r="D3301" s="346"/>
      <c r="E3301" s="351">
        <f t="shared" si="243"/>
        <v>42018</v>
      </c>
      <c r="F3301" s="353">
        <f t="shared" si="244"/>
        <v>0.13900989499673333</v>
      </c>
      <c r="G3301" s="354">
        <f t="shared" si="245"/>
        <v>-0.57822808035293827</v>
      </c>
      <c r="I3301" s="351">
        <f t="shared" si="246"/>
        <v>42018</v>
      </c>
      <c r="J3301" s="353">
        <f t="array" ref="J3301">(PRODUCT(1+$F$2:F3301/100)-1)*100</f>
        <v>3771.6148445336189</v>
      </c>
      <c r="K3301" s="354">
        <f t="array" ref="K3301">(PRODUCT(1+$G$2:G3301/100)-1)*100</f>
        <v>136.83459526166263</v>
      </c>
      <c r="M3301" s="361">
        <f t="shared" si="247"/>
        <v>3.6365343624735691</v>
      </c>
    </row>
    <row r="3302" spans="1:13">
      <c r="A3302" s="350">
        <v>42019</v>
      </c>
      <c r="B3302" s="346">
        <v>46.251399999999997</v>
      </c>
      <c r="C3302" s="346">
        <v>3650.74</v>
      </c>
      <c r="D3302" s="346"/>
      <c r="E3302" s="351">
        <f t="shared" si="243"/>
        <v>42019</v>
      </c>
      <c r="F3302" s="353">
        <f t="shared" si="244"/>
        <v>-0.14810017271157383</v>
      </c>
      <c r="G3302" s="354">
        <f t="shared" si="245"/>
        <v>-0.92218676045940917</v>
      </c>
      <c r="I3302" s="351">
        <f t="shared" si="246"/>
        <v>42019</v>
      </c>
      <c r="J3302" s="353">
        <f t="array" ref="J3302">(PRODUCT(1+$F$2:F3302/100)-1)*100</f>
        <v>3765.8809762621372</v>
      </c>
      <c r="K3302" s="354">
        <f t="array" ref="K3302">(PRODUCT(1+$G$2:G3302/100)-1)*100</f>
        <v>134.65053797997194</v>
      </c>
      <c r="M3302" s="361">
        <f t="shared" si="247"/>
        <v>3.6365497293634332</v>
      </c>
    </row>
    <row r="3303" spans="1:13">
      <c r="A3303" s="350">
        <v>42020</v>
      </c>
      <c r="B3303" s="346">
        <v>48.191400000000002</v>
      </c>
      <c r="C3303" s="346">
        <v>3699.79</v>
      </c>
      <c r="D3303" s="346"/>
      <c r="E3303" s="351">
        <f t="shared" si="243"/>
        <v>42020</v>
      </c>
      <c r="F3303" s="353">
        <f t="shared" si="244"/>
        <v>4.1944676269259018</v>
      </c>
      <c r="G3303" s="354">
        <f t="shared" si="245"/>
        <v>1.3435632227986716</v>
      </c>
      <c r="I3303" s="351">
        <f t="shared" si="246"/>
        <v>42020</v>
      </c>
      <c r="J3303" s="353">
        <f t="array" ref="J3303">(PRODUCT(1+$F$2:F3303/100)-1)*100</f>
        <v>3928.0341023069395</v>
      </c>
      <c r="K3303" s="354">
        <f t="array" ref="K3303">(PRODUCT(1+$G$2:G3303/100)-1)*100</f>
        <v>137.80321631037003</v>
      </c>
      <c r="M3303" s="361">
        <f t="shared" si="247"/>
        <v>3.6393180496703939</v>
      </c>
    </row>
    <row r="3304" spans="1:13">
      <c r="A3304" s="350">
        <v>42023</v>
      </c>
      <c r="B3304" s="346">
        <v>48.191400000000002</v>
      </c>
      <c r="C3304" s="346">
        <v>3699.79</v>
      </c>
      <c r="D3304" s="346"/>
      <c r="E3304" s="351">
        <f t="shared" si="243"/>
        <v>42023</v>
      </c>
      <c r="F3304" s="353">
        <f t="shared" si="244"/>
        <v>0</v>
      </c>
      <c r="G3304" s="354">
        <f t="shared" si="245"/>
        <v>0</v>
      </c>
      <c r="I3304" s="351">
        <f t="shared" si="246"/>
        <v>42023</v>
      </c>
      <c r="J3304" s="353">
        <f t="array" ref="J3304">(PRODUCT(1+$F$2:F3304/100)-1)*100</f>
        <v>3928.0341023069395</v>
      </c>
      <c r="K3304" s="354">
        <f t="array" ref="K3304">(PRODUCT(1+$G$2:G3304/100)-1)*100</f>
        <v>137.80321631037003</v>
      </c>
      <c r="M3304" s="361">
        <f t="shared" si="247"/>
        <v>3.6367761504105687</v>
      </c>
    </row>
    <row r="3305" spans="1:13">
      <c r="A3305" s="350">
        <v>42024</v>
      </c>
      <c r="B3305" s="346">
        <v>49.828600000000002</v>
      </c>
      <c r="C3305" s="346">
        <v>3705.64</v>
      </c>
      <c r="D3305" s="346"/>
      <c r="E3305" s="351">
        <f t="shared" si="243"/>
        <v>42024</v>
      </c>
      <c r="F3305" s="353">
        <f t="shared" si="244"/>
        <v>3.3972866528052759</v>
      </c>
      <c r="G3305" s="354">
        <f t="shared" si="245"/>
        <v>0.15811708232089661</v>
      </c>
      <c r="I3305" s="351">
        <f t="shared" si="246"/>
        <v>42024</v>
      </c>
      <c r="J3305" s="353">
        <f t="array" ref="J3305">(PRODUCT(1+$F$2:F3305/100)-1)*100</f>
        <v>4064.8779672350583</v>
      </c>
      <c r="K3305" s="354">
        <f t="array" ref="K3305">(PRODUCT(1+$G$2:G3305/100)-1)*100</f>
        <v>138.17922381766525</v>
      </c>
      <c r="M3305" s="361">
        <f t="shared" si="247"/>
        <v>3.6345445008184303</v>
      </c>
    </row>
    <row r="3306" spans="1:13">
      <c r="A3306" s="350">
        <v>42025</v>
      </c>
      <c r="B3306" s="346">
        <v>58.468600000000002</v>
      </c>
      <c r="C3306" s="346">
        <v>3723.62</v>
      </c>
      <c r="D3306" s="346"/>
      <c r="E3306" s="351">
        <f t="shared" si="243"/>
        <v>42025</v>
      </c>
      <c r="F3306" s="353">
        <f t="shared" si="244"/>
        <v>17.339439598945194</v>
      </c>
      <c r="G3306" s="354">
        <f t="shared" si="245"/>
        <v>0.48520633412851844</v>
      </c>
      <c r="I3306" s="351">
        <f t="shared" si="246"/>
        <v>42025</v>
      </c>
      <c r="J3306" s="353">
        <f t="array" ref="J3306">(PRODUCT(1+$F$2:F3306/100)-1)*100</f>
        <v>4787.0444667335578</v>
      </c>
      <c r="K3306" s="354">
        <f t="array" ref="K3306">(PRODUCT(1+$G$2:G3306/100)-1)*100</f>
        <v>139.33488449820669</v>
      </c>
      <c r="M3306" s="361">
        <f t="shared" si="247"/>
        <v>3.6837316170705585</v>
      </c>
    </row>
    <row r="3307" spans="1:13">
      <c r="A3307" s="350">
        <v>42026</v>
      </c>
      <c r="B3307" s="346">
        <v>61.2057</v>
      </c>
      <c r="C3307" s="346">
        <v>3780.51</v>
      </c>
      <c r="D3307" s="346"/>
      <c r="E3307" s="351">
        <f t="shared" si="243"/>
        <v>42026</v>
      </c>
      <c r="F3307" s="353">
        <f t="shared" si="244"/>
        <v>4.6813161252364566</v>
      </c>
      <c r="G3307" s="354">
        <f t="shared" si="245"/>
        <v>1.5278143312153381</v>
      </c>
      <c r="I3307" s="351">
        <f t="shared" si="246"/>
        <v>42026</v>
      </c>
      <c r="J3307" s="353">
        <f t="array" ref="J3307">(PRODUCT(1+$F$2:F3307/100)-1)*100</f>
        <v>5015.8224674022313</v>
      </c>
      <c r="K3307" s="354">
        <f t="array" ref="K3307">(PRODUCT(1+$G$2:G3307/100)-1)*100</f>
        <v>142.99147716316801</v>
      </c>
      <c r="M3307" s="361">
        <f t="shared" si="247"/>
        <v>3.6797647068222954</v>
      </c>
    </row>
    <row r="3308" spans="1:13">
      <c r="A3308" s="350">
        <v>42027</v>
      </c>
      <c r="B3308" s="346">
        <v>62.493600000000001</v>
      </c>
      <c r="C3308" s="346">
        <v>3759.76</v>
      </c>
      <c r="D3308" s="346"/>
      <c r="E3308" s="351">
        <f t="shared" si="243"/>
        <v>42027</v>
      </c>
      <c r="F3308" s="353">
        <f t="shared" si="244"/>
        <v>2.1042157838240483</v>
      </c>
      <c r="G3308" s="354">
        <f t="shared" si="245"/>
        <v>-0.5488677453571067</v>
      </c>
      <c r="I3308" s="351">
        <f t="shared" si="246"/>
        <v>42027</v>
      </c>
      <c r="J3308" s="353">
        <f t="array" ref="J3308">(PRODUCT(1+$F$2:F3308/100)-1)*100</f>
        <v>5123.4704112337258</v>
      </c>
      <c r="K3308" s="354">
        <f t="array" ref="K3308">(PRODUCT(1+$G$2:G3308/100)-1)*100</f>
        <v>141.65777532105258</v>
      </c>
      <c r="M3308" s="361">
        <f t="shared" si="247"/>
        <v>3.6798911511089751</v>
      </c>
    </row>
    <row r="3309" spans="1:13">
      <c r="A3309" s="350">
        <v>42030</v>
      </c>
      <c r="B3309" s="346">
        <v>63.7943</v>
      </c>
      <c r="C3309" s="346">
        <v>3769.45</v>
      </c>
      <c r="D3309" s="346"/>
      <c r="E3309" s="351">
        <f t="shared" si="243"/>
        <v>42030</v>
      </c>
      <c r="F3309" s="353">
        <f t="shared" si="244"/>
        <v>2.0813331285123526</v>
      </c>
      <c r="G3309" s="354">
        <f t="shared" si="245"/>
        <v>0.25772921675850657</v>
      </c>
      <c r="I3309" s="351">
        <f t="shared" si="246"/>
        <v>42030</v>
      </c>
      <c r="J3309" s="353">
        <f t="array" ref="J3309">(PRODUCT(1+$F$2:F3309/100)-1)*100</f>
        <v>5232.1882313607748</v>
      </c>
      <c r="K3309" s="354">
        <f t="array" ref="K3309">(PRODUCT(1+$G$2:G3309/100)-1)*100</f>
        <v>142.28059801262356</v>
      </c>
      <c r="M3309" s="361">
        <f t="shared" si="247"/>
        <v>3.6795513051690931</v>
      </c>
    </row>
    <row r="3310" spans="1:13">
      <c r="A3310" s="350">
        <v>42031</v>
      </c>
      <c r="B3310" s="346">
        <v>64.881399999999999</v>
      </c>
      <c r="C3310" s="346">
        <v>3718.99</v>
      </c>
      <c r="D3310" s="346"/>
      <c r="E3310" s="351">
        <f t="shared" si="243"/>
        <v>42031</v>
      </c>
      <c r="F3310" s="353">
        <f t="shared" si="244"/>
        <v>1.70407073986234</v>
      </c>
      <c r="G3310" s="354">
        <f t="shared" si="245"/>
        <v>-1.3386568332250048</v>
      </c>
      <c r="I3310" s="351">
        <f t="shared" si="246"/>
        <v>42031</v>
      </c>
      <c r="J3310" s="353">
        <f t="array" ref="J3310">(PRODUCT(1+$F$2:F3310/100)-1)*100</f>
        <v>5323.0524908057769</v>
      </c>
      <c r="K3310" s="354">
        <f t="array" ref="K3310">(PRODUCT(1+$G$2:G3310/100)-1)*100</f>
        <v>139.03729223174918</v>
      </c>
      <c r="M3310" s="361">
        <f t="shared" si="247"/>
        <v>3.596283408012984</v>
      </c>
    </row>
    <row r="3311" spans="1:13">
      <c r="A3311" s="350">
        <v>42032</v>
      </c>
      <c r="B3311" s="346">
        <v>63.208599999999997</v>
      </c>
      <c r="C3311" s="346">
        <v>3669.1</v>
      </c>
      <c r="D3311" s="346"/>
      <c r="E3311" s="351">
        <f t="shared" si="243"/>
        <v>42032</v>
      </c>
      <c r="F3311" s="353">
        <f t="shared" si="244"/>
        <v>-2.5782427629490123</v>
      </c>
      <c r="G3311" s="354">
        <f t="shared" si="245"/>
        <v>-1.3414932548890923</v>
      </c>
      <c r="I3311" s="351">
        <f t="shared" si="246"/>
        <v>42032</v>
      </c>
      <c r="J3311" s="353">
        <f t="array" ref="J3311">(PRODUCT(1+$F$2:F3311/100)-1)*100</f>
        <v>5183.2330324306504</v>
      </c>
      <c r="K3311" s="354">
        <f t="array" ref="K3311">(PRODUCT(1+$G$2:G3311/100)-1)*100</f>
        <v>135.83062307979071</v>
      </c>
      <c r="M3311" s="361">
        <f t="shared" si="247"/>
        <v>3.5902244275545669</v>
      </c>
    </row>
    <row r="3312" spans="1:13">
      <c r="A3312" s="350">
        <v>42033</v>
      </c>
      <c r="B3312" s="346">
        <v>63.4</v>
      </c>
      <c r="C3312" s="346">
        <v>3704.35</v>
      </c>
      <c r="D3312" s="346"/>
      <c r="E3312" s="351">
        <f t="shared" si="243"/>
        <v>42033</v>
      </c>
      <c r="F3312" s="353">
        <f t="shared" si="244"/>
        <v>0.30280689652990578</v>
      </c>
      <c r="G3312" s="354">
        <f t="shared" si="245"/>
        <v>0.96072606361232715</v>
      </c>
      <c r="I3312" s="351">
        <f t="shared" si="246"/>
        <v>42033</v>
      </c>
      <c r="J3312" s="353">
        <f t="array" ref="J3312">(PRODUCT(1+$F$2:F3312/100)-1)*100</f>
        <v>5199.2310264125963</v>
      </c>
      <c r="K3312" s="354">
        <f t="array" ref="K3312">(PRODUCT(1+$G$2:G3312/100)-1)*100</f>
        <v>138.09630934169763</v>
      </c>
      <c r="M3312" s="361">
        <f t="shared" si="247"/>
        <v>3.5900097023872664</v>
      </c>
    </row>
    <row r="3313" spans="1:13">
      <c r="A3313" s="350">
        <v>42034</v>
      </c>
      <c r="B3313" s="346">
        <v>63.1143</v>
      </c>
      <c r="C3313" s="346">
        <v>3656.28</v>
      </c>
      <c r="D3313" s="346"/>
      <c r="E3313" s="351">
        <f t="shared" si="243"/>
        <v>42034</v>
      </c>
      <c r="F3313" s="353">
        <f t="shared" si="244"/>
        <v>-0.45063091482649975</v>
      </c>
      <c r="G3313" s="354">
        <f t="shared" si="245"/>
        <v>-1.2976635577091722</v>
      </c>
      <c r="I3313" s="351">
        <f t="shared" si="246"/>
        <v>42034</v>
      </c>
      <c r="J3313" s="353">
        <f t="array" ref="J3313">(PRODUCT(1+$F$2:F3313/100)-1)*100</f>
        <v>5175.351053159503</v>
      </c>
      <c r="K3313" s="354">
        <f t="array" ref="K3313">(PRODUCT(1+$G$2:G3313/100)-1)*100</f>
        <v>135.00662030311994</v>
      </c>
      <c r="M3313" s="361">
        <f t="shared" si="247"/>
        <v>3.586648235574593</v>
      </c>
    </row>
    <row r="3314" spans="1:13">
      <c r="A3314" s="350">
        <v>42037</v>
      </c>
      <c r="B3314" s="346">
        <v>63.0092</v>
      </c>
      <c r="C3314" s="346">
        <v>3703.77</v>
      </c>
      <c r="D3314" s="346"/>
      <c r="E3314" s="351">
        <f t="shared" si="243"/>
        <v>42037</v>
      </c>
      <c r="F3314" s="353">
        <f t="shared" si="244"/>
        <v>-0.16652327602461048</v>
      </c>
      <c r="G3314" s="354">
        <f t="shared" si="245"/>
        <v>1.2988611375496451</v>
      </c>
      <c r="I3314" s="351">
        <f t="shared" si="246"/>
        <v>42037</v>
      </c>
      <c r="J3314" s="353">
        <f t="array" ref="J3314">(PRODUCT(1+$F$2:F3314/100)-1)*100</f>
        <v>5166.5663657639834</v>
      </c>
      <c r="K3314" s="354">
        <f t="array" ref="K3314">(PRODUCT(1+$G$2:G3314/100)-1)*100</f>
        <v>138.05902996490599</v>
      </c>
      <c r="M3314" s="361">
        <f t="shared" si="247"/>
        <v>3.5859060461052539</v>
      </c>
    </row>
    <row r="3315" spans="1:13">
      <c r="A3315" s="350">
        <v>42038</v>
      </c>
      <c r="B3315" s="346">
        <v>65.274199999999993</v>
      </c>
      <c r="C3315" s="346">
        <v>3757.34</v>
      </c>
      <c r="D3315" s="346"/>
      <c r="E3315" s="351">
        <f t="shared" si="243"/>
        <v>42038</v>
      </c>
      <c r="F3315" s="353">
        <f t="shared" si="244"/>
        <v>3.5947131529998622</v>
      </c>
      <c r="G3315" s="354">
        <f t="shared" si="245"/>
        <v>1.446364110082432</v>
      </c>
      <c r="I3315" s="351">
        <f t="shared" si="246"/>
        <v>42038</v>
      </c>
      <c r="J3315" s="353">
        <f t="array" ref="J3315">(PRODUCT(1+$F$2:F3315/100)-1)*100</f>
        <v>5355.8843196255675</v>
      </c>
      <c r="K3315" s="354">
        <f t="array" ref="K3315">(PRODUCT(1+$G$2:G3315/100)-1)*100</f>
        <v>141.50223033512876</v>
      </c>
      <c r="M3315" s="361">
        <f t="shared" si="247"/>
        <v>3.5878614518230214</v>
      </c>
    </row>
    <row r="3316" spans="1:13">
      <c r="A3316" s="350">
        <v>42039</v>
      </c>
      <c r="B3316" s="346">
        <v>64.101399999999998</v>
      </c>
      <c r="C3316" s="346">
        <v>3742.84</v>
      </c>
      <c r="D3316" s="346"/>
      <c r="E3316" s="351">
        <f t="shared" si="243"/>
        <v>42039</v>
      </c>
      <c r="F3316" s="353">
        <f t="shared" si="244"/>
        <v>-1.7967282632341597</v>
      </c>
      <c r="G3316" s="354">
        <f t="shared" si="245"/>
        <v>-0.38591130959668707</v>
      </c>
      <c r="I3316" s="351">
        <f t="shared" si="246"/>
        <v>42039</v>
      </c>
      <c r="J3316" s="353">
        <f t="array" ref="J3316">(PRODUCT(1+$F$2:F3316/100)-1)*100</f>
        <v>5257.856904045494</v>
      </c>
      <c r="K3316" s="354">
        <f t="array" ref="K3316">(PRODUCT(1+$G$2:G3316/100)-1)*100</f>
        <v>140.57024591533724</v>
      </c>
      <c r="M3316" s="361">
        <f t="shared" si="247"/>
        <v>3.5880552513938735</v>
      </c>
    </row>
    <row r="3317" spans="1:13">
      <c r="A3317" s="350">
        <v>42040</v>
      </c>
      <c r="B3317" s="346">
        <v>64.13</v>
      </c>
      <c r="C3317" s="346">
        <v>3782.11</v>
      </c>
      <c r="D3317" s="346"/>
      <c r="E3317" s="351">
        <f t="shared" si="243"/>
        <v>42040</v>
      </c>
      <c r="F3317" s="353">
        <f t="shared" si="244"/>
        <v>4.4616810241260296E-2</v>
      </c>
      <c r="G3317" s="354">
        <f t="shared" si="245"/>
        <v>1.0492032787936534</v>
      </c>
      <c r="I3317" s="351">
        <f t="shared" si="246"/>
        <v>42040</v>
      </c>
      <c r="J3317" s="353">
        <f t="array" ref="J3317">(PRODUCT(1+$F$2:F3317/100)-1)*100</f>
        <v>5260.2474088933704</v>
      </c>
      <c r="K3317" s="354">
        <f t="array" ref="K3317">(PRODUCT(1+$G$2:G3317/100)-1)*100</f>
        <v>143.0943168232829</v>
      </c>
      <c r="M3317" s="361">
        <f t="shared" si="247"/>
        <v>3.5873420129233362</v>
      </c>
    </row>
    <row r="3318" spans="1:13">
      <c r="A3318" s="350">
        <v>42041</v>
      </c>
      <c r="B3318" s="346">
        <v>63.48</v>
      </c>
      <c r="C3318" s="346">
        <v>3770.2</v>
      </c>
      <c r="D3318" s="346"/>
      <c r="E3318" s="351">
        <f t="shared" si="243"/>
        <v>42041</v>
      </c>
      <c r="F3318" s="353">
        <f t="shared" si="244"/>
        <v>-1.0135661936691021</v>
      </c>
      <c r="G3318" s="354">
        <f t="shared" si="245"/>
        <v>-0.31490358556467424</v>
      </c>
      <c r="I3318" s="351">
        <f t="shared" si="246"/>
        <v>42041</v>
      </c>
      <c r="J3318" s="353">
        <f t="array" ref="J3318">(PRODUCT(1+$F$2:F3318/100)-1)*100</f>
        <v>5205.9177532598032</v>
      </c>
      <c r="K3318" s="354">
        <f t="array" ref="K3318">(PRODUCT(1+$G$2:G3318/100)-1)*100</f>
        <v>142.32880410330245</v>
      </c>
      <c r="M3318" s="361">
        <f t="shared" si="247"/>
        <v>3.5873212479165857</v>
      </c>
    </row>
    <row r="3319" spans="1:13">
      <c r="A3319" s="350">
        <v>42044</v>
      </c>
      <c r="B3319" s="346">
        <v>63.295000000000002</v>
      </c>
      <c r="C3319" s="346">
        <v>3754.36</v>
      </c>
      <c r="D3319" s="346"/>
      <c r="E3319" s="351">
        <f t="shared" si="243"/>
        <v>42044</v>
      </c>
      <c r="F3319" s="353">
        <f t="shared" si="244"/>
        <v>-0.29143037177062903</v>
      </c>
      <c r="G3319" s="354">
        <f t="shared" si="245"/>
        <v>-0.42013686276589635</v>
      </c>
      <c r="I3319" s="351">
        <f t="shared" si="246"/>
        <v>42044</v>
      </c>
      <c r="J3319" s="353">
        <f t="array" ref="J3319">(PRODUCT(1+$F$2:F3319/100)-1)*100</f>
        <v>5190.4546974256345</v>
      </c>
      <c r="K3319" s="354">
        <f t="array" ref="K3319">(PRODUCT(1+$G$2:G3319/100)-1)*100</f>
        <v>141.31069146816472</v>
      </c>
      <c r="M3319" s="361">
        <f t="shared" si="247"/>
        <v>3.5854772779187978</v>
      </c>
    </row>
    <row r="3320" spans="1:13">
      <c r="A3320" s="350">
        <v>42045</v>
      </c>
      <c r="B3320" s="346">
        <v>64.849999999999994</v>
      </c>
      <c r="C3320" s="346">
        <v>3794.62</v>
      </c>
      <c r="D3320" s="346"/>
      <c r="E3320" s="351">
        <f t="shared" si="243"/>
        <v>42045</v>
      </c>
      <c r="F3320" s="353">
        <f t="shared" si="244"/>
        <v>2.4567501382415591</v>
      </c>
      <c r="G3320" s="354">
        <f t="shared" si="245"/>
        <v>1.0723532106670541</v>
      </c>
      <c r="I3320" s="351">
        <f t="shared" si="246"/>
        <v>42045</v>
      </c>
      <c r="J3320" s="353">
        <f t="array" ref="J3320">(PRODUCT(1+$F$2:F3320/100)-1)*100</f>
        <v>5320.4279505182467</v>
      </c>
      <c r="K3320" s="354">
        <f t="array" ref="K3320">(PRODUCT(1+$G$2:G3320/100)-1)*100</f>
        <v>143.89839441580645</v>
      </c>
      <c r="M3320" s="361">
        <f t="shared" si="247"/>
        <v>3.5863284728722404</v>
      </c>
    </row>
    <row r="3321" spans="1:13">
      <c r="A3321" s="350">
        <v>42046</v>
      </c>
      <c r="B3321" s="346">
        <v>64.984300000000005</v>
      </c>
      <c r="C3321" s="346">
        <v>3795.82</v>
      </c>
      <c r="D3321" s="346"/>
      <c r="E3321" s="351">
        <f t="shared" si="243"/>
        <v>42046</v>
      </c>
      <c r="F3321" s="353">
        <f t="shared" si="244"/>
        <v>0.20709329221282324</v>
      </c>
      <c r="G3321" s="354">
        <f t="shared" si="245"/>
        <v>3.1623719898177249E-2</v>
      </c>
      <c r="I3321" s="351">
        <f t="shared" si="246"/>
        <v>42046</v>
      </c>
      <c r="J3321" s="353">
        <f t="array" ref="J3321">(PRODUCT(1+$F$2:F3321/100)-1)*100</f>
        <v>5331.6532932129985</v>
      </c>
      <c r="K3321" s="354">
        <f t="array" ref="K3321">(PRODUCT(1+$G$2:G3321/100)-1)*100</f>
        <v>143.97552416089266</v>
      </c>
      <c r="M3321" s="361">
        <f t="shared" si="247"/>
        <v>3.5861655025029187</v>
      </c>
    </row>
    <row r="3322" spans="1:13">
      <c r="A3322" s="350">
        <v>42047</v>
      </c>
      <c r="B3322" s="346">
        <v>65.247100000000003</v>
      </c>
      <c r="C3322" s="346">
        <v>3833.35</v>
      </c>
      <c r="D3322" s="346"/>
      <c r="E3322" s="351">
        <f t="shared" si="243"/>
        <v>42047</v>
      </c>
      <c r="F3322" s="353">
        <f t="shared" si="244"/>
        <v>0.40440537175903124</v>
      </c>
      <c r="G3322" s="354">
        <f t="shared" si="245"/>
        <v>0.98871917003440224</v>
      </c>
      <c r="I3322" s="351">
        <f t="shared" si="246"/>
        <v>42047</v>
      </c>
      <c r="J3322" s="353">
        <f t="array" ref="J3322">(PRODUCT(1+$F$2:F3322/100)-1)*100</f>
        <v>5353.6191909060781</v>
      </c>
      <c r="K3322" s="354">
        <f t="array" ref="K3322">(PRODUCT(1+$G$2:G3322/100)-1)*100</f>
        <v>146.38775693846333</v>
      </c>
      <c r="M3322" s="361">
        <f t="shared" si="247"/>
        <v>3.5821049445188433</v>
      </c>
    </row>
    <row r="3323" spans="1:13">
      <c r="A3323" s="350">
        <v>42048</v>
      </c>
      <c r="B3323" s="346">
        <v>66.585700000000003</v>
      </c>
      <c r="C3323" s="346">
        <v>3849.29</v>
      </c>
      <c r="D3323" s="346"/>
      <c r="E3323" s="351">
        <f t="shared" si="243"/>
        <v>42048</v>
      </c>
      <c r="F3323" s="353">
        <f t="shared" si="244"/>
        <v>2.051585434448433</v>
      </c>
      <c r="G3323" s="354">
        <f t="shared" si="245"/>
        <v>0.41582427902486785</v>
      </c>
      <c r="I3323" s="351">
        <f t="shared" si="246"/>
        <v>42048</v>
      </c>
      <c r="J3323" s="353">
        <f t="array" ref="J3323">(PRODUCT(1+$F$2:F3323/100)-1)*100</f>
        <v>5465.5048478769922</v>
      </c>
      <c r="K3323" s="354">
        <f t="array" ref="K3323">(PRODUCT(1+$G$2:G3323/100)-1)*100</f>
        <v>147.41229705235824</v>
      </c>
      <c r="M3323" s="361">
        <f t="shared" si="247"/>
        <v>3.5801186874058155</v>
      </c>
    </row>
    <row r="3324" spans="1:13">
      <c r="A3324" s="350">
        <v>42051</v>
      </c>
      <c r="B3324" s="346">
        <v>66.585700000000003</v>
      </c>
      <c r="C3324" s="346">
        <v>3849.29</v>
      </c>
      <c r="D3324" s="346"/>
      <c r="E3324" s="351">
        <f t="shared" si="243"/>
        <v>42051</v>
      </c>
      <c r="F3324" s="353">
        <f t="shared" si="244"/>
        <v>0</v>
      </c>
      <c r="G3324" s="354">
        <f t="shared" si="245"/>
        <v>0</v>
      </c>
      <c r="I3324" s="351">
        <f t="shared" si="246"/>
        <v>42051</v>
      </c>
      <c r="J3324" s="353">
        <f t="array" ref="J3324">(PRODUCT(1+$F$2:F3324/100)-1)*100</f>
        <v>5465.5048478769922</v>
      </c>
      <c r="K3324" s="354">
        <f t="array" ref="K3324">(PRODUCT(1+$G$2:G3324/100)-1)*100</f>
        <v>147.41229705235824</v>
      </c>
      <c r="M3324" s="361">
        <f t="shared" si="247"/>
        <v>3.5799302822874717</v>
      </c>
    </row>
    <row r="3325" spans="1:13">
      <c r="A3325" s="350">
        <v>42052</v>
      </c>
      <c r="B3325" s="346">
        <v>67.137100000000004</v>
      </c>
      <c r="C3325" s="346">
        <v>3856.04</v>
      </c>
      <c r="D3325" s="346"/>
      <c r="E3325" s="351">
        <f t="shared" si="243"/>
        <v>42052</v>
      </c>
      <c r="F3325" s="353">
        <f t="shared" si="244"/>
        <v>0.82810573441445268</v>
      </c>
      <c r="G3325" s="354">
        <f t="shared" si="245"/>
        <v>0.17535701389086444</v>
      </c>
      <c r="I3325" s="351">
        <f t="shared" si="246"/>
        <v>42052</v>
      </c>
      <c r="J3325" s="353">
        <f t="array" ref="J3325">(PRODUCT(1+$F$2:F3325/100)-1)*100</f>
        <v>5511.5931126713758</v>
      </c>
      <c r="K3325" s="354">
        <f t="array" ref="K3325">(PRODUCT(1+$G$2:G3325/100)-1)*100</f>
        <v>147.84615186846804</v>
      </c>
      <c r="M3325" s="361">
        <f t="shared" si="247"/>
        <v>3.5799707973702781</v>
      </c>
    </row>
    <row r="3326" spans="1:13">
      <c r="A3326" s="350">
        <v>42053</v>
      </c>
      <c r="B3326" s="346">
        <v>67.865700000000004</v>
      </c>
      <c r="C3326" s="346">
        <v>3855</v>
      </c>
      <c r="D3326" s="346"/>
      <c r="E3326" s="351">
        <f t="shared" si="243"/>
        <v>42053</v>
      </c>
      <c r="F3326" s="353">
        <f t="shared" si="244"/>
        <v>1.0852419898982779</v>
      </c>
      <c r="G3326" s="354">
        <f t="shared" si="245"/>
        <v>-2.6970674578064013E-2</v>
      </c>
      <c r="I3326" s="351">
        <f t="shared" si="246"/>
        <v>42053</v>
      </c>
      <c r="J3326" s="353">
        <f t="array" ref="J3326">(PRODUCT(1+$F$2:F3326/100)-1)*100</f>
        <v>5572.4924774323254</v>
      </c>
      <c r="K3326" s="354">
        <f t="array" ref="K3326">(PRODUCT(1+$G$2:G3326/100)-1)*100</f>
        <v>147.77930608939332</v>
      </c>
      <c r="M3326" s="361">
        <f t="shared" si="247"/>
        <v>3.5800855724282026</v>
      </c>
    </row>
    <row r="3327" spans="1:13">
      <c r="A3327" s="350">
        <v>42054</v>
      </c>
      <c r="B3327" s="346">
        <v>67.8</v>
      </c>
      <c r="C3327" s="346">
        <v>3851.53</v>
      </c>
      <c r="D3327" s="346"/>
      <c r="E3327" s="351">
        <f t="shared" si="243"/>
        <v>42054</v>
      </c>
      <c r="F3327" s="353">
        <f t="shared" si="244"/>
        <v>-9.6808844526774518E-2</v>
      </c>
      <c r="G3327" s="354">
        <f t="shared" si="245"/>
        <v>-9.0012970168606987E-2</v>
      </c>
      <c r="I3327" s="351">
        <f t="shared" si="246"/>
        <v>42054</v>
      </c>
      <c r="J3327" s="353">
        <f t="array" ref="J3327">(PRODUCT(1+$F$2:F3327/100)-1)*100</f>
        <v>5567.0010030090552</v>
      </c>
      <c r="K3327" s="354">
        <f t="array" ref="K3327">(PRODUCT(1+$G$2:G3327/100)-1)*100</f>
        <v>147.55627257651906</v>
      </c>
      <c r="M3327" s="361">
        <f t="shared" si="247"/>
        <v>3.5800953860033777</v>
      </c>
    </row>
    <row r="3328" spans="1:13">
      <c r="A3328" s="350">
        <v>42055</v>
      </c>
      <c r="B3328" s="346">
        <v>68.314300000000003</v>
      </c>
      <c r="C3328" s="346">
        <v>3875.6</v>
      </c>
      <c r="D3328" s="346"/>
      <c r="E3328" s="351">
        <f t="shared" si="243"/>
        <v>42055</v>
      </c>
      <c r="F3328" s="353">
        <f t="shared" si="244"/>
        <v>0.75855457227138601</v>
      </c>
      <c r="G3328" s="354">
        <f t="shared" si="245"/>
        <v>0.62494644985238157</v>
      </c>
      <c r="I3328" s="351">
        <f t="shared" si="246"/>
        <v>42055</v>
      </c>
      <c r="J3328" s="353">
        <f t="array" ref="J3328">(PRODUCT(1+$F$2:F3328/100)-1)*100</f>
        <v>5609.9882982280451</v>
      </c>
      <c r="K3328" s="354">
        <f t="array" ref="K3328">(PRODUCT(1+$G$2:G3328/100)-1)*100</f>
        <v>149.10336671337291</v>
      </c>
      <c r="M3328" s="361">
        <f t="shared" si="247"/>
        <v>3.5774401040149457</v>
      </c>
    </row>
    <row r="3329" spans="1:13">
      <c r="A3329" s="350">
        <v>42058</v>
      </c>
      <c r="B3329" s="346">
        <v>67.405699999999996</v>
      </c>
      <c r="C3329" s="346">
        <v>3874.46</v>
      </c>
      <c r="D3329" s="346"/>
      <c r="E3329" s="351">
        <f t="shared" si="243"/>
        <v>42058</v>
      </c>
      <c r="F3329" s="353">
        <f t="shared" si="244"/>
        <v>-1.330028998321009</v>
      </c>
      <c r="G3329" s="354">
        <f t="shared" si="245"/>
        <v>-2.941480028898491E-2</v>
      </c>
      <c r="I3329" s="351">
        <f t="shared" si="246"/>
        <v>42058</v>
      </c>
      <c r="J3329" s="353">
        <f t="array" ref="J3329">(PRODUCT(1+$F$2:F3329/100)-1)*100</f>
        <v>5534.0437980608758</v>
      </c>
      <c r="K3329" s="354">
        <f t="array" ref="K3329">(PRODUCT(1+$G$2:G3329/100)-1)*100</f>
        <v>149.03009345554102</v>
      </c>
      <c r="M3329" s="361">
        <f t="shared" si="247"/>
        <v>3.5742586022528973</v>
      </c>
    </row>
    <row r="3330" spans="1:13">
      <c r="A3330" s="350">
        <v>42059</v>
      </c>
      <c r="B3330" s="346">
        <v>67.84</v>
      </c>
      <c r="C3330" s="346">
        <v>3885.27</v>
      </c>
      <c r="D3330" s="346"/>
      <c r="E3330" s="351">
        <f t="shared" si="243"/>
        <v>42059</v>
      </c>
      <c r="F3330" s="353">
        <f t="shared" si="244"/>
        <v>0.64430752888851028</v>
      </c>
      <c r="G3330" s="354">
        <f t="shared" si="245"/>
        <v>0.27900662285840205</v>
      </c>
      <c r="I3330" s="351">
        <f t="shared" si="246"/>
        <v>42059</v>
      </c>
      <c r="J3330" s="353">
        <f t="array" ref="J3330">(PRODUCT(1+$F$2:F3330/100)-1)*100</f>
        <v>5570.3443664326587</v>
      </c>
      <c r="K3330" s="354">
        <f t="array" ref="K3330">(PRODUCT(1+$G$2:G3330/100)-1)*100</f>
        <v>149.72490390919245</v>
      </c>
      <c r="M3330" s="361">
        <f t="shared" si="247"/>
        <v>3.574273109422283</v>
      </c>
    </row>
    <row r="3331" spans="1:13">
      <c r="A3331" s="350">
        <v>42060</v>
      </c>
      <c r="B3331" s="346">
        <v>68.332800000000006</v>
      </c>
      <c r="C3331" s="346">
        <v>3882.95</v>
      </c>
      <c r="D3331" s="346"/>
      <c r="E3331" s="351">
        <f t="shared" ref="E3331:E3394" si="248">A3331</f>
        <v>42060</v>
      </c>
      <c r="F3331" s="353">
        <f t="shared" ref="F3331:F3394" si="249">((B3331/B3330)-1)*100</f>
        <v>0.72641509433961637</v>
      </c>
      <c r="G3331" s="354">
        <f t="shared" ref="G3331:G3394" si="250">((C3331/C3330)-1)*100</f>
        <v>-5.9712709798809271E-2</v>
      </c>
      <c r="I3331" s="351">
        <f t="shared" ref="I3331:I3394" si="251">E3331</f>
        <v>42060</v>
      </c>
      <c r="J3331" s="353">
        <f t="array" ref="J3331">(PRODUCT(1+$F$2:F3331/100)-1)*100</f>
        <v>5611.5346038114612</v>
      </c>
      <c r="K3331" s="354">
        <f t="array" ref="K3331">(PRODUCT(1+$G$2:G3331/100)-1)*100</f>
        <v>149.57578640202578</v>
      </c>
      <c r="M3331" s="361">
        <f t="shared" si="247"/>
        <v>3.5739567703815425</v>
      </c>
    </row>
    <row r="3332" spans="1:13">
      <c r="A3332" s="350">
        <v>42061</v>
      </c>
      <c r="B3332" s="346">
        <v>69.004300000000001</v>
      </c>
      <c r="C3332" s="346">
        <v>3877.85</v>
      </c>
      <c r="D3332" s="346"/>
      <c r="E3332" s="351">
        <f t="shared" si="248"/>
        <v>42061</v>
      </c>
      <c r="F3332" s="353">
        <f t="shared" si="249"/>
        <v>0.98269059660953673</v>
      </c>
      <c r="G3332" s="354">
        <f t="shared" si="250"/>
        <v>-0.13134343733501863</v>
      </c>
      <c r="I3332" s="351">
        <f t="shared" si="251"/>
        <v>42061</v>
      </c>
      <c r="J3332" s="353">
        <f t="array" ref="J3332">(PRODUCT(1+$F$2:F3332/100)-1)*100</f>
        <v>5667.6613172852167</v>
      </c>
      <c r="K3332" s="354">
        <f t="array" ref="K3332">(PRODUCT(1+$G$2:G3332/100)-1)*100</f>
        <v>149.24798498540946</v>
      </c>
      <c r="M3332" s="361">
        <f t="shared" si="247"/>
        <v>3.5731283954031712</v>
      </c>
    </row>
    <row r="3333" spans="1:13">
      <c r="A3333" s="350">
        <v>42062</v>
      </c>
      <c r="B3333" s="346">
        <v>67.844300000000004</v>
      </c>
      <c r="C3333" s="346">
        <v>3866.42</v>
      </c>
      <c r="D3333" s="346"/>
      <c r="E3333" s="351">
        <f t="shared" si="248"/>
        <v>42062</v>
      </c>
      <c r="F3333" s="353">
        <f t="shared" si="249"/>
        <v>-1.6810546589125508</v>
      </c>
      <c r="G3333" s="354">
        <f t="shared" si="250"/>
        <v>-0.29475095736039014</v>
      </c>
      <c r="I3333" s="351">
        <f t="shared" si="251"/>
        <v>42062</v>
      </c>
      <c r="J3333" s="353">
        <f t="array" ref="J3333">(PRODUCT(1+$F$2:F3333/100)-1)*100</f>
        <v>5570.7037780006967</v>
      </c>
      <c r="K3333" s="354">
        <f t="array" ref="K3333">(PRODUCT(1+$G$2:G3333/100)-1)*100</f>
        <v>148.51332416346347</v>
      </c>
      <c r="M3333" s="361">
        <f t="shared" si="247"/>
        <v>3.5718142080665047</v>
      </c>
    </row>
    <row r="3334" spans="1:13">
      <c r="A3334" s="350">
        <v>42065</v>
      </c>
      <c r="B3334" s="346">
        <v>68.607100000000003</v>
      </c>
      <c r="C3334" s="346">
        <v>3890.32</v>
      </c>
      <c r="D3334" s="346"/>
      <c r="E3334" s="351">
        <f t="shared" si="248"/>
        <v>42065</v>
      </c>
      <c r="F3334" s="353">
        <f t="shared" si="249"/>
        <v>1.1243391117603085</v>
      </c>
      <c r="G3334" s="354">
        <f t="shared" si="250"/>
        <v>0.61814288152866048</v>
      </c>
      <c r="I3334" s="351">
        <f t="shared" si="251"/>
        <v>42065</v>
      </c>
      <c r="J3334" s="353">
        <f t="array" ref="J3334">(PRODUCT(1+$F$2:F3334/100)-1)*100</f>
        <v>5634.4617184888275</v>
      </c>
      <c r="K3334" s="354">
        <f t="array" ref="K3334">(PRODUCT(1+$G$2:G3334/100)-1)*100</f>
        <v>150.04949158643015</v>
      </c>
      <c r="M3334" s="361">
        <f t="shared" si="247"/>
        <v>3.5708042221459539</v>
      </c>
    </row>
    <row r="3335" spans="1:13">
      <c r="A3335" s="350">
        <v>42066</v>
      </c>
      <c r="B3335" s="346">
        <v>67.815700000000007</v>
      </c>
      <c r="C3335" s="346">
        <v>3872.71</v>
      </c>
      <c r="D3335" s="346"/>
      <c r="E3335" s="351">
        <f t="shared" si="248"/>
        <v>42066</v>
      </c>
      <c r="F3335" s="353">
        <f t="shared" si="249"/>
        <v>-1.1535249267204062</v>
      </c>
      <c r="G3335" s="354">
        <f t="shared" si="250"/>
        <v>-0.45266199181558386</v>
      </c>
      <c r="I3335" s="351">
        <f t="shared" si="251"/>
        <v>42066</v>
      </c>
      <c r="J3335" s="353">
        <f t="array" ref="J3335">(PRODUCT(1+$F$2:F3335/100)-1)*100</f>
        <v>5568.3132731528194</v>
      </c>
      <c r="K3335" s="354">
        <f t="array" ref="K3335">(PRODUCT(1+$G$2:G3335/100)-1)*100</f>
        <v>148.91761257729027</v>
      </c>
      <c r="M3335" s="361">
        <f t="shared" si="247"/>
        <v>3.5707100967073448</v>
      </c>
    </row>
    <row r="3336" spans="1:13">
      <c r="A3336" s="350">
        <v>42067</v>
      </c>
      <c r="B3336" s="346">
        <v>67.11</v>
      </c>
      <c r="C3336" s="346">
        <v>3856.51</v>
      </c>
      <c r="D3336" s="346"/>
      <c r="E3336" s="351">
        <f t="shared" si="248"/>
        <v>42067</v>
      </c>
      <c r="F3336" s="353">
        <f t="shared" si="249"/>
        <v>-1.0406144889752778</v>
      </c>
      <c r="G3336" s="354">
        <f t="shared" si="250"/>
        <v>-0.41831172486449519</v>
      </c>
      <c r="I3336" s="351">
        <f t="shared" si="251"/>
        <v>42067</v>
      </c>
      <c r="J3336" s="353">
        <f t="array" ref="J3336">(PRODUCT(1+$F$2:F3336/100)-1)*100</f>
        <v>5509.3279839518827</v>
      </c>
      <c r="K3336" s="354">
        <f t="array" ref="K3336">(PRODUCT(1+$G$2:G3336/100)-1)*100</f>
        <v>147.87636101862671</v>
      </c>
      <c r="M3336" s="361">
        <f t="shared" si="247"/>
        <v>3.5703980684643257</v>
      </c>
    </row>
    <row r="3337" spans="1:13">
      <c r="A3337" s="350">
        <v>42068</v>
      </c>
      <c r="B3337" s="346">
        <v>66.807100000000005</v>
      </c>
      <c r="C3337" s="346">
        <v>3861.29</v>
      </c>
      <c r="D3337" s="346"/>
      <c r="E3337" s="351">
        <f t="shared" si="248"/>
        <v>42068</v>
      </c>
      <c r="F3337" s="353">
        <f t="shared" si="249"/>
        <v>-0.45134853226045379</v>
      </c>
      <c r="G3337" s="354">
        <f t="shared" si="250"/>
        <v>0.12394626229415007</v>
      </c>
      <c r="I3337" s="351">
        <f t="shared" si="251"/>
        <v>42068</v>
      </c>
      <c r="J3337" s="353">
        <f t="array" ref="J3337">(PRODUCT(1+$F$2:F3337/100)-1)*100</f>
        <v>5484.010364426641</v>
      </c>
      <c r="K3337" s="354">
        <f t="array" ref="K3337">(PRODUCT(1+$G$2:G3337/100)-1)*100</f>
        <v>148.18359450322006</v>
      </c>
      <c r="M3337" s="361">
        <f t="shared" si="247"/>
        <v>3.5676610266704278</v>
      </c>
    </row>
    <row r="3338" spans="1:13">
      <c r="A3338" s="350">
        <v>42069</v>
      </c>
      <c r="B3338" s="346">
        <v>64.874300000000005</v>
      </c>
      <c r="C3338" s="346">
        <v>3807.04</v>
      </c>
      <c r="D3338" s="346"/>
      <c r="E3338" s="351">
        <f t="shared" si="248"/>
        <v>42069</v>
      </c>
      <c r="F3338" s="353">
        <f t="shared" si="249"/>
        <v>-2.8931056729000315</v>
      </c>
      <c r="G3338" s="354">
        <f t="shared" si="250"/>
        <v>-1.4049708776082581</v>
      </c>
      <c r="I3338" s="351">
        <f t="shared" si="251"/>
        <v>42069</v>
      </c>
      <c r="J3338" s="353">
        <f t="array" ref="J3338">(PRODUCT(1+$F$2:F3338/100)-1)*100</f>
        <v>5322.4590437980887</v>
      </c>
      <c r="K3338" s="354">
        <f t="array" ref="K3338">(PRODUCT(1+$G$2:G3338/100)-1)*100</f>
        <v>144.69668727744843</v>
      </c>
      <c r="M3338" s="361">
        <f t="shared" si="247"/>
        <v>3.5671469285642159</v>
      </c>
    </row>
    <row r="3339" spans="1:13">
      <c r="A3339" s="350">
        <v>42072</v>
      </c>
      <c r="B3339" s="346">
        <v>63.6614</v>
      </c>
      <c r="C3339" s="346">
        <v>3822.42</v>
      </c>
      <c r="D3339" s="346"/>
      <c r="E3339" s="351">
        <f t="shared" si="248"/>
        <v>42072</v>
      </c>
      <c r="F3339" s="353">
        <f t="shared" si="249"/>
        <v>-1.8696155488382993</v>
      </c>
      <c r="G3339" s="354">
        <f t="shared" si="250"/>
        <v>0.40398840043709416</v>
      </c>
      <c r="I3339" s="351">
        <f t="shared" si="251"/>
        <v>42072</v>
      </c>
      <c r="J3339" s="353">
        <f t="array" ref="J3339">(PRODUCT(1+$F$2:F3339/100)-1)*100</f>
        <v>5221.0799063858512</v>
      </c>
      <c r="K3339" s="354">
        <f t="array" ref="K3339">(PRODUCT(1+$G$2:G3339/100)-1)*100</f>
        <v>145.68523351030316</v>
      </c>
      <c r="M3339" s="361">
        <f t="shared" si="247"/>
        <v>3.5671905719756047</v>
      </c>
    </row>
    <row r="3340" spans="1:13">
      <c r="A3340" s="350">
        <v>42073</v>
      </c>
      <c r="B3340" s="346">
        <v>62.151400000000002</v>
      </c>
      <c r="C3340" s="346">
        <v>3757.83</v>
      </c>
      <c r="D3340" s="346"/>
      <c r="E3340" s="351">
        <f t="shared" si="248"/>
        <v>42073</v>
      </c>
      <c r="F3340" s="353">
        <f t="shared" si="249"/>
        <v>-2.3719239602019382</v>
      </c>
      <c r="G3340" s="354">
        <f t="shared" si="250"/>
        <v>-1.6897672155336219</v>
      </c>
      <c r="I3340" s="351">
        <f t="shared" si="251"/>
        <v>42073</v>
      </c>
      <c r="J3340" s="353">
        <f t="array" ref="J3340">(PRODUCT(1+$F$2:F3340/100)-1)*100</f>
        <v>5094.8679371447934</v>
      </c>
      <c r="K3340" s="354">
        <f t="array" ref="K3340">(PRODUCT(1+$G$2:G3340/100)-1)*100</f>
        <v>141.53372498103886</v>
      </c>
      <c r="M3340" s="361">
        <f t="shared" si="247"/>
        <v>3.5672988946321231</v>
      </c>
    </row>
    <row r="3341" spans="1:13">
      <c r="A3341" s="350">
        <v>42074</v>
      </c>
      <c r="B3341" s="346">
        <v>62.8842</v>
      </c>
      <c r="C3341" s="346">
        <v>3751.2</v>
      </c>
      <c r="D3341" s="346"/>
      <c r="E3341" s="351">
        <f t="shared" si="248"/>
        <v>42074</v>
      </c>
      <c r="F3341" s="353">
        <f t="shared" si="249"/>
        <v>1.1790563044436597</v>
      </c>
      <c r="G3341" s="354">
        <f t="shared" si="250"/>
        <v>-0.17643161079665681</v>
      </c>
      <c r="I3341" s="351">
        <f t="shared" si="251"/>
        <v>42074</v>
      </c>
      <c r="J3341" s="353">
        <f t="array" ref="J3341">(PRODUCT(1+$F$2:F3341/100)-1)*100</f>
        <v>5156.1183550652213</v>
      </c>
      <c r="K3341" s="354">
        <f t="array" ref="K3341">(PRODUCT(1+$G$2:G3341/100)-1)*100</f>
        <v>141.10758313943762</v>
      </c>
      <c r="M3341" s="361">
        <f t="shared" si="247"/>
        <v>3.5673586796575911</v>
      </c>
    </row>
    <row r="3342" spans="1:13">
      <c r="A3342" s="350">
        <v>42075</v>
      </c>
      <c r="B3342" s="346">
        <v>64.045699999999997</v>
      </c>
      <c r="C3342" s="346">
        <v>3799.43</v>
      </c>
      <c r="D3342" s="346"/>
      <c r="E3342" s="351">
        <f t="shared" si="248"/>
        <v>42075</v>
      </c>
      <c r="F3342" s="353">
        <f t="shared" si="249"/>
        <v>1.8470458398134992</v>
      </c>
      <c r="G3342" s="354">
        <f t="shared" si="250"/>
        <v>1.2857219023245881</v>
      </c>
      <c r="I3342" s="351">
        <f t="shared" si="251"/>
        <v>42075</v>
      </c>
      <c r="J3342" s="353">
        <f t="array" ref="J3342">(PRODUCT(1+$F$2:F3342/100)-1)*100</f>
        <v>5253.2012704781273</v>
      </c>
      <c r="K3342" s="354">
        <f t="array" ref="K3342">(PRODUCT(1+$G$2:G3342/100)-1)*100</f>
        <v>144.20755614402685</v>
      </c>
      <c r="M3342" s="361">
        <f t="shared" si="247"/>
        <v>3.5662842522005285</v>
      </c>
    </row>
    <row r="3343" spans="1:13">
      <c r="A3343" s="350">
        <v>42076</v>
      </c>
      <c r="B3343" s="346">
        <v>62.628500000000003</v>
      </c>
      <c r="C3343" s="346">
        <v>3776.44</v>
      </c>
      <c r="D3343" s="346"/>
      <c r="E3343" s="351">
        <f t="shared" si="248"/>
        <v>42076</v>
      </c>
      <c r="F3343" s="353">
        <f t="shared" si="249"/>
        <v>-2.2127949261230517</v>
      </c>
      <c r="G3343" s="354">
        <f t="shared" si="250"/>
        <v>-0.60509076361453529</v>
      </c>
      <c r="I3343" s="351">
        <f t="shared" si="251"/>
        <v>42076</v>
      </c>
      <c r="J3343" s="353">
        <f t="array" ref="J3343">(PRODUCT(1+$F$2:F3343/100)-1)*100</f>
        <v>5134.7459043798326</v>
      </c>
      <c r="K3343" s="354">
        <f t="array" ref="K3343">(PRODUCT(1+$G$2:G3343/100)-1)*100</f>
        <v>142.72987877775054</v>
      </c>
      <c r="M3343" s="361">
        <f t="shared" si="247"/>
        <v>3.5673640499756036</v>
      </c>
    </row>
    <row r="3344" spans="1:13">
      <c r="A3344" s="350">
        <v>42079</v>
      </c>
      <c r="B3344" s="346">
        <v>60.281399999999998</v>
      </c>
      <c r="C3344" s="346">
        <v>3827.62</v>
      </c>
      <c r="D3344" s="346"/>
      <c r="E3344" s="351">
        <f t="shared" si="248"/>
        <v>42079</v>
      </c>
      <c r="F3344" s="353">
        <f t="shared" si="249"/>
        <v>-3.747654821686619</v>
      </c>
      <c r="G3344" s="354">
        <f t="shared" si="250"/>
        <v>1.3552446219190495</v>
      </c>
      <c r="I3344" s="351">
        <f t="shared" si="251"/>
        <v>42079</v>
      </c>
      <c r="J3344" s="353">
        <f t="array" ref="J3344">(PRODUCT(1+$F$2:F3344/100)-1)*100</f>
        <v>4938.5656970912987</v>
      </c>
      <c r="K3344" s="354">
        <f t="array" ref="K3344">(PRODUCT(1+$G$2:G3344/100)-1)*100</f>
        <v>146.01946240567662</v>
      </c>
      <c r="M3344" s="361">
        <f t="shared" si="247"/>
        <v>3.5699223375299658</v>
      </c>
    </row>
    <row r="3345" spans="1:13">
      <c r="A3345" s="350">
        <v>42080</v>
      </c>
      <c r="B3345" s="346">
        <v>59.788600000000002</v>
      </c>
      <c r="C3345" s="346">
        <v>3814.91</v>
      </c>
      <c r="D3345" s="346"/>
      <c r="E3345" s="351">
        <f t="shared" si="248"/>
        <v>42080</v>
      </c>
      <c r="F3345" s="353">
        <f t="shared" si="249"/>
        <v>-0.8174992617955068</v>
      </c>
      <c r="G3345" s="354">
        <f t="shared" si="250"/>
        <v>-0.33206013136100054</v>
      </c>
      <c r="I3345" s="351">
        <f t="shared" si="251"/>
        <v>42080</v>
      </c>
      <c r="J3345" s="353">
        <f t="array" ref="J3345">(PRODUCT(1+$F$2:F3345/100)-1)*100</f>
        <v>4897.3754597124962</v>
      </c>
      <c r="K3345" s="354">
        <f t="array" ref="K3345">(PRODUCT(1+$G$2:G3345/100)-1)*100</f>
        <v>145.20252985563872</v>
      </c>
      <c r="M3345" s="361">
        <f t="shared" si="247"/>
        <v>3.5665889228010488</v>
      </c>
    </row>
    <row r="3346" spans="1:13">
      <c r="A3346" s="350">
        <v>42081</v>
      </c>
      <c r="B3346" s="346">
        <v>60.445700000000002</v>
      </c>
      <c r="C3346" s="346">
        <v>3861.39</v>
      </c>
      <c r="D3346" s="346"/>
      <c r="E3346" s="351">
        <f t="shared" si="248"/>
        <v>42081</v>
      </c>
      <c r="F3346" s="353">
        <f t="shared" si="249"/>
        <v>1.0990389472240514</v>
      </c>
      <c r="G3346" s="354">
        <f t="shared" si="250"/>
        <v>1.2183773667006514</v>
      </c>
      <c r="I3346" s="351">
        <f t="shared" si="251"/>
        <v>42081</v>
      </c>
      <c r="J3346" s="353">
        <f t="array" ref="J3346">(PRODUCT(1+$F$2:F3346/100)-1)*100</f>
        <v>4952.2985623537534</v>
      </c>
      <c r="K3346" s="354">
        <f t="array" ref="K3346">(PRODUCT(1+$G$2:G3346/100)-1)*100</f>
        <v>148.19002198197722</v>
      </c>
      <c r="M3346" s="361">
        <f t="shared" ref="M3346:M3409" si="252">_xlfn.STDEV.S(F2564:F3346)</f>
        <v>3.5666914507070664</v>
      </c>
    </row>
    <row r="3347" spans="1:13">
      <c r="A3347" s="350">
        <v>42082</v>
      </c>
      <c r="B3347" s="346">
        <v>60.744300000000003</v>
      </c>
      <c r="C3347" s="346">
        <v>3842.62</v>
      </c>
      <c r="D3347" s="346"/>
      <c r="E3347" s="351">
        <f t="shared" si="248"/>
        <v>42082</v>
      </c>
      <c r="F3347" s="353">
        <f t="shared" si="249"/>
        <v>0.49399709160453664</v>
      </c>
      <c r="G3347" s="354">
        <f t="shared" si="250"/>
        <v>-0.48609438570048624</v>
      </c>
      <c r="I3347" s="351">
        <f t="shared" si="251"/>
        <v>42082</v>
      </c>
      <c r="J3347" s="353">
        <f t="array" ref="J3347">(PRODUCT(1+$F$2:F3347/100)-1)*100</f>
        <v>4977.256770310958</v>
      </c>
      <c r="K3347" s="354">
        <f t="array" ref="K3347">(PRODUCT(1+$G$2:G3347/100)-1)*100</f>
        <v>146.98358421925403</v>
      </c>
      <c r="M3347" s="361">
        <f t="shared" si="252"/>
        <v>3.5641920585574991</v>
      </c>
    </row>
    <row r="3348" spans="1:13">
      <c r="A3348" s="350">
        <v>42083</v>
      </c>
      <c r="B3348" s="346">
        <v>61.185000000000002</v>
      </c>
      <c r="C3348" s="346">
        <v>3877.26</v>
      </c>
      <c r="D3348" s="346"/>
      <c r="E3348" s="351">
        <f t="shared" si="248"/>
        <v>42083</v>
      </c>
      <c r="F3348" s="353">
        <f t="shared" si="249"/>
        <v>0.72550017038635062</v>
      </c>
      <c r="G3348" s="354">
        <f t="shared" si="250"/>
        <v>0.90146826904560218</v>
      </c>
      <c r="I3348" s="351">
        <f t="shared" si="251"/>
        <v>42083</v>
      </c>
      <c r="J3348" s="353">
        <f t="array" ref="J3348">(PRODUCT(1+$F$2:F3348/100)-1)*100</f>
        <v>5014.0922768305163</v>
      </c>
      <c r="K3348" s="354">
        <f t="array" ref="K3348">(PRODUCT(1+$G$2:G3348/100)-1)*100</f>
        <v>149.21006286074214</v>
      </c>
      <c r="M3348" s="361">
        <f t="shared" si="252"/>
        <v>3.564211097959507</v>
      </c>
    </row>
    <row r="3349" spans="1:13">
      <c r="A3349" s="350">
        <v>42086</v>
      </c>
      <c r="B3349" s="346">
        <v>60.714300000000001</v>
      </c>
      <c r="C3349" s="346">
        <v>3870.49</v>
      </c>
      <c r="D3349" s="346"/>
      <c r="E3349" s="351">
        <f t="shared" si="248"/>
        <v>42086</v>
      </c>
      <c r="F3349" s="353">
        <f t="shared" si="249"/>
        <v>-0.76930620250061921</v>
      </c>
      <c r="G3349" s="354">
        <f t="shared" si="250"/>
        <v>-0.17460784162012244</v>
      </c>
      <c r="I3349" s="351">
        <f t="shared" si="251"/>
        <v>42086</v>
      </c>
      <c r="J3349" s="353">
        <f t="array" ref="J3349">(PRODUCT(1+$F$2:F3349/100)-1)*100</f>
        <v>4974.7492477432543</v>
      </c>
      <c r="K3349" s="354">
        <f t="array" ref="K3349">(PRODUCT(1+$G$2:G3349/100)-1)*100</f>
        <v>148.77492254888085</v>
      </c>
      <c r="M3349" s="361">
        <f t="shared" si="252"/>
        <v>3.5612367921179442</v>
      </c>
    </row>
    <row r="3350" spans="1:13">
      <c r="A3350" s="350">
        <v>42087</v>
      </c>
      <c r="B3350" s="346">
        <v>62.611400000000003</v>
      </c>
      <c r="C3350" s="346">
        <v>3847.05</v>
      </c>
      <c r="D3350" s="346"/>
      <c r="E3350" s="351">
        <f t="shared" si="248"/>
        <v>42087</v>
      </c>
      <c r="F3350" s="353">
        <f t="shared" si="249"/>
        <v>3.1246345589095226</v>
      </c>
      <c r="G3350" s="354">
        <f t="shared" si="250"/>
        <v>-0.6056080754633042</v>
      </c>
      <c r="I3350" s="351">
        <f t="shared" si="251"/>
        <v>42087</v>
      </c>
      <c r="J3350" s="353">
        <f t="array" ref="J3350">(PRODUCT(1+$F$2:F3350/100)-1)*100</f>
        <v>5133.3166165162411</v>
      </c>
      <c r="K3350" s="354">
        <f t="array" ref="K3350">(PRODUCT(1+$G$2:G3350/100)-1)*100</f>
        <v>147.26832152819728</v>
      </c>
      <c r="M3350" s="361">
        <f t="shared" si="252"/>
        <v>3.5624111449765152</v>
      </c>
    </row>
    <row r="3351" spans="1:13">
      <c r="A3351" s="350">
        <v>42088</v>
      </c>
      <c r="B3351" s="346">
        <v>60.25</v>
      </c>
      <c r="C3351" s="346">
        <v>3791.13</v>
      </c>
      <c r="D3351" s="346"/>
      <c r="E3351" s="351">
        <f t="shared" si="248"/>
        <v>42088</v>
      </c>
      <c r="F3351" s="353">
        <f t="shared" si="249"/>
        <v>-3.7715176469460876</v>
      </c>
      <c r="G3351" s="354">
        <f t="shared" si="250"/>
        <v>-1.453581315553476</v>
      </c>
      <c r="I3351" s="351">
        <f t="shared" si="251"/>
        <v>42088</v>
      </c>
      <c r="J3351" s="353">
        <f t="array" ref="J3351">(PRODUCT(1+$F$2:F3351/100)-1)*100</f>
        <v>4935.9411568037694</v>
      </c>
      <c r="K3351" s="354">
        <f t="array" ref="K3351">(PRODUCT(1+$G$2:G3351/100)-1)*100</f>
        <v>143.67407540718071</v>
      </c>
      <c r="M3351" s="361">
        <f t="shared" si="252"/>
        <v>3.565094968271866</v>
      </c>
    </row>
    <row r="3352" spans="1:13">
      <c r="A3352" s="350">
        <v>42089</v>
      </c>
      <c r="B3352" s="346">
        <v>59.751399999999997</v>
      </c>
      <c r="C3352" s="346">
        <v>3782.21</v>
      </c>
      <c r="D3352" s="346"/>
      <c r="E3352" s="351">
        <f t="shared" si="248"/>
        <v>42089</v>
      </c>
      <c r="F3352" s="353">
        <f t="shared" si="249"/>
        <v>-0.82755186721992224</v>
      </c>
      <c r="G3352" s="354">
        <f t="shared" si="250"/>
        <v>-0.23528604927818275</v>
      </c>
      <c r="I3352" s="351">
        <f t="shared" si="251"/>
        <v>42089</v>
      </c>
      <c r="J3352" s="353">
        <f t="array" ref="J3352">(PRODUCT(1+$F$2:F3352/100)-1)*100</f>
        <v>4894.2661317285438</v>
      </c>
      <c r="K3352" s="354">
        <f t="array" ref="K3352">(PRODUCT(1+$G$2:G3352/100)-1)*100</f>
        <v>143.10074430204</v>
      </c>
      <c r="M3352" s="361">
        <f t="shared" si="252"/>
        <v>3.5649991066557933</v>
      </c>
    </row>
    <row r="3353" spans="1:13">
      <c r="A3353" s="350">
        <v>42090</v>
      </c>
      <c r="B3353" s="346">
        <v>59.252800000000001</v>
      </c>
      <c r="C3353" s="346">
        <v>3791.9</v>
      </c>
      <c r="D3353" s="346"/>
      <c r="E3353" s="351">
        <f t="shared" si="248"/>
        <v>42090</v>
      </c>
      <c r="F3353" s="353">
        <f t="shared" si="249"/>
        <v>-0.83445743530694561</v>
      </c>
      <c r="G3353" s="354">
        <f t="shared" si="250"/>
        <v>0.25619941780070654</v>
      </c>
      <c r="I3353" s="351">
        <f t="shared" si="251"/>
        <v>42090</v>
      </c>
      <c r="J3353" s="353">
        <f t="array" ref="J3353">(PRODUCT(1+$F$2:F3353/100)-1)*100</f>
        <v>4852.5911066533181</v>
      </c>
      <c r="K3353" s="354">
        <f t="array" ref="K3353">(PRODUCT(1+$G$2:G3353/100)-1)*100</f>
        <v>143.723566993611</v>
      </c>
      <c r="M3353" s="361">
        <f t="shared" si="252"/>
        <v>3.5648947703276836</v>
      </c>
    </row>
    <row r="3354" spans="1:13">
      <c r="A3354" s="350">
        <v>42093</v>
      </c>
      <c r="B3354" s="346">
        <v>60.367100000000001</v>
      </c>
      <c r="C3354" s="346">
        <v>3838.65</v>
      </c>
      <c r="D3354" s="346"/>
      <c r="E3354" s="351">
        <f t="shared" si="248"/>
        <v>42093</v>
      </c>
      <c r="F3354" s="353">
        <f t="shared" si="249"/>
        <v>1.8805862338995061</v>
      </c>
      <c r="G3354" s="354">
        <f t="shared" si="250"/>
        <v>1.2328911627416339</v>
      </c>
      <c r="I3354" s="351">
        <f t="shared" si="251"/>
        <v>42093</v>
      </c>
      <c r="J3354" s="353">
        <f t="array" ref="J3354">(PRODUCT(1+$F$2:F3354/100)-1)*100</f>
        <v>4945.7288532263719</v>
      </c>
      <c r="K3354" s="354">
        <f t="array" ref="K3354">(PRODUCT(1+$G$2:G3354/100)-1)*100</f>
        <v>146.72841331259389</v>
      </c>
      <c r="M3354" s="361">
        <f t="shared" si="252"/>
        <v>3.5648288080036976</v>
      </c>
    </row>
    <row r="3355" spans="1:13">
      <c r="A3355" s="350">
        <v>42094</v>
      </c>
      <c r="B3355" s="346">
        <v>59.527099999999997</v>
      </c>
      <c r="C3355" s="346">
        <v>3805.27</v>
      </c>
      <c r="D3355" s="346"/>
      <c r="E3355" s="351">
        <f t="shared" si="248"/>
        <v>42094</v>
      </c>
      <c r="F3355" s="353">
        <f t="shared" si="249"/>
        <v>-1.3914864222399292</v>
      </c>
      <c r="G3355" s="354">
        <f t="shared" si="250"/>
        <v>-0.8695765438370251</v>
      </c>
      <c r="I3355" s="351">
        <f t="shared" si="251"/>
        <v>42094</v>
      </c>
      <c r="J3355" s="353">
        <f t="array" ref="J3355">(PRODUCT(1+$F$2:F3355/100)-1)*100</f>
        <v>4875.5182213306844</v>
      </c>
      <c r="K3355" s="354">
        <f t="array" ref="K3355">(PRODUCT(1+$G$2:G3355/100)-1)*100</f>
        <v>144.58292090344634</v>
      </c>
      <c r="M3355" s="361">
        <f t="shared" si="252"/>
        <v>3.5632418434012005</v>
      </c>
    </row>
    <row r="3356" spans="1:13">
      <c r="A3356" s="350">
        <v>42095</v>
      </c>
      <c r="B3356" s="346">
        <v>59.017099999999999</v>
      </c>
      <c r="C3356" s="346">
        <v>3790.66</v>
      </c>
      <c r="D3356" s="346"/>
      <c r="E3356" s="351">
        <f t="shared" si="248"/>
        <v>42095</v>
      </c>
      <c r="F3356" s="353">
        <f t="shared" si="249"/>
        <v>-0.8567526387141311</v>
      </c>
      <c r="G3356" s="354">
        <f t="shared" si="250"/>
        <v>-0.3839412183629598</v>
      </c>
      <c r="I3356" s="351">
        <f t="shared" si="251"/>
        <v>42095</v>
      </c>
      <c r="J3356" s="353">
        <f t="array" ref="J3356">(PRODUCT(1+$F$2:F3356/100)-1)*100</f>
        <v>4832.8903376797316</v>
      </c>
      <c r="K3356" s="354">
        <f t="array" ref="K3356">(PRODUCT(1+$G$2:G3356/100)-1)*100</f>
        <v>143.64386625702195</v>
      </c>
      <c r="M3356" s="361">
        <f t="shared" si="252"/>
        <v>3.5634419970966742</v>
      </c>
    </row>
    <row r="3357" spans="1:13">
      <c r="A3357" s="350">
        <v>42096</v>
      </c>
      <c r="B3357" s="346">
        <v>59.154299999999999</v>
      </c>
      <c r="C3357" s="346">
        <v>3804.14</v>
      </c>
      <c r="D3357" s="346"/>
      <c r="E3357" s="351">
        <f t="shared" si="248"/>
        <v>42096</v>
      </c>
      <c r="F3357" s="353">
        <f t="shared" si="249"/>
        <v>0.23247499453549203</v>
      </c>
      <c r="G3357" s="354">
        <f t="shared" si="250"/>
        <v>0.35561089625553155</v>
      </c>
      <c r="I3357" s="351">
        <f t="shared" si="251"/>
        <v>42096</v>
      </c>
      <c r="J3357" s="353">
        <f t="array" ref="J3357">(PRODUCT(1+$F$2:F3357/100)-1)*100</f>
        <v>4844.3580742226941</v>
      </c>
      <c r="K3357" s="354">
        <f t="array" ref="K3357">(PRODUCT(1+$G$2:G3357/100)-1)*100</f>
        <v>144.51029039349015</v>
      </c>
      <c r="M3357" s="361">
        <f t="shared" si="252"/>
        <v>3.5632024443507455</v>
      </c>
    </row>
    <row r="3358" spans="1:13">
      <c r="A3358" s="350">
        <v>42097</v>
      </c>
      <c r="B3358" s="346">
        <v>59.154299999999999</v>
      </c>
      <c r="C3358" s="346">
        <v>3804.14</v>
      </c>
      <c r="D3358" s="346"/>
      <c r="E3358" s="351">
        <f t="shared" si="248"/>
        <v>42097</v>
      </c>
      <c r="F3358" s="353">
        <f t="shared" si="249"/>
        <v>0</v>
      </c>
      <c r="G3358" s="354">
        <f t="shared" si="250"/>
        <v>0</v>
      </c>
      <c r="I3358" s="351">
        <f t="shared" si="251"/>
        <v>42097</v>
      </c>
      <c r="J3358" s="353">
        <f t="array" ref="J3358">(PRODUCT(1+$F$2:F3358/100)-1)*100</f>
        <v>4844.3580742226941</v>
      </c>
      <c r="K3358" s="354">
        <f t="array" ref="K3358">(PRODUCT(1+$G$2:G3358/100)-1)*100</f>
        <v>144.51029039349015</v>
      </c>
      <c r="M3358" s="361">
        <f t="shared" si="252"/>
        <v>3.5629894744314341</v>
      </c>
    </row>
    <row r="3359" spans="1:13">
      <c r="A3359" s="350">
        <v>42100</v>
      </c>
      <c r="B3359" s="346">
        <v>60.33</v>
      </c>
      <c r="C3359" s="346">
        <v>3829.31</v>
      </c>
      <c r="D3359" s="346"/>
      <c r="E3359" s="351">
        <f t="shared" si="248"/>
        <v>42100</v>
      </c>
      <c r="F3359" s="353">
        <f t="shared" si="249"/>
        <v>1.9875140099705257</v>
      </c>
      <c r="G3359" s="354">
        <f t="shared" si="250"/>
        <v>0.66164757343316616</v>
      </c>
      <c r="I3359" s="351">
        <f t="shared" si="251"/>
        <v>42100</v>
      </c>
      <c r="J3359" s="353">
        <f t="array" ref="J3359">(PRODUCT(1+$F$2:F3359/100)-1)*100</f>
        <v>4942.6278836509791</v>
      </c>
      <c r="K3359" s="354">
        <f t="array" ref="K3359">(PRODUCT(1+$G$2:G3359/100)-1)*100</f>
        <v>146.12808679667307</v>
      </c>
      <c r="M3359" s="361">
        <f t="shared" si="252"/>
        <v>3.5623121218241751</v>
      </c>
    </row>
    <row r="3360" spans="1:13">
      <c r="A3360" s="350">
        <v>42101</v>
      </c>
      <c r="B3360" s="346">
        <v>60.494300000000003</v>
      </c>
      <c r="C3360" s="346">
        <v>3821.49</v>
      </c>
      <c r="D3360" s="346"/>
      <c r="E3360" s="351">
        <f t="shared" si="248"/>
        <v>42101</v>
      </c>
      <c r="F3360" s="353">
        <f t="shared" si="249"/>
        <v>0.27233548814853403</v>
      </c>
      <c r="G3360" s="354">
        <f t="shared" si="250"/>
        <v>-0.20421433626424124</v>
      </c>
      <c r="I3360" s="351">
        <f t="shared" si="251"/>
        <v>42101</v>
      </c>
      <c r="J3360" s="353">
        <f t="array" ref="J3360">(PRODUCT(1+$F$2:F3360/100)-1)*100</f>
        <v>4956.3607489134338</v>
      </c>
      <c r="K3360" s="354">
        <f t="array" ref="K3360">(PRODUCT(1+$G$2:G3360/100)-1)*100</f>
        <v>145.62545795786139</v>
      </c>
      <c r="M3360" s="361">
        <f t="shared" si="252"/>
        <v>3.5623123658733142</v>
      </c>
    </row>
    <row r="3361" spans="1:13">
      <c r="A3361" s="350">
        <v>42102</v>
      </c>
      <c r="B3361" s="346">
        <v>63.05</v>
      </c>
      <c r="C3361" s="346">
        <v>3833.2</v>
      </c>
      <c r="D3361" s="346"/>
      <c r="E3361" s="351">
        <f t="shared" si="248"/>
        <v>42102</v>
      </c>
      <c r="F3361" s="353">
        <f t="shared" si="249"/>
        <v>4.2246955498286498</v>
      </c>
      <c r="G3361" s="354">
        <f t="shared" si="250"/>
        <v>0.30642498083208736</v>
      </c>
      <c r="I3361" s="351">
        <f t="shared" si="251"/>
        <v>42102</v>
      </c>
      <c r="J3361" s="353">
        <f t="array" ref="J3361">(PRODUCT(1+$F$2:F3361/100)-1)*100</f>
        <v>5169.9765964560629</v>
      </c>
      <c r="K3361" s="354">
        <f t="array" ref="K3361">(PRODUCT(1+$G$2:G3361/100)-1)*100</f>
        <v>146.37811572032749</v>
      </c>
      <c r="M3361" s="361">
        <f t="shared" si="252"/>
        <v>3.5651578312397212</v>
      </c>
    </row>
    <row r="3362" spans="1:13">
      <c r="A3362" s="350">
        <v>42103</v>
      </c>
      <c r="B3362" s="346">
        <v>62.785699999999999</v>
      </c>
      <c r="C3362" s="346">
        <v>3850.29</v>
      </c>
      <c r="D3362" s="346"/>
      <c r="E3362" s="351">
        <f t="shared" si="248"/>
        <v>42103</v>
      </c>
      <c r="F3362" s="353">
        <f t="shared" si="249"/>
        <v>-0.41919111816018928</v>
      </c>
      <c r="G3362" s="354">
        <f t="shared" si="250"/>
        <v>0.44584159449023719</v>
      </c>
      <c r="I3362" s="351">
        <f t="shared" si="251"/>
        <v>42103</v>
      </c>
      <c r="J3362" s="353">
        <f t="array" ref="J3362">(PRODUCT(1+$F$2:F3362/100)-1)*100</f>
        <v>5147.8853226345982</v>
      </c>
      <c r="K3362" s="354">
        <f t="array" ref="K3362">(PRODUCT(1+$G$2:G3362/100)-1)*100</f>
        <v>147.47657183993002</v>
      </c>
      <c r="M3362" s="361">
        <f t="shared" si="252"/>
        <v>3.562783886160283</v>
      </c>
    </row>
    <row r="3363" spans="1:13">
      <c r="A3363" s="350">
        <v>42104</v>
      </c>
      <c r="B3363" s="346">
        <v>64.938599999999994</v>
      </c>
      <c r="C3363" s="346">
        <v>3870.31</v>
      </c>
      <c r="D3363" s="346"/>
      <c r="E3363" s="351">
        <f t="shared" si="248"/>
        <v>42104</v>
      </c>
      <c r="F3363" s="353">
        <f t="shared" si="249"/>
        <v>3.4289655128476593</v>
      </c>
      <c r="G3363" s="354">
        <f t="shared" si="250"/>
        <v>0.51996083411898208</v>
      </c>
      <c r="I3363" s="351">
        <f t="shared" si="251"/>
        <v>42104</v>
      </c>
      <c r="J3363" s="353">
        <f t="array" ref="J3363">(PRODUCT(1+$F$2:F3363/100)-1)*100</f>
        <v>5327.8335005015333</v>
      </c>
      <c r="K3363" s="354">
        <f t="array" ref="K3363">(PRODUCT(1+$G$2:G3363/100)-1)*100</f>
        <v>148.76335308711796</v>
      </c>
      <c r="M3363" s="361">
        <f t="shared" si="252"/>
        <v>3.56062101655789</v>
      </c>
    </row>
    <row r="3364" spans="1:13">
      <c r="A3364" s="350">
        <v>42107</v>
      </c>
      <c r="B3364" s="346">
        <v>67.811400000000006</v>
      </c>
      <c r="C3364" s="346">
        <v>3852.93</v>
      </c>
      <c r="D3364" s="346"/>
      <c r="E3364" s="351">
        <f t="shared" si="248"/>
        <v>42107</v>
      </c>
      <c r="F3364" s="353">
        <f t="shared" si="249"/>
        <v>4.4238711644538187</v>
      </c>
      <c r="G3364" s="354">
        <f t="shared" si="250"/>
        <v>-0.44905963604983112</v>
      </c>
      <c r="I3364" s="351">
        <f t="shared" si="251"/>
        <v>42107</v>
      </c>
      <c r="J3364" s="353">
        <f t="array" ref="J3364">(PRODUCT(1+$F$2:F3364/100)-1)*100</f>
        <v>5567.953861584785</v>
      </c>
      <c r="K3364" s="354">
        <f t="array" ref="K3364">(PRODUCT(1+$G$2:G3364/100)-1)*100</f>
        <v>147.6462572791196</v>
      </c>
      <c r="M3364" s="361">
        <f t="shared" si="252"/>
        <v>3.5627678649850312</v>
      </c>
    </row>
    <row r="3365" spans="1:13">
      <c r="A3365" s="350">
        <v>42108</v>
      </c>
      <c r="B3365" s="346">
        <v>68.387100000000004</v>
      </c>
      <c r="C3365" s="346">
        <v>3859.22</v>
      </c>
      <c r="D3365" s="346"/>
      <c r="E3365" s="351">
        <f t="shared" si="248"/>
        <v>42108</v>
      </c>
      <c r="F3365" s="353">
        <f t="shared" si="249"/>
        <v>0.84897229669347318</v>
      </c>
      <c r="G3365" s="354">
        <f t="shared" si="250"/>
        <v>0.16325238195347147</v>
      </c>
      <c r="I3365" s="351">
        <f t="shared" si="251"/>
        <v>42108</v>
      </c>
      <c r="J3365" s="353">
        <f t="array" ref="J3365">(PRODUCT(1+$F$2:F3365/100)-1)*100</f>
        <v>5616.0732196590079</v>
      </c>
      <c r="K3365" s="354">
        <f t="array" ref="K3365">(PRODUCT(1+$G$2:G3365/100)-1)*100</f>
        <v>148.0505456929464</v>
      </c>
      <c r="M3365" s="361">
        <f t="shared" si="252"/>
        <v>3.5596628672868773</v>
      </c>
    </row>
    <row r="3366" spans="1:13">
      <c r="A3366" s="350">
        <v>42109</v>
      </c>
      <c r="B3366" s="346">
        <v>67.922799999999995</v>
      </c>
      <c r="C3366" s="346">
        <v>3879.1</v>
      </c>
      <c r="D3366" s="346"/>
      <c r="E3366" s="351">
        <f t="shared" si="248"/>
        <v>42109</v>
      </c>
      <c r="F3366" s="353">
        <f t="shared" si="249"/>
        <v>-0.67892921325807265</v>
      </c>
      <c r="G3366" s="354">
        <f t="shared" si="250"/>
        <v>0.51513000036276235</v>
      </c>
      <c r="I3366" s="351">
        <f t="shared" si="251"/>
        <v>42109</v>
      </c>
      <c r="J3366" s="353">
        <f t="array" ref="J3366">(PRODUCT(1+$F$2:F3366/100)-1)*100</f>
        <v>5577.2651287195213</v>
      </c>
      <c r="K3366" s="354">
        <f t="array" ref="K3366">(PRODUCT(1+$G$2:G3366/100)-1)*100</f>
        <v>149.32832846987432</v>
      </c>
      <c r="M3366" s="361">
        <f t="shared" si="252"/>
        <v>3.5597986325713209</v>
      </c>
    </row>
    <row r="3367" spans="1:13">
      <c r="A3367" s="350">
        <v>42110</v>
      </c>
      <c r="B3367" s="346">
        <v>80.292900000000003</v>
      </c>
      <c r="C3367" s="346">
        <v>3876.17</v>
      </c>
      <c r="D3367" s="346"/>
      <c r="E3367" s="351">
        <f t="shared" si="248"/>
        <v>42110</v>
      </c>
      <c r="F3367" s="353">
        <f t="shared" si="249"/>
        <v>18.211999505320755</v>
      </c>
      <c r="G3367" s="354">
        <f t="shared" si="250"/>
        <v>-7.5532984455151109E-2</v>
      </c>
      <c r="I3367" s="351">
        <f t="shared" si="251"/>
        <v>42110</v>
      </c>
      <c r="J3367" s="353">
        <f t="array" ref="J3367">(PRODUCT(1+$F$2:F3367/100)-1)*100</f>
        <v>6611.2086258776671</v>
      </c>
      <c r="K3367" s="354">
        <f t="array" ref="K3367">(PRODUCT(1+$G$2:G3367/100)-1)*100</f>
        <v>149.14000334228891</v>
      </c>
      <c r="M3367" s="361">
        <f t="shared" si="252"/>
        <v>3.6153932540056846</v>
      </c>
    </row>
    <row r="3368" spans="1:13">
      <c r="A3368" s="350">
        <v>42111</v>
      </c>
      <c r="B3368" s="346">
        <v>81.650000000000006</v>
      </c>
      <c r="C3368" s="346">
        <v>3832.33</v>
      </c>
      <c r="D3368" s="346"/>
      <c r="E3368" s="351">
        <f t="shared" si="248"/>
        <v>42111</v>
      </c>
      <c r="F3368" s="353">
        <f t="shared" si="249"/>
        <v>1.6901868035654521</v>
      </c>
      <c r="G3368" s="354">
        <f t="shared" si="250"/>
        <v>-1.1310133456479021</v>
      </c>
      <c r="I3368" s="351">
        <f t="shared" si="251"/>
        <v>42111</v>
      </c>
      <c r="J3368" s="353">
        <f t="array" ref="J3368">(PRODUCT(1+$F$2:F3368/100)-1)*100</f>
        <v>6724.6405884319984</v>
      </c>
      <c r="K3368" s="354">
        <f t="array" ref="K3368">(PRODUCT(1+$G$2:G3368/100)-1)*100</f>
        <v>146.32219665513998</v>
      </c>
      <c r="M3368" s="361">
        <f t="shared" si="252"/>
        <v>3.610344833958266</v>
      </c>
    </row>
    <row r="3369" spans="1:13">
      <c r="A3369" s="350">
        <v>42114</v>
      </c>
      <c r="B3369" s="346">
        <v>81.055700000000002</v>
      </c>
      <c r="C3369" s="346">
        <v>3867.82</v>
      </c>
      <c r="D3369" s="346"/>
      <c r="E3369" s="351">
        <f t="shared" si="248"/>
        <v>42114</v>
      </c>
      <c r="F3369" s="353">
        <f t="shared" si="249"/>
        <v>-0.72786282914880651</v>
      </c>
      <c r="G3369" s="354">
        <f t="shared" si="250"/>
        <v>0.92606847531397918</v>
      </c>
      <c r="I3369" s="351">
        <f t="shared" si="251"/>
        <v>42114</v>
      </c>
      <c r="J3369" s="353">
        <f t="array" ref="J3369">(PRODUCT(1+$F$2:F3369/100)-1)*100</f>
        <v>6674.9665663657997</v>
      </c>
      <c r="K3369" s="354">
        <f t="array" ref="K3369">(PRODUCT(1+$G$2:G3369/100)-1)*100</f>
        <v>148.60330886606414</v>
      </c>
      <c r="M3369" s="361">
        <f t="shared" si="252"/>
        <v>3.610503793637748</v>
      </c>
    </row>
    <row r="3370" spans="1:13">
      <c r="A3370" s="350">
        <v>42115</v>
      </c>
      <c r="B3370" s="346">
        <v>80.062799999999996</v>
      </c>
      <c r="C3370" s="346">
        <v>3862.15</v>
      </c>
      <c r="D3370" s="346"/>
      <c r="E3370" s="351">
        <f t="shared" si="248"/>
        <v>42115</v>
      </c>
      <c r="F3370" s="353">
        <f t="shared" si="249"/>
        <v>-1.2249601200162386</v>
      </c>
      <c r="G3370" s="354">
        <f t="shared" si="250"/>
        <v>-0.1465942055214553</v>
      </c>
      <c r="I3370" s="351">
        <f t="shared" si="251"/>
        <v>42115</v>
      </c>
      <c r="J3370" s="353">
        <f t="array" ref="J3370">(PRODUCT(1+$F$2:F3370/100)-1)*100</f>
        <v>6591.9759277833846</v>
      </c>
      <c r="K3370" s="354">
        <f t="array" ref="K3370">(PRODUCT(1+$G$2:G3370/100)-1)*100</f>
        <v>148.23887082053187</v>
      </c>
      <c r="M3370" s="361">
        <f t="shared" si="252"/>
        <v>3.6108979948829858</v>
      </c>
    </row>
    <row r="3371" spans="1:13">
      <c r="A3371" s="350">
        <v>42116</v>
      </c>
      <c r="B3371" s="346">
        <v>79.668499999999995</v>
      </c>
      <c r="C3371" s="346">
        <v>3881.93</v>
      </c>
      <c r="D3371" s="346"/>
      <c r="E3371" s="351">
        <f t="shared" si="248"/>
        <v>42116</v>
      </c>
      <c r="F3371" s="353">
        <f t="shared" si="249"/>
        <v>-0.49248839660865906</v>
      </c>
      <c r="G3371" s="354">
        <f t="shared" si="250"/>
        <v>0.51214996828190529</v>
      </c>
      <c r="I3371" s="351">
        <f t="shared" si="251"/>
        <v>42116</v>
      </c>
      <c r="J3371" s="353">
        <f t="array" ref="J3371">(PRODUCT(1+$F$2:F3371/100)-1)*100</f>
        <v>6559.0187228352061</v>
      </c>
      <c r="K3371" s="354">
        <f t="array" ref="K3371">(PRODUCT(1+$G$2:G3371/100)-1)*100</f>
        <v>149.5102261187026</v>
      </c>
      <c r="M3371" s="361">
        <f t="shared" si="252"/>
        <v>3.610751597903449</v>
      </c>
    </row>
    <row r="3372" spans="1:13">
      <c r="A3372" s="350">
        <v>42117</v>
      </c>
      <c r="B3372" s="346">
        <v>79.865700000000004</v>
      </c>
      <c r="C3372" s="346">
        <v>3891.46</v>
      </c>
      <c r="D3372" s="346"/>
      <c r="E3372" s="351">
        <f t="shared" si="248"/>
        <v>42117</v>
      </c>
      <c r="F3372" s="353">
        <f t="shared" si="249"/>
        <v>0.24752568455539414</v>
      </c>
      <c r="G3372" s="354">
        <f t="shared" si="250"/>
        <v>0.24549644120321901</v>
      </c>
      <c r="I3372" s="351">
        <f t="shared" si="251"/>
        <v>42117</v>
      </c>
      <c r="J3372" s="353">
        <f t="array" ref="J3372">(PRODUCT(1+$F$2:F3372/100)-1)*100</f>
        <v>6575.501504513576</v>
      </c>
      <c r="K3372" s="354">
        <f t="array" ref="K3372">(PRODUCT(1+$G$2:G3372/100)-1)*100</f>
        <v>150.12276484426209</v>
      </c>
      <c r="M3372" s="361">
        <f t="shared" si="252"/>
        <v>3.6074739214444471</v>
      </c>
    </row>
    <row r="3373" spans="1:13">
      <c r="A3373" s="350">
        <v>42118</v>
      </c>
      <c r="B3373" s="346">
        <v>79.770700000000005</v>
      </c>
      <c r="C3373" s="346">
        <v>3900.24</v>
      </c>
      <c r="D3373" s="346"/>
      <c r="E3373" s="351">
        <f t="shared" si="248"/>
        <v>42118</v>
      </c>
      <c r="F3373" s="353">
        <f t="shared" si="249"/>
        <v>-0.11894968678669571</v>
      </c>
      <c r="G3373" s="354">
        <f t="shared" si="250"/>
        <v>0.22562226002580399</v>
      </c>
      <c r="I3373" s="351">
        <f t="shared" si="251"/>
        <v>42118</v>
      </c>
      <c r="J3373" s="353">
        <f t="array" ref="J3373">(PRODUCT(1+$F$2:F3373/100)-1)*100</f>
        <v>6567.5610163825168</v>
      </c>
      <c r="K3373" s="354">
        <f t="array" ref="K3373">(PRODUCT(1+$G$2:G3373/100)-1)*100</f>
        <v>150.68709747914278</v>
      </c>
      <c r="M3373" s="361">
        <f t="shared" si="252"/>
        <v>3.5716205862903259</v>
      </c>
    </row>
    <row r="3374" spans="1:13">
      <c r="A3374" s="350">
        <v>42121</v>
      </c>
      <c r="B3374" s="346">
        <v>80.868600000000001</v>
      </c>
      <c r="C3374" s="346">
        <v>3884.1</v>
      </c>
      <c r="D3374" s="346"/>
      <c r="E3374" s="351">
        <f t="shared" si="248"/>
        <v>42121</v>
      </c>
      <c r="F3374" s="353">
        <f t="shared" si="249"/>
        <v>1.3763198768470097</v>
      </c>
      <c r="G3374" s="354">
        <f t="shared" si="250"/>
        <v>-0.41382068795765559</v>
      </c>
      <c r="I3374" s="351">
        <f t="shared" si="251"/>
        <v>42121</v>
      </c>
      <c r="J3374" s="353">
        <f t="array" ref="J3374">(PRODUCT(1+$F$2:F3374/100)-1)*100</f>
        <v>6659.3279839518909</v>
      </c>
      <c r="K3374" s="354">
        <f t="array" ref="K3374">(PRODUCT(1+$G$2:G3374/100)-1)*100</f>
        <v>149.64970240773349</v>
      </c>
      <c r="M3374" s="361">
        <f t="shared" si="252"/>
        <v>3.5712375355313113</v>
      </c>
    </row>
    <row r="3375" spans="1:13">
      <c r="A3375" s="350">
        <v>42122</v>
      </c>
      <c r="B3375" s="346">
        <v>80.437100000000001</v>
      </c>
      <c r="C3375" s="346">
        <v>3895.21</v>
      </c>
      <c r="D3375" s="346"/>
      <c r="E3375" s="351">
        <f t="shared" si="248"/>
        <v>42122</v>
      </c>
      <c r="F3375" s="353">
        <f t="shared" si="249"/>
        <v>-0.53358163737222686</v>
      </c>
      <c r="G3375" s="354">
        <f t="shared" si="250"/>
        <v>0.28603794958934614</v>
      </c>
      <c r="I3375" s="351">
        <f t="shared" si="251"/>
        <v>42122</v>
      </c>
      <c r="J3375" s="353">
        <f t="array" ref="J3375">(PRODUCT(1+$F$2:F3375/100)-1)*100</f>
        <v>6623.2614510197618</v>
      </c>
      <c r="K3375" s="354">
        <f t="array" ref="K3375">(PRODUCT(1+$G$2:G3375/100)-1)*100</f>
        <v>150.36379529765645</v>
      </c>
      <c r="M3375" s="361">
        <f t="shared" si="252"/>
        <v>3.5707927950652718</v>
      </c>
    </row>
    <row r="3376" spans="1:13">
      <c r="A3376" s="350">
        <v>42123</v>
      </c>
      <c r="B3376" s="346">
        <v>80.4071</v>
      </c>
      <c r="C3376" s="346">
        <v>3880.9</v>
      </c>
      <c r="D3376" s="346"/>
      <c r="E3376" s="351">
        <f t="shared" si="248"/>
        <v>42123</v>
      </c>
      <c r="F3376" s="353">
        <f t="shared" si="249"/>
        <v>-3.7296222762883691E-2</v>
      </c>
      <c r="G3376" s="354">
        <f t="shared" si="250"/>
        <v>-0.36737428790745152</v>
      </c>
      <c r="I3376" s="351">
        <f t="shared" si="251"/>
        <v>42123</v>
      </c>
      <c r="J3376" s="353">
        <f t="array" ref="J3376">(PRODUCT(1+$F$2:F3376/100)-1)*100</f>
        <v>6620.753928452059</v>
      </c>
      <c r="K3376" s="354">
        <f t="array" ref="K3376">(PRODUCT(1+$G$2:G3376/100)-1)*100</f>
        <v>149.44402308750364</v>
      </c>
      <c r="M3376" s="361">
        <f t="shared" si="252"/>
        <v>3.5701894414105175</v>
      </c>
    </row>
    <row r="3377" spans="1:13">
      <c r="A3377" s="350">
        <v>42124</v>
      </c>
      <c r="B3377" s="346">
        <v>79.5</v>
      </c>
      <c r="C3377" s="346">
        <v>3841.78</v>
      </c>
      <c r="D3377" s="346"/>
      <c r="E3377" s="351">
        <f t="shared" si="248"/>
        <v>42124</v>
      </c>
      <c r="F3377" s="353">
        <f t="shared" si="249"/>
        <v>-1.1281342070538547</v>
      </c>
      <c r="G3377" s="354">
        <f t="shared" si="250"/>
        <v>-1.0080136050915955</v>
      </c>
      <c r="I3377" s="351">
        <f t="shared" si="251"/>
        <v>42124</v>
      </c>
      <c r="J3377" s="353">
        <f t="array" ref="J3377">(PRODUCT(1+$F$2:F3377/100)-1)*100</f>
        <v>6544.9348044132767</v>
      </c>
      <c r="K3377" s="354">
        <f t="array" ref="K3377">(PRODUCT(1+$G$2:G3377/100)-1)*100</f>
        <v>146.92959339769379</v>
      </c>
      <c r="M3377" s="361">
        <f t="shared" si="252"/>
        <v>3.56675754793778</v>
      </c>
    </row>
    <row r="3378" spans="1:13">
      <c r="A3378" s="350">
        <v>42125</v>
      </c>
      <c r="B3378" s="346">
        <v>79.575699999999998</v>
      </c>
      <c r="C3378" s="346">
        <v>3883.75</v>
      </c>
      <c r="D3378" s="346"/>
      <c r="E3378" s="351">
        <f t="shared" si="248"/>
        <v>42125</v>
      </c>
      <c r="F3378" s="353">
        <f t="shared" si="249"/>
        <v>9.522012578615513E-2</v>
      </c>
      <c r="G3378" s="354">
        <f t="shared" si="250"/>
        <v>1.0924623481823437</v>
      </c>
      <c r="I3378" s="351">
        <f t="shared" si="251"/>
        <v>42125</v>
      </c>
      <c r="J3378" s="353">
        <f t="array" ref="J3378">(PRODUCT(1+$F$2:F3378/100)-1)*100</f>
        <v>6551.2621196924474</v>
      </c>
      <c r="K3378" s="354">
        <f t="array" ref="K3378">(PRODUCT(1+$G$2:G3378/100)-1)*100</f>
        <v>149.62720623208332</v>
      </c>
      <c r="M3378" s="361">
        <f t="shared" si="252"/>
        <v>3.5665010706526989</v>
      </c>
    </row>
    <row r="3379" spans="1:13">
      <c r="A3379" s="350">
        <v>42128</v>
      </c>
      <c r="B3379" s="346">
        <v>79.2714</v>
      </c>
      <c r="C3379" s="346">
        <v>3895.16</v>
      </c>
      <c r="D3379" s="346"/>
      <c r="E3379" s="351">
        <f t="shared" si="248"/>
        <v>42128</v>
      </c>
      <c r="F3379" s="353">
        <f t="shared" si="249"/>
        <v>-0.38240317081721376</v>
      </c>
      <c r="G3379" s="354">
        <f t="shared" si="250"/>
        <v>0.29378822014805017</v>
      </c>
      <c r="I3379" s="351">
        <f t="shared" si="251"/>
        <v>42128</v>
      </c>
      <c r="J3379" s="353">
        <f t="array" ref="J3379">(PRODUCT(1+$F$2:F3379/100)-1)*100</f>
        <v>6525.8274824473783</v>
      </c>
      <c r="K3379" s="354">
        <f t="array" ref="K3379">(PRODUCT(1+$G$2:G3379/100)-1)*100</f>
        <v>150.36058155827786</v>
      </c>
      <c r="M3379" s="361">
        <f t="shared" si="252"/>
        <v>3.5664816675776168</v>
      </c>
    </row>
    <row r="3380" spans="1:13">
      <c r="A3380" s="350">
        <v>42129</v>
      </c>
      <c r="B3380" s="346">
        <v>80.7928</v>
      </c>
      <c r="C3380" s="346">
        <v>3849.41</v>
      </c>
      <c r="D3380" s="346"/>
      <c r="E3380" s="351">
        <f t="shared" si="248"/>
        <v>42129</v>
      </c>
      <c r="F3380" s="353">
        <f t="shared" si="249"/>
        <v>1.9192293815928574</v>
      </c>
      <c r="G3380" s="354">
        <f t="shared" si="250"/>
        <v>-1.1745345505704496</v>
      </c>
      <c r="I3380" s="351">
        <f t="shared" si="251"/>
        <v>42129</v>
      </c>
      <c r="J3380" s="353">
        <f t="array" ref="J3380">(PRODUCT(1+$F$2:F3380/100)-1)*100</f>
        <v>6652.9923102641633</v>
      </c>
      <c r="K3380" s="354">
        <f t="array" ref="K3380">(PRODUCT(1+$G$2:G3380/100)-1)*100</f>
        <v>147.42001002686678</v>
      </c>
      <c r="M3380" s="361">
        <f t="shared" si="252"/>
        <v>3.5556749897438924</v>
      </c>
    </row>
    <row r="3381" spans="1:13">
      <c r="A3381" s="350">
        <v>42130</v>
      </c>
      <c r="B3381" s="346">
        <v>80.077100000000002</v>
      </c>
      <c r="C3381" s="346">
        <v>3833.7</v>
      </c>
      <c r="D3381" s="346"/>
      <c r="E3381" s="351">
        <f t="shared" si="248"/>
        <v>42130</v>
      </c>
      <c r="F3381" s="353">
        <f t="shared" si="249"/>
        <v>-0.88584626352843365</v>
      </c>
      <c r="G3381" s="354">
        <f t="shared" si="250"/>
        <v>-0.40811449027253754</v>
      </c>
      <c r="I3381" s="351">
        <f t="shared" si="251"/>
        <v>42130</v>
      </c>
      <c r="J3381" s="353">
        <f t="array" ref="J3381">(PRODUCT(1+$F$2:F3381/100)-1)*100</f>
        <v>6593.1711802073251</v>
      </c>
      <c r="K3381" s="354">
        <f t="array" ref="K3381">(PRODUCT(1+$G$2:G3381/100)-1)*100</f>
        <v>146.41025311411337</v>
      </c>
      <c r="M3381" s="361">
        <f t="shared" si="252"/>
        <v>3.5530033714091758</v>
      </c>
    </row>
    <row r="3382" spans="1:13">
      <c r="A3382" s="350">
        <v>42131</v>
      </c>
      <c r="B3382" s="346">
        <v>80.748599999999996</v>
      </c>
      <c r="C3382" s="346">
        <v>3849.13</v>
      </c>
      <c r="D3382" s="346"/>
      <c r="E3382" s="351">
        <f t="shared" si="248"/>
        <v>42131</v>
      </c>
      <c r="F3382" s="353">
        <f t="shared" si="249"/>
        <v>0.83856683121641407</v>
      </c>
      <c r="G3382" s="354">
        <f t="shared" si="250"/>
        <v>0.40248324073350883</v>
      </c>
      <c r="I3382" s="351">
        <f t="shared" si="251"/>
        <v>42131</v>
      </c>
      <c r="J3382" s="353">
        <f t="array" ref="J3382">(PRODUCT(1+$F$2:F3382/100)-1)*100</f>
        <v>6649.2978936810796</v>
      </c>
      <c r="K3382" s="354">
        <f t="array" ref="K3382">(PRODUCT(1+$G$2:G3382/100)-1)*100</f>
        <v>147.4020130863467</v>
      </c>
      <c r="M3382" s="361">
        <f t="shared" si="252"/>
        <v>3.5530499209689088</v>
      </c>
    </row>
    <row r="3383" spans="1:13">
      <c r="A3383" s="350">
        <v>42132</v>
      </c>
      <c r="B3383" s="346">
        <v>82.085700000000003</v>
      </c>
      <c r="C3383" s="346">
        <v>3901.01</v>
      </c>
      <c r="D3383" s="346"/>
      <c r="E3383" s="351">
        <f t="shared" si="248"/>
        <v>42132</v>
      </c>
      <c r="F3383" s="353">
        <f t="shared" si="249"/>
        <v>1.655880101946039</v>
      </c>
      <c r="G3383" s="354">
        <f t="shared" si="250"/>
        <v>1.3478370436955878</v>
      </c>
      <c r="I3383" s="351">
        <f t="shared" si="251"/>
        <v>42132</v>
      </c>
      <c r="J3383" s="353">
        <f t="array" ref="J3383">(PRODUCT(1+$F$2:F3383/100)-1)*100</f>
        <v>6761.0581745236077</v>
      </c>
      <c r="K3383" s="354">
        <f t="array" ref="K3383">(PRODUCT(1+$G$2:G3383/100)-1)*100</f>
        <v>150.7365890655731</v>
      </c>
      <c r="M3383" s="361">
        <f t="shared" si="252"/>
        <v>3.5531011889201709</v>
      </c>
    </row>
    <row r="3384" spans="1:13">
      <c r="A3384" s="350">
        <v>42135</v>
      </c>
      <c r="B3384" s="346">
        <v>84.277799999999999</v>
      </c>
      <c r="C3384" s="346">
        <v>3881.93</v>
      </c>
      <c r="D3384" s="346"/>
      <c r="E3384" s="351">
        <f t="shared" si="248"/>
        <v>42135</v>
      </c>
      <c r="F3384" s="353">
        <f t="shared" si="249"/>
        <v>2.6705016829971617</v>
      </c>
      <c r="G3384" s="354">
        <f t="shared" si="250"/>
        <v>-0.4891041038090238</v>
      </c>
      <c r="I3384" s="351">
        <f t="shared" si="251"/>
        <v>42135</v>
      </c>
      <c r="J3384" s="353">
        <f t="array" ref="J3384">(PRODUCT(1+$F$2:F3384/100)-1)*100</f>
        <v>6944.2828485456739</v>
      </c>
      <c r="K3384" s="354">
        <f t="array" ref="K3384">(PRODUCT(1+$G$2:G3384/100)-1)*100</f>
        <v>149.5102261187026</v>
      </c>
      <c r="M3384" s="361">
        <f t="shared" si="252"/>
        <v>3.5534966894792333</v>
      </c>
    </row>
    <row r="3385" spans="1:13">
      <c r="A3385" s="350">
        <v>42136</v>
      </c>
      <c r="B3385" s="346">
        <v>83.377099999999999</v>
      </c>
      <c r="C3385" s="346">
        <v>3870.69</v>
      </c>
      <c r="D3385" s="346"/>
      <c r="E3385" s="351">
        <f t="shared" si="248"/>
        <v>42136</v>
      </c>
      <c r="F3385" s="353">
        <f t="shared" si="249"/>
        <v>-1.0687274703421346</v>
      </c>
      <c r="G3385" s="354">
        <f t="shared" si="250"/>
        <v>-0.2895466945565639</v>
      </c>
      <c r="I3385" s="351">
        <f t="shared" si="251"/>
        <v>42136</v>
      </c>
      <c r="J3385" s="353">
        <f t="array" ref="J3385">(PRODUCT(1+$F$2:F3385/100)-1)*100</f>
        <v>6868.998662654667</v>
      </c>
      <c r="K3385" s="354">
        <f t="array" ref="K3385">(PRODUCT(1+$G$2:G3385/100)-1)*100</f>
        <v>148.78777750639526</v>
      </c>
      <c r="M3385" s="361">
        <f t="shared" si="252"/>
        <v>3.5523104885658809</v>
      </c>
    </row>
    <row r="3386" spans="1:13">
      <c r="A3386" s="350">
        <v>42137</v>
      </c>
      <c r="B3386" s="346">
        <v>82.872900000000001</v>
      </c>
      <c r="C3386" s="346">
        <v>3870.36</v>
      </c>
      <c r="D3386" s="346"/>
      <c r="E3386" s="351">
        <f t="shared" si="248"/>
        <v>42137</v>
      </c>
      <c r="F3386" s="353">
        <f t="shared" si="249"/>
        <v>-0.60472239979562081</v>
      </c>
      <c r="G3386" s="354">
        <f t="shared" si="250"/>
        <v>-8.525611712639769E-3</v>
      </c>
      <c r="I3386" s="351">
        <f t="shared" si="251"/>
        <v>42137</v>
      </c>
      <c r="J3386" s="353">
        <f t="array" ref="J3386">(PRODUCT(1+$F$2:F3386/100)-1)*100</f>
        <v>6826.8555667001365</v>
      </c>
      <c r="K3386" s="354">
        <f t="array" ref="K3386">(PRODUCT(1+$G$2:G3386/100)-1)*100</f>
        <v>148.76656682649659</v>
      </c>
      <c r="M3386" s="361">
        <f t="shared" si="252"/>
        <v>3.5447894940663485</v>
      </c>
    </row>
    <row r="3387" spans="1:13">
      <c r="A3387" s="350">
        <v>42138</v>
      </c>
      <c r="B3387" s="346">
        <v>83.835700000000003</v>
      </c>
      <c r="C3387" s="346">
        <v>3912.52</v>
      </c>
      <c r="D3387" s="346"/>
      <c r="E3387" s="351">
        <f t="shared" si="248"/>
        <v>42138</v>
      </c>
      <c r="F3387" s="353">
        <f t="shared" si="249"/>
        <v>1.1617790616715418</v>
      </c>
      <c r="G3387" s="354">
        <f t="shared" si="250"/>
        <v>1.0893043541169156</v>
      </c>
      <c r="I3387" s="351">
        <f t="shared" si="251"/>
        <v>42138</v>
      </c>
      <c r="J3387" s="353">
        <f t="array" ref="J3387">(PRODUCT(1+$F$2:F3387/100)-1)*100</f>
        <v>6907.3303243062883</v>
      </c>
      <c r="K3387" s="354">
        <f t="array" ref="K3387">(PRODUCT(1+$G$2:G3387/100)-1)*100</f>
        <v>151.47639187052476</v>
      </c>
      <c r="M3387" s="361">
        <f t="shared" si="252"/>
        <v>3.5447838680921731</v>
      </c>
    </row>
    <row r="3388" spans="1:13">
      <c r="A3388" s="350">
        <v>42139</v>
      </c>
      <c r="B3388" s="346">
        <v>87.607100000000003</v>
      </c>
      <c r="C3388" s="346">
        <v>3915.99</v>
      </c>
      <c r="D3388" s="346"/>
      <c r="E3388" s="351">
        <f t="shared" si="248"/>
        <v>42139</v>
      </c>
      <c r="F3388" s="353">
        <f t="shared" si="249"/>
        <v>4.4985608756174189</v>
      </c>
      <c r="G3388" s="354">
        <f t="shared" si="250"/>
        <v>8.8689642481054598E-2</v>
      </c>
      <c r="I3388" s="351">
        <f t="shared" si="251"/>
        <v>42139</v>
      </c>
      <c r="J3388" s="353">
        <f t="array" ref="J3388">(PRODUCT(1+$F$2:F3388/100)-1)*100</f>
        <v>7222.5593447008068</v>
      </c>
      <c r="K3388" s="354">
        <f t="array" ref="K3388">(PRODUCT(1+$G$2:G3388/100)-1)*100</f>
        <v>151.69942538339899</v>
      </c>
      <c r="M3388" s="361">
        <f t="shared" si="252"/>
        <v>3.5479060447443316</v>
      </c>
    </row>
    <row r="3389" spans="1:13">
      <c r="A3389" s="350">
        <v>42142</v>
      </c>
      <c r="B3389" s="346">
        <v>88.267200000000003</v>
      </c>
      <c r="C3389" s="346">
        <v>3928.15</v>
      </c>
      <c r="D3389" s="346"/>
      <c r="E3389" s="351">
        <f t="shared" si="248"/>
        <v>42142</v>
      </c>
      <c r="F3389" s="353">
        <f t="shared" si="249"/>
        <v>0.75347774324228123</v>
      </c>
      <c r="G3389" s="354">
        <f t="shared" si="250"/>
        <v>0.31052173269083827</v>
      </c>
      <c r="I3389" s="351">
        <f t="shared" si="251"/>
        <v>42142</v>
      </c>
      <c r="J3389" s="353">
        <f t="array" ref="J3389">(PRODUCT(1+$F$2:F3389/100)-1)*100</f>
        <v>7277.7331995988352</v>
      </c>
      <c r="K3389" s="354">
        <f t="array" ref="K3389">(PRODUCT(1+$G$2:G3389/100)-1)*100</f>
        <v>152.48100680027238</v>
      </c>
      <c r="M3389" s="361">
        <f t="shared" si="252"/>
        <v>3.5441871213723282</v>
      </c>
    </row>
    <row r="3390" spans="1:13">
      <c r="A3390" s="350">
        <v>42143</v>
      </c>
      <c r="B3390" s="346">
        <v>88.0685</v>
      </c>
      <c r="C3390" s="346">
        <v>3926.41</v>
      </c>
      <c r="D3390" s="346"/>
      <c r="E3390" s="351">
        <f t="shared" si="248"/>
        <v>42143</v>
      </c>
      <c r="F3390" s="353">
        <f t="shared" si="249"/>
        <v>-0.2251119328584128</v>
      </c>
      <c r="G3390" s="354">
        <f t="shared" si="250"/>
        <v>-4.4295660807258663E-2</v>
      </c>
      <c r="I3390" s="351">
        <f t="shared" si="251"/>
        <v>42143</v>
      </c>
      <c r="J3390" s="353">
        <f t="array" ref="J3390">(PRODUCT(1+$F$2:F3390/100)-1)*100</f>
        <v>7261.1250417920819</v>
      </c>
      <c r="K3390" s="354">
        <f t="array" ref="K3390">(PRODUCT(1+$G$2:G3390/100)-1)*100</f>
        <v>152.36916866989739</v>
      </c>
      <c r="M3390" s="361">
        <f t="shared" si="252"/>
        <v>3.5422321073900438</v>
      </c>
    </row>
    <row r="3391" spans="1:13">
      <c r="A3391" s="350">
        <v>42144</v>
      </c>
      <c r="B3391" s="346">
        <v>88.79</v>
      </c>
      <c r="C3391" s="346">
        <v>3923.18</v>
      </c>
      <c r="D3391" s="346"/>
      <c r="E3391" s="351">
        <f t="shared" si="248"/>
        <v>42144</v>
      </c>
      <c r="F3391" s="353">
        <f t="shared" si="249"/>
        <v>0.81924865303713013</v>
      </c>
      <c r="G3391" s="354">
        <f t="shared" si="250"/>
        <v>-8.2263441668084525E-2</v>
      </c>
      <c r="I3391" s="351">
        <f t="shared" si="251"/>
        <v>42144</v>
      </c>
      <c r="J3391" s="353">
        <f t="array" ref="J3391">(PRODUCT(1+$F$2:F3391/100)-1)*100</f>
        <v>7321.4309595453415</v>
      </c>
      <c r="K3391" s="354">
        <f t="array" ref="K3391">(PRODUCT(1+$G$2:G3391/100)-1)*100</f>
        <v>152.16156110604041</v>
      </c>
      <c r="M3391" s="361">
        <f t="shared" si="252"/>
        <v>3.5405061397949709</v>
      </c>
    </row>
    <row r="3392" spans="1:13">
      <c r="A3392" s="350">
        <v>42145</v>
      </c>
      <c r="B3392" s="346">
        <v>89.002799999999993</v>
      </c>
      <c r="C3392" s="346">
        <v>3932.9</v>
      </c>
      <c r="D3392" s="346"/>
      <c r="E3392" s="351">
        <f t="shared" si="248"/>
        <v>42145</v>
      </c>
      <c r="F3392" s="353">
        <f t="shared" si="249"/>
        <v>0.23966662912489056</v>
      </c>
      <c r="G3392" s="354">
        <f t="shared" si="250"/>
        <v>0.24775819615721062</v>
      </c>
      <c r="I3392" s="351">
        <f t="shared" si="251"/>
        <v>42145</v>
      </c>
      <c r="J3392" s="353">
        <f t="array" ref="J3392">(PRODUCT(1+$F$2:F3392/100)-1)*100</f>
        <v>7339.2176529589151</v>
      </c>
      <c r="K3392" s="354">
        <f t="array" ref="K3392">(PRODUCT(1+$G$2:G3392/100)-1)*100</f>
        <v>152.78631204123863</v>
      </c>
      <c r="M3392" s="361">
        <f t="shared" si="252"/>
        <v>3.5396283162657762</v>
      </c>
    </row>
    <row r="3393" spans="1:13">
      <c r="A3393" s="350">
        <v>42146</v>
      </c>
      <c r="B3393" s="346">
        <v>88.8386</v>
      </c>
      <c r="C3393" s="346">
        <v>3924.16</v>
      </c>
      <c r="D3393" s="346"/>
      <c r="E3393" s="351">
        <f t="shared" si="248"/>
        <v>42146</v>
      </c>
      <c r="F3393" s="353">
        <f t="shared" si="249"/>
        <v>-0.18448857788743167</v>
      </c>
      <c r="G3393" s="354">
        <f t="shared" si="250"/>
        <v>-0.22222787256224175</v>
      </c>
      <c r="I3393" s="351">
        <f t="shared" si="251"/>
        <v>42146</v>
      </c>
      <c r="J3393" s="353">
        <f t="array" ref="J3393">(PRODUCT(1+$F$2:F3393/100)-1)*100</f>
        <v>7325.4931461050201</v>
      </c>
      <c r="K3393" s="354">
        <f t="array" ref="K3393">(PRODUCT(1+$G$2:G3393/100)-1)*100</f>
        <v>152.22455039786084</v>
      </c>
      <c r="M3393" s="361">
        <f t="shared" si="252"/>
        <v>3.5332621097727128</v>
      </c>
    </row>
    <row r="3394" spans="1:13">
      <c r="A3394" s="350">
        <v>42149</v>
      </c>
      <c r="B3394" s="346">
        <v>88.8386</v>
      </c>
      <c r="C3394" s="346">
        <v>3924.16</v>
      </c>
      <c r="D3394" s="346"/>
      <c r="E3394" s="351">
        <f t="shared" si="248"/>
        <v>42149</v>
      </c>
      <c r="F3394" s="353">
        <f t="shared" si="249"/>
        <v>0</v>
      </c>
      <c r="G3394" s="354">
        <f t="shared" si="250"/>
        <v>0</v>
      </c>
      <c r="I3394" s="351">
        <f t="shared" si="251"/>
        <v>42149</v>
      </c>
      <c r="J3394" s="353">
        <f t="array" ref="J3394">(PRODUCT(1+$F$2:F3394/100)-1)*100</f>
        <v>7325.4931461050201</v>
      </c>
      <c r="K3394" s="354">
        <f t="array" ref="K3394">(PRODUCT(1+$G$2:G3394/100)-1)*100</f>
        <v>152.22455039786084</v>
      </c>
      <c r="M3394" s="361">
        <f t="shared" si="252"/>
        <v>3.5270554483699268</v>
      </c>
    </row>
    <row r="3395" spans="1:13">
      <c r="A3395" s="350">
        <v>42150</v>
      </c>
      <c r="B3395" s="346">
        <v>87.992800000000003</v>
      </c>
      <c r="C3395" s="346">
        <v>3883.88</v>
      </c>
      <c r="D3395" s="346"/>
      <c r="E3395" s="351">
        <f t="shared" ref="E3395:E3458" si="253">A3395</f>
        <v>42150</v>
      </c>
      <c r="F3395" s="353">
        <f t="shared" ref="F3395:F3458" si="254">((B3395/B3394)-1)*100</f>
        <v>-0.95206362999866734</v>
      </c>
      <c r="G3395" s="354">
        <f t="shared" ref="G3395:G3458" si="255">((C3395/C3394)-1)*100</f>
        <v>-1.0264617140993137</v>
      </c>
      <c r="I3395" s="351">
        <f t="shared" ref="I3395:I3458" si="256">E3395</f>
        <v>42150</v>
      </c>
      <c r="J3395" s="353">
        <f t="array" ref="J3395">(PRODUCT(1+$F$2:F3395/100)-1)*100</f>
        <v>7254.7977265129102</v>
      </c>
      <c r="K3395" s="354">
        <f t="array" ref="K3395">(PRODUCT(1+$G$2:G3395/100)-1)*100</f>
        <v>149.63556195446768</v>
      </c>
      <c r="M3395" s="361">
        <f t="shared" si="252"/>
        <v>3.5261147461110438</v>
      </c>
    </row>
    <row r="3396" spans="1:13">
      <c r="A3396" s="350">
        <v>42151</v>
      </c>
      <c r="B3396" s="346">
        <v>89.857100000000003</v>
      </c>
      <c r="C3396" s="346">
        <v>3920.11</v>
      </c>
      <c r="D3396" s="346"/>
      <c r="E3396" s="351">
        <f t="shared" si="253"/>
        <v>42151</v>
      </c>
      <c r="F3396" s="353">
        <f t="shared" si="254"/>
        <v>2.1186960751334194</v>
      </c>
      <c r="G3396" s="354">
        <f t="shared" si="255"/>
        <v>0.9328300565413894</v>
      </c>
      <c r="I3396" s="351">
        <f t="shared" si="256"/>
        <v>42151</v>
      </c>
      <c r="J3396" s="353">
        <f t="array" ref="J3396">(PRODUCT(1+$F$2:F3396/100)-1)*100</f>
        <v>7410.6235372785422</v>
      </c>
      <c r="K3396" s="354">
        <f t="array" ref="K3396">(PRODUCT(1+$G$2:G3396/100)-1)*100</f>
        <v>151.96423750819497</v>
      </c>
      <c r="M3396" s="361">
        <f t="shared" si="252"/>
        <v>3.5266589785803903</v>
      </c>
    </row>
    <row r="3397" spans="1:13">
      <c r="A3397" s="350">
        <v>42152</v>
      </c>
      <c r="B3397" s="346">
        <v>89.507099999999994</v>
      </c>
      <c r="C3397" s="346">
        <v>3915.82</v>
      </c>
      <c r="D3397" s="346"/>
      <c r="E3397" s="351">
        <f t="shared" si="253"/>
        <v>42152</v>
      </c>
      <c r="F3397" s="353">
        <f t="shared" si="254"/>
        <v>-0.38950733998761589</v>
      </c>
      <c r="G3397" s="354">
        <f t="shared" si="255"/>
        <v>-0.10943570461032781</v>
      </c>
      <c r="I3397" s="351">
        <f t="shared" si="256"/>
        <v>42152</v>
      </c>
      <c r="J3397" s="353">
        <f t="array" ref="J3397">(PRODUCT(1+$F$2:F3397/100)-1)*100</f>
        <v>7381.3691073220043</v>
      </c>
      <c r="K3397" s="354">
        <f t="array" ref="K3397">(PRODUCT(1+$G$2:G3397/100)-1)*100</f>
        <v>151.68849866951183</v>
      </c>
      <c r="M3397" s="361">
        <f t="shared" si="252"/>
        <v>3.5267344298781174</v>
      </c>
    </row>
    <row r="3398" spans="1:13">
      <c r="A3398" s="350">
        <v>42153</v>
      </c>
      <c r="B3398" s="346">
        <v>89.151399999999995</v>
      </c>
      <c r="C3398" s="346">
        <v>3891.18</v>
      </c>
      <c r="D3398" s="346"/>
      <c r="E3398" s="351">
        <f t="shared" si="253"/>
        <v>42153</v>
      </c>
      <c r="F3398" s="353">
        <f t="shared" si="254"/>
        <v>-0.39739864211889575</v>
      </c>
      <c r="G3398" s="354">
        <f t="shared" si="255"/>
        <v>-0.62924240644360863</v>
      </c>
      <c r="I3398" s="351">
        <f t="shared" si="256"/>
        <v>42153</v>
      </c>
      <c r="J3398" s="353">
        <f t="array" ref="J3398">(PRODUCT(1+$F$2:F3398/100)-1)*100</f>
        <v>7351.6382480776047</v>
      </c>
      <c r="K3398" s="354">
        <f t="array" ref="K3398">(PRODUCT(1+$G$2:G3398/100)-1)*100</f>
        <v>150.10476790374199</v>
      </c>
      <c r="M3398" s="361">
        <f t="shared" si="252"/>
        <v>3.5264516361071312</v>
      </c>
    </row>
    <row r="3399" spans="1:13">
      <c r="A3399" s="350">
        <v>42156</v>
      </c>
      <c r="B3399" s="346">
        <v>89.002799999999993</v>
      </c>
      <c r="C3399" s="346">
        <v>3899.59</v>
      </c>
      <c r="D3399" s="346"/>
      <c r="E3399" s="351">
        <f t="shared" si="253"/>
        <v>42156</v>
      </c>
      <c r="F3399" s="353">
        <f t="shared" si="254"/>
        <v>-0.16668274418573104</v>
      </c>
      <c r="G3399" s="354">
        <f t="shared" si="255"/>
        <v>0.21612981152248079</v>
      </c>
      <c r="I3399" s="351">
        <f t="shared" si="256"/>
        <v>42156</v>
      </c>
      <c r="J3399" s="353">
        <f t="array" ref="J3399">(PRODUCT(1+$F$2:F3399/100)-1)*100</f>
        <v>7339.2176529589151</v>
      </c>
      <c r="K3399" s="354">
        <f t="array" ref="K3399">(PRODUCT(1+$G$2:G3399/100)-1)*100</f>
        <v>150.64531886722108</v>
      </c>
      <c r="M3399" s="361">
        <f t="shared" si="252"/>
        <v>3.5244435340157527</v>
      </c>
    </row>
    <row r="3400" spans="1:13">
      <c r="A3400" s="350">
        <v>42157</v>
      </c>
      <c r="B3400" s="346">
        <v>89.13</v>
      </c>
      <c r="C3400" s="346">
        <v>3895.85</v>
      </c>
      <c r="D3400" s="346"/>
      <c r="E3400" s="351">
        <f t="shared" si="253"/>
        <v>42157</v>
      </c>
      <c r="F3400" s="353">
        <f t="shared" si="254"/>
        <v>0.14291685205409799</v>
      </c>
      <c r="G3400" s="354">
        <f t="shared" si="255"/>
        <v>-9.5907518482718501E-2</v>
      </c>
      <c r="I3400" s="351">
        <f t="shared" si="256"/>
        <v>42157</v>
      </c>
      <c r="J3400" s="353">
        <f t="array" ref="J3400">(PRODUCT(1+$F$2:F3400/100)-1)*100</f>
        <v>7349.849548645976</v>
      </c>
      <c r="K3400" s="354">
        <f t="array" ref="K3400">(PRODUCT(1+$G$2:G3400/100)-1)*100</f>
        <v>150.40493116170245</v>
      </c>
      <c r="M3400" s="361">
        <f t="shared" si="252"/>
        <v>3.5176082811130129</v>
      </c>
    </row>
    <row r="3401" spans="1:13">
      <c r="A3401" s="350">
        <v>42158</v>
      </c>
      <c r="B3401" s="346">
        <v>88.808499999999995</v>
      </c>
      <c r="C3401" s="346">
        <v>3904.83</v>
      </c>
      <c r="D3401" s="346"/>
      <c r="E3401" s="351">
        <f t="shared" si="253"/>
        <v>42158</v>
      </c>
      <c r="F3401" s="353">
        <f t="shared" si="254"/>
        <v>-0.36070907662963947</v>
      </c>
      <c r="G3401" s="354">
        <f t="shared" si="255"/>
        <v>0.23050168769331858</v>
      </c>
      <c r="I3401" s="351">
        <f t="shared" si="256"/>
        <v>42158</v>
      </c>
      <c r="J3401" s="353">
        <f t="array" ref="J3401">(PRODUCT(1+$F$2:F3401/100)-1)*100</f>
        <v>7322.9772651287576</v>
      </c>
      <c r="K3401" s="354">
        <f t="array" ref="K3401">(PRODUCT(1+$G$2:G3401/100)-1)*100</f>
        <v>150.98211875409743</v>
      </c>
      <c r="M3401" s="361">
        <f t="shared" si="252"/>
        <v>3.5174708681954208</v>
      </c>
    </row>
    <row r="3402" spans="1:13">
      <c r="A3402" s="350">
        <v>42159</v>
      </c>
      <c r="B3402" s="346">
        <v>89.348500000000001</v>
      </c>
      <c r="C3402" s="346">
        <v>3871.23</v>
      </c>
      <c r="D3402" s="346"/>
      <c r="E3402" s="351">
        <f t="shared" si="253"/>
        <v>42159</v>
      </c>
      <c r="F3402" s="353">
        <f t="shared" si="254"/>
        <v>0.60804990513296797</v>
      </c>
      <c r="G3402" s="354">
        <f t="shared" si="255"/>
        <v>-0.86047279907192076</v>
      </c>
      <c r="I3402" s="351">
        <f t="shared" si="256"/>
        <v>42159</v>
      </c>
      <c r="J3402" s="353">
        <f t="array" ref="J3402">(PRODUCT(1+$F$2:F3402/100)-1)*100</f>
        <v>7368.1126713474141</v>
      </c>
      <c r="K3402" s="354">
        <f t="array" ref="K3402">(PRODUCT(1+$G$2:G3402/100)-1)*100</f>
        <v>148.82248589168404</v>
      </c>
      <c r="M3402" s="361">
        <f t="shared" si="252"/>
        <v>3.5159478823191574</v>
      </c>
    </row>
    <row r="3403" spans="1:13">
      <c r="A3403" s="350">
        <v>42160</v>
      </c>
      <c r="B3403" s="346">
        <v>90.46</v>
      </c>
      <c r="C3403" s="346">
        <v>3865.83</v>
      </c>
      <c r="D3403" s="346"/>
      <c r="E3403" s="351">
        <f t="shared" si="253"/>
        <v>42160</v>
      </c>
      <c r="F3403" s="353">
        <f t="shared" si="254"/>
        <v>1.2440052155324288</v>
      </c>
      <c r="G3403" s="354">
        <f t="shared" si="255"/>
        <v>-0.1394905495152754</v>
      </c>
      <c r="I3403" s="351">
        <f t="shared" si="256"/>
        <v>42160</v>
      </c>
      <c r="J3403" s="353">
        <f t="array" ref="J3403">(PRODUCT(1+$F$2:F3403/100)-1)*100</f>
        <v>7461.0163824808142</v>
      </c>
      <c r="K3403" s="354">
        <f t="array" ref="K3403">(PRODUCT(1+$G$2:G3403/100)-1)*100</f>
        <v>148.47540203879618</v>
      </c>
      <c r="M3403" s="361">
        <f t="shared" si="252"/>
        <v>3.5160254739086962</v>
      </c>
    </row>
    <row r="3404" spans="1:13">
      <c r="A3404" s="350">
        <v>42163</v>
      </c>
      <c r="B3404" s="346">
        <v>89.604299999999995</v>
      </c>
      <c r="C3404" s="346">
        <v>3841.45</v>
      </c>
      <c r="D3404" s="346"/>
      <c r="E3404" s="351">
        <f t="shared" si="253"/>
        <v>42163</v>
      </c>
      <c r="F3404" s="353">
        <f t="shared" si="254"/>
        <v>-0.94594295821357477</v>
      </c>
      <c r="G3404" s="354">
        <f t="shared" si="255"/>
        <v>-0.6306537017923719</v>
      </c>
      <c r="I3404" s="351">
        <f t="shared" si="256"/>
        <v>42163</v>
      </c>
      <c r="J3404" s="353">
        <f t="array" ref="J3404">(PRODUCT(1+$F$2:F3404/100)-1)*100</f>
        <v>7389.4934804413624</v>
      </c>
      <c r="K3404" s="354">
        <f t="array" ref="K3404">(PRODUCT(1+$G$2:G3404/100)-1)*100</f>
        <v>146.90838271779501</v>
      </c>
      <c r="M3404" s="361">
        <f t="shared" si="252"/>
        <v>3.516036625198852</v>
      </c>
    </row>
    <row r="3405" spans="1:13">
      <c r="A3405" s="350">
        <v>42164</v>
      </c>
      <c r="B3405" s="346">
        <v>92.45</v>
      </c>
      <c r="C3405" s="346">
        <v>3843.16</v>
      </c>
      <c r="D3405" s="346"/>
      <c r="E3405" s="351">
        <f t="shared" si="253"/>
        <v>42164</v>
      </c>
      <c r="F3405" s="353">
        <f t="shared" si="254"/>
        <v>3.1758520517430666</v>
      </c>
      <c r="G3405" s="354">
        <f t="shared" si="255"/>
        <v>4.4514441161536134E-2</v>
      </c>
      <c r="I3405" s="351">
        <f t="shared" si="256"/>
        <v>42164</v>
      </c>
      <c r="J3405" s="353">
        <f t="array" ref="J3405">(PRODUCT(1+$F$2:F3405/100)-1)*100</f>
        <v>7627.3487128051229</v>
      </c>
      <c r="K3405" s="354">
        <f t="array" ref="K3405">(PRODUCT(1+$G$2:G3405/100)-1)*100</f>
        <v>147.01829260454281</v>
      </c>
      <c r="M3405" s="361">
        <f t="shared" si="252"/>
        <v>3.5165822750313995</v>
      </c>
    </row>
    <row r="3406" spans="1:13">
      <c r="A3406" s="350">
        <v>42165</v>
      </c>
      <c r="B3406" s="346">
        <v>95.871399999999994</v>
      </c>
      <c r="C3406" s="346">
        <v>3889.7</v>
      </c>
      <c r="D3406" s="346"/>
      <c r="E3406" s="351">
        <f t="shared" si="253"/>
        <v>42165</v>
      </c>
      <c r="F3406" s="353">
        <f t="shared" si="254"/>
        <v>3.7008112493239542</v>
      </c>
      <c r="G3406" s="354">
        <f t="shared" si="255"/>
        <v>1.2109826288783099</v>
      </c>
      <c r="I3406" s="351">
        <f t="shared" si="256"/>
        <v>42165</v>
      </c>
      <c r="J3406" s="353">
        <f t="array" ref="J3406">(PRODUCT(1+$F$2:F3406/100)-1)*100</f>
        <v>7913.3233032431053</v>
      </c>
      <c r="K3406" s="354">
        <f t="array" ref="K3406">(PRODUCT(1+$G$2:G3406/100)-1)*100</f>
        <v>150.00964121813561</v>
      </c>
      <c r="M3406" s="361">
        <f t="shared" si="252"/>
        <v>3.5183591284100149</v>
      </c>
    </row>
    <row r="3407" spans="1:13">
      <c r="A3407" s="350">
        <v>42166</v>
      </c>
      <c r="B3407" s="346">
        <v>95.094300000000004</v>
      </c>
      <c r="C3407" s="346">
        <v>3897.59</v>
      </c>
      <c r="D3407" s="346"/>
      <c r="E3407" s="351">
        <f t="shared" si="253"/>
        <v>42166</v>
      </c>
      <c r="F3407" s="353">
        <f t="shared" si="254"/>
        <v>-0.81056498601250748</v>
      </c>
      <c r="G3407" s="354">
        <f t="shared" si="255"/>
        <v>0.20284340694656233</v>
      </c>
      <c r="I3407" s="351">
        <f t="shared" si="256"/>
        <v>42166</v>
      </c>
      <c r="J3407" s="353">
        <f t="array" ref="J3407">(PRODUCT(1+$F$2:F3407/100)-1)*100</f>
        <v>7848.370110331035</v>
      </c>
      <c r="K3407" s="354">
        <f t="array" ref="K3407">(PRODUCT(1+$G$2:G3407/100)-1)*100</f>
        <v>150.51676929207738</v>
      </c>
      <c r="M3407" s="361">
        <f t="shared" si="252"/>
        <v>3.5151197557241503</v>
      </c>
    </row>
    <row r="3408" spans="1:13">
      <c r="A3408" s="350">
        <v>42167</v>
      </c>
      <c r="B3408" s="346">
        <v>94.418499999999995</v>
      </c>
      <c r="C3408" s="346">
        <v>3870.56</v>
      </c>
      <c r="D3408" s="346"/>
      <c r="E3408" s="351">
        <f t="shared" si="253"/>
        <v>42167</v>
      </c>
      <c r="F3408" s="353">
        <f t="shared" si="254"/>
        <v>-0.71066299452229309</v>
      </c>
      <c r="G3408" s="354">
        <f t="shared" si="255"/>
        <v>-0.69350547389541717</v>
      </c>
      <c r="I3408" s="351">
        <f t="shared" si="256"/>
        <v>42167</v>
      </c>
      <c r="J3408" s="353">
        <f t="array" ref="J3408">(PRODUCT(1+$F$2:F3408/100)-1)*100</f>
        <v>7791.8839852892415</v>
      </c>
      <c r="K3408" s="354">
        <f t="array" ref="K3408">(PRODUCT(1+$G$2:G3408/100)-1)*100</f>
        <v>148.77942178401088</v>
      </c>
      <c r="M3408" s="361">
        <f t="shared" si="252"/>
        <v>3.515308716518859</v>
      </c>
    </row>
    <row r="3409" spans="1:13">
      <c r="A3409" s="350">
        <v>42170</v>
      </c>
      <c r="B3409" s="346">
        <v>93.431399999999996</v>
      </c>
      <c r="C3409" s="346">
        <v>3852.75</v>
      </c>
      <c r="D3409" s="346"/>
      <c r="E3409" s="351">
        <f t="shared" si="253"/>
        <v>42170</v>
      </c>
      <c r="F3409" s="353">
        <f t="shared" si="254"/>
        <v>-1.0454518976683591</v>
      </c>
      <c r="G3409" s="354">
        <f t="shared" si="255"/>
        <v>-0.4601401347608558</v>
      </c>
      <c r="I3409" s="351">
        <f t="shared" si="256"/>
        <v>42170</v>
      </c>
      <c r="J3409" s="353">
        <f t="array" ref="J3409">(PRODUCT(1+$F$2:F3409/100)-1)*100</f>
        <v>7709.3781344032504</v>
      </c>
      <c r="K3409" s="354">
        <f t="array" ref="K3409">(PRODUCT(1+$G$2:G3409/100)-1)*100</f>
        <v>147.63468781735662</v>
      </c>
      <c r="M3409" s="361">
        <f t="shared" si="252"/>
        <v>3.515587984707274</v>
      </c>
    </row>
    <row r="3410" spans="1:13">
      <c r="A3410" s="350">
        <v>42171</v>
      </c>
      <c r="B3410" s="346">
        <v>95.272800000000004</v>
      </c>
      <c r="C3410" s="346">
        <v>3874.73</v>
      </c>
      <c r="D3410" s="346"/>
      <c r="E3410" s="351">
        <f t="shared" si="253"/>
        <v>42171</v>
      </c>
      <c r="F3410" s="353">
        <f t="shared" si="254"/>
        <v>1.9708577630218604</v>
      </c>
      <c r="G3410" s="354">
        <f t="shared" si="255"/>
        <v>0.57050158977354215</v>
      </c>
      <c r="I3410" s="351">
        <f t="shared" si="256"/>
        <v>42171</v>
      </c>
      <c r="J3410" s="353">
        <f t="array" ref="J3410">(PRODUCT(1+$F$2:F3410/100)-1)*100</f>
        <v>7863.2898696088687</v>
      </c>
      <c r="K3410" s="354">
        <f t="array" ref="K3410">(PRODUCT(1+$G$2:G3410/100)-1)*100</f>
        <v>149.04744764818537</v>
      </c>
      <c r="M3410" s="361">
        <f t="shared" ref="M3410:M3473" si="257">_xlfn.STDEV.S(F2628:F3410)</f>
        <v>3.5159875427542633</v>
      </c>
    </row>
    <row r="3411" spans="1:13">
      <c r="A3411" s="350">
        <v>42172</v>
      </c>
      <c r="B3411" s="346">
        <v>94.2714</v>
      </c>
      <c r="C3411" s="346">
        <v>3882.49</v>
      </c>
      <c r="D3411" s="346"/>
      <c r="E3411" s="351">
        <f t="shared" si="253"/>
        <v>42172</v>
      </c>
      <c r="F3411" s="353">
        <f t="shared" si="254"/>
        <v>-1.0510869839030712</v>
      </c>
      <c r="G3411" s="354">
        <f t="shared" si="255"/>
        <v>0.20027201895356228</v>
      </c>
      <c r="I3411" s="351">
        <f t="shared" si="256"/>
        <v>42172</v>
      </c>
      <c r="J3411" s="353">
        <f t="array" ref="J3411">(PRODUCT(1+$F$2:F3411/100)-1)*100</f>
        <v>7779.5887662989389</v>
      </c>
      <c r="K3411" s="354">
        <f t="array" ref="K3411">(PRODUCT(1+$G$2:G3411/100)-1)*100</f>
        <v>149.54621999974273</v>
      </c>
      <c r="M3411" s="361">
        <f t="shared" si="257"/>
        <v>3.5124342871733503</v>
      </c>
    </row>
    <row r="3412" spans="1:13">
      <c r="A3412" s="350">
        <v>42173</v>
      </c>
      <c r="B3412" s="346">
        <v>94.742800000000003</v>
      </c>
      <c r="C3412" s="346">
        <v>3921.43</v>
      </c>
      <c r="D3412" s="346"/>
      <c r="E3412" s="351">
        <f t="shared" si="253"/>
        <v>42173</v>
      </c>
      <c r="F3412" s="353">
        <f t="shared" si="254"/>
        <v>0.50004561298548911</v>
      </c>
      <c r="G3412" s="354">
        <f t="shared" si="255"/>
        <v>1.0029645923105956</v>
      </c>
      <c r="I3412" s="351">
        <f t="shared" si="256"/>
        <v>42173</v>
      </c>
      <c r="J3412" s="353">
        <f t="array" ref="J3412">(PRODUCT(1+$F$2:F3412/100)-1)*100</f>
        <v>7818.9903042461137</v>
      </c>
      <c r="K3412" s="354">
        <f t="array" ref="K3412">(PRODUCT(1+$G$2:G3412/100)-1)*100</f>
        <v>152.04908022778966</v>
      </c>
      <c r="M3412" s="361">
        <f t="shared" si="257"/>
        <v>3.5122275249109847</v>
      </c>
    </row>
    <row r="3413" spans="1:13">
      <c r="A3413" s="350">
        <v>42174</v>
      </c>
      <c r="B3413" s="346">
        <v>93.871399999999994</v>
      </c>
      <c r="C3413" s="346">
        <v>3900.64</v>
      </c>
      <c r="D3413" s="346"/>
      <c r="E3413" s="351">
        <f t="shared" si="253"/>
        <v>42174</v>
      </c>
      <c r="F3413" s="353">
        <f t="shared" si="254"/>
        <v>-0.91975326884998765</v>
      </c>
      <c r="G3413" s="354">
        <f t="shared" si="255"/>
        <v>-0.53016374128825872</v>
      </c>
      <c r="I3413" s="351">
        <f t="shared" si="256"/>
        <v>42174</v>
      </c>
      <c r="J3413" s="353">
        <f t="array" ref="J3413">(PRODUCT(1+$F$2:F3413/100)-1)*100</f>
        <v>7746.1551320628969</v>
      </c>
      <c r="K3413" s="354">
        <f t="array" ref="K3413">(PRODUCT(1+$G$2:G3413/100)-1)*100</f>
        <v>150.71280739417139</v>
      </c>
      <c r="M3413" s="361">
        <f t="shared" si="257"/>
        <v>3.5091594502864369</v>
      </c>
    </row>
    <row r="3414" spans="1:13">
      <c r="A3414" s="350">
        <v>42177</v>
      </c>
      <c r="B3414" s="346">
        <v>96.414299999999997</v>
      </c>
      <c r="C3414" s="346">
        <v>3924.41</v>
      </c>
      <c r="D3414" s="346"/>
      <c r="E3414" s="351">
        <f t="shared" si="253"/>
        <v>42177</v>
      </c>
      <c r="F3414" s="353">
        <f t="shared" si="254"/>
        <v>2.7089187974185913</v>
      </c>
      <c r="G3414" s="354">
        <f t="shared" si="255"/>
        <v>0.60938717748881821</v>
      </c>
      <c r="I3414" s="351">
        <f t="shared" si="256"/>
        <v>42177</v>
      </c>
      <c r="J3414" s="353">
        <f t="array" ref="J3414">(PRODUCT(1+$F$2:F3414/100)-1)*100</f>
        <v>7958.7011033099725</v>
      </c>
      <c r="K3414" s="354">
        <f t="array" ref="K3414">(PRODUCT(1+$G$2:G3414/100)-1)*100</f>
        <v>152.2406190947537</v>
      </c>
      <c r="M3414" s="361">
        <f t="shared" si="257"/>
        <v>3.5088050468762053</v>
      </c>
    </row>
    <row r="3415" spans="1:13">
      <c r="A3415" s="350">
        <v>42178</v>
      </c>
      <c r="B3415" s="346">
        <v>97.312799999999996</v>
      </c>
      <c r="C3415" s="346">
        <v>3927.23</v>
      </c>
      <c r="D3415" s="346"/>
      <c r="E3415" s="351">
        <f t="shared" si="253"/>
        <v>42178</v>
      </c>
      <c r="F3415" s="353">
        <f t="shared" si="254"/>
        <v>0.93191570130157775</v>
      </c>
      <c r="G3415" s="354">
        <f t="shared" si="255"/>
        <v>7.1857935332952927E-2</v>
      </c>
      <c r="I3415" s="351">
        <f t="shared" si="256"/>
        <v>42178</v>
      </c>
      <c r="J3415" s="353">
        <f t="array" ref="J3415">(PRODUCT(1+$F$2:F3415/100)-1)*100</f>
        <v>8033.8014042126815</v>
      </c>
      <c r="K3415" s="354">
        <f t="array" ref="K3415">(PRODUCT(1+$G$2:G3415/100)-1)*100</f>
        <v>152.42187399570625</v>
      </c>
      <c r="M3415" s="361">
        <f t="shared" si="257"/>
        <v>3.5062925186927232</v>
      </c>
    </row>
    <row r="3416" spans="1:13">
      <c r="A3416" s="350">
        <v>42179</v>
      </c>
      <c r="B3416" s="346">
        <v>96.944299999999998</v>
      </c>
      <c r="C3416" s="346">
        <v>3898.47</v>
      </c>
      <c r="D3416" s="346"/>
      <c r="E3416" s="351">
        <f t="shared" si="253"/>
        <v>42179</v>
      </c>
      <c r="F3416" s="353">
        <f t="shared" si="254"/>
        <v>-0.3786757754375536</v>
      </c>
      <c r="G3416" s="354">
        <f t="shared" si="255"/>
        <v>-0.73232278221545544</v>
      </c>
      <c r="I3416" s="351">
        <f t="shared" si="256"/>
        <v>42179</v>
      </c>
      <c r="J3416" s="353">
        <f t="array" ref="J3416">(PRODUCT(1+$F$2:F3416/100)-1)*100</f>
        <v>8003.0006686727293</v>
      </c>
      <c r="K3416" s="354">
        <f t="array" ref="K3416">(PRODUCT(1+$G$2:G3416/100)-1)*100</f>
        <v>150.57333110514054</v>
      </c>
      <c r="M3416" s="361">
        <f t="shared" si="257"/>
        <v>3.5050482469650124</v>
      </c>
    </row>
    <row r="3417" spans="1:13">
      <c r="A3417" s="350">
        <v>42180</v>
      </c>
      <c r="B3417" s="346">
        <v>94.891400000000004</v>
      </c>
      <c r="C3417" s="346">
        <v>3887.04</v>
      </c>
      <c r="D3417" s="346"/>
      <c r="E3417" s="351">
        <f t="shared" si="253"/>
        <v>42180</v>
      </c>
      <c r="F3417" s="353">
        <f t="shared" si="254"/>
        <v>-2.1176077397020654</v>
      </c>
      <c r="G3417" s="354">
        <f t="shared" si="255"/>
        <v>-0.29319194453207853</v>
      </c>
      <c r="I3417" s="351">
        <f t="shared" si="256"/>
        <v>42180</v>
      </c>
      <c r="J3417" s="353">
        <f t="array" ref="J3417">(PRODUCT(1+$F$2:F3417/100)-1)*100</f>
        <v>7831.4108993648051</v>
      </c>
      <c r="K3417" s="354">
        <f t="array" ref="K3417">(PRODUCT(1+$G$2:G3417/100)-1)*100</f>
        <v>149.83867028319455</v>
      </c>
      <c r="M3417" s="361">
        <f t="shared" si="257"/>
        <v>3.505708168124976</v>
      </c>
    </row>
    <row r="3418" spans="1:13">
      <c r="A3418" s="350">
        <v>42181</v>
      </c>
      <c r="B3418" s="346">
        <v>93.0886</v>
      </c>
      <c r="C3418" s="346">
        <v>3886.21</v>
      </c>
      <c r="D3418" s="346"/>
      <c r="E3418" s="351">
        <f t="shared" si="253"/>
        <v>42181</v>
      </c>
      <c r="F3418" s="353">
        <f t="shared" si="254"/>
        <v>-1.8998560459641323</v>
      </c>
      <c r="G3418" s="354">
        <f t="shared" si="255"/>
        <v>-2.1353008973412635E-2</v>
      </c>
      <c r="I3418" s="351">
        <f t="shared" si="256"/>
        <v>42181</v>
      </c>
      <c r="J3418" s="353">
        <f t="array" ref="J3418">(PRODUCT(1+$F$2:F3418/100)-1)*100</f>
        <v>7680.7255098629639</v>
      </c>
      <c r="K3418" s="354">
        <f t="array" ref="K3418">(PRODUCT(1+$G$2:G3418/100)-1)*100</f>
        <v>149.78532220950993</v>
      </c>
      <c r="M3418" s="361">
        <f t="shared" si="257"/>
        <v>3.506544325167638</v>
      </c>
    </row>
    <row r="3419" spans="1:13">
      <c r="A3419" s="350">
        <v>42184</v>
      </c>
      <c r="B3419" s="346">
        <v>92.231399999999994</v>
      </c>
      <c r="C3419" s="346">
        <v>3805.5</v>
      </c>
      <c r="D3419" s="346"/>
      <c r="E3419" s="351">
        <f t="shared" si="253"/>
        <v>42184</v>
      </c>
      <c r="F3419" s="353">
        <f t="shared" si="254"/>
        <v>-0.92084315372666925</v>
      </c>
      <c r="G3419" s="354">
        <f t="shared" si="255"/>
        <v>-2.0768306396206082</v>
      </c>
      <c r="I3419" s="351">
        <f t="shared" si="256"/>
        <v>42184</v>
      </c>
      <c r="J3419" s="353">
        <f t="array" ref="J3419">(PRODUCT(1+$F$2:F3419/100)-1)*100</f>
        <v>7609.0772316951261</v>
      </c>
      <c r="K3419" s="354">
        <f t="array" ref="K3419">(PRODUCT(1+$G$2:G3419/100)-1)*100</f>
        <v>144.59770410458779</v>
      </c>
      <c r="M3419" s="361">
        <f t="shared" si="257"/>
        <v>3.5067178657035671</v>
      </c>
    </row>
    <row r="3420" spans="1:13">
      <c r="A3420" s="350">
        <v>42185</v>
      </c>
      <c r="B3420" s="346">
        <v>93.848600000000005</v>
      </c>
      <c r="C3420" s="346">
        <v>3815.85</v>
      </c>
      <c r="D3420" s="346"/>
      <c r="E3420" s="351">
        <f t="shared" si="253"/>
        <v>42185</v>
      </c>
      <c r="F3420" s="353">
        <f t="shared" si="254"/>
        <v>1.7534158648790044</v>
      </c>
      <c r="G3420" s="354">
        <f t="shared" si="255"/>
        <v>0.27197477335434428</v>
      </c>
      <c r="I3420" s="351">
        <f t="shared" si="256"/>
        <v>42185</v>
      </c>
      <c r="J3420" s="353">
        <f t="array" ref="J3420">(PRODUCT(1+$F$2:F3420/100)-1)*100</f>
        <v>7744.2494149114436</v>
      </c>
      <c r="K3420" s="354">
        <f t="array" ref="K3420">(PRODUCT(1+$G$2:G3420/100)-1)*100</f>
        <v>145.26294815595614</v>
      </c>
      <c r="M3420" s="361">
        <f t="shared" si="257"/>
        <v>3.5069094842602935</v>
      </c>
    </row>
    <row r="3421" spans="1:13">
      <c r="A3421" s="350">
        <v>42186</v>
      </c>
      <c r="B3421" s="346">
        <v>93.6357</v>
      </c>
      <c r="C3421" s="346">
        <v>3843.26</v>
      </c>
      <c r="D3421" s="346"/>
      <c r="E3421" s="351">
        <f t="shared" si="253"/>
        <v>42186</v>
      </c>
      <c r="F3421" s="353">
        <f t="shared" si="254"/>
        <v>-0.22685474263868244</v>
      </c>
      <c r="G3421" s="354">
        <f t="shared" si="255"/>
        <v>0.71831964044708485</v>
      </c>
      <c r="I3421" s="351">
        <f t="shared" si="256"/>
        <v>42186</v>
      </c>
      <c r="J3421" s="353">
        <f t="array" ref="J3421">(PRODUCT(1+$F$2:F3421/100)-1)*100</f>
        <v>7726.4543630893104</v>
      </c>
      <c r="K3421" s="354">
        <f t="array" ref="K3421">(PRODUCT(1+$G$2:G3421/100)-1)*100</f>
        <v>147.02472008329991</v>
      </c>
      <c r="M3421" s="361">
        <f t="shared" si="257"/>
        <v>3.5066515838454784</v>
      </c>
    </row>
    <row r="3422" spans="1:13">
      <c r="A3422" s="350">
        <v>42187</v>
      </c>
      <c r="B3422" s="346">
        <v>94.044300000000007</v>
      </c>
      <c r="C3422" s="346">
        <v>3842.06</v>
      </c>
      <c r="D3422" s="346"/>
      <c r="E3422" s="351">
        <f t="shared" si="253"/>
        <v>42187</v>
      </c>
      <c r="F3422" s="353">
        <f t="shared" si="254"/>
        <v>0.43637202477260217</v>
      </c>
      <c r="G3422" s="354">
        <f t="shared" si="255"/>
        <v>-3.1223492555809695E-2</v>
      </c>
      <c r="I3422" s="351">
        <f t="shared" si="256"/>
        <v>42187</v>
      </c>
      <c r="J3422" s="353">
        <f t="array" ref="J3422">(PRODUCT(1+$F$2:F3422/100)-1)*100</f>
        <v>7760.6068204614257</v>
      </c>
      <c r="K3422" s="354">
        <f t="array" ref="K3422">(PRODUCT(1+$G$2:G3422/100)-1)*100</f>
        <v>146.94759033821373</v>
      </c>
      <c r="M3422" s="361">
        <f t="shared" si="257"/>
        <v>3.5063563764460377</v>
      </c>
    </row>
    <row r="3423" spans="1:13">
      <c r="A3423" s="350">
        <v>42188</v>
      </c>
      <c r="B3423" s="346">
        <v>94.044300000000007</v>
      </c>
      <c r="C3423" s="346">
        <v>3842.06</v>
      </c>
      <c r="D3423" s="346"/>
      <c r="E3423" s="351">
        <f t="shared" si="253"/>
        <v>42188</v>
      </c>
      <c r="F3423" s="353">
        <f t="shared" si="254"/>
        <v>0</v>
      </c>
      <c r="G3423" s="354">
        <f t="shared" si="255"/>
        <v>0</v>
      </c>
      <c r="I3423" s="351">
        <f t="shared" si="256"/>
        <v>42188</v>
      </c>
      <c r="J3423" s="353">
        <f t="array" ref="J3423">(PRODUCT(1+$F$2:F3423/100)-1)*100</f>
        <v>7760.6068204614257</v>
      </c>
      <c r="K3423" s="354">
        <f t="array" ref="K3423">(PRODUCT(1+$G$2:G3423/100)-1)*100</f>
        <v>146.94759033821373</v>
      </c>
      <c r="M3423" s="361">
        <f t="shared" si="257"/>
        <v>3.5001761997268401</v>
      </c>
    </row>
    <row r="3424" spans="1:13">
      <c r="A3424" s="350">
        <v>42191</v>
      </c>
      <c r="B3424" s="346">
        <v>94.571399999999997</v>
      </c>
      <c r="C3424" s="346">
        <v>3827.35</v>
      </c>
      <c r="D3424" s="346"/>
      <c r="E3424" s="351">
        <f t="shared" si="253"/>
        <v>42191</v>
      </c>
      <c r="F3424" s="353">
        <f t="shared" si="254"/>
        <v>0.56048053949042664</v>
      </c>
      <c r="G3424" s="354">
        <f t="shared" si="255"/>
        <v>-0.38286752419275372</v>
      </c>
      <c r="I3424" s="351">
        <f t="shared" si="256"/>
        <v>42191</v>
      </c>
      <c r="J3424" s="353">
        <f t="array" ref="J3424">(PRODUCT(1+$F$2:F3424/100)-1)*100</f>
        <v>7804.66399197597</v>
      </c>
      <c r="K3424" s="354">
        <f t="array" ref="K3424">(PRODUCT(1+$G$2:G3424/100)-1)*100</f>
        <v>146.00210821303216</v>
      </c>
      <c r="M3424" s="361">
        <f t="shared" si="257"/>
        <v>3.5001636130586462</v>
      </c>
    </row>
    <row r="3425" spans="1:13">
      <c r="A3425" s="350">
        <v>42192</v>
      </c>
      <c r="B3425" s="346">
        <v>94.091399999999993</v>
      </c>
      <c r="C3425" s="346">
        <v>3850.66</v>
      </c>
      <c r="D3425" s="346"/>
      <c r="E3425" s="351">
        <f t="shared" si="253"/>
        <v>42192</v>
      </c>
      <c r="F3425" s="353">
        <f t="shared" si="254"/>
        <v>-0.50755302342991859</v>
      </c>
      <c r="G3425" s="354">
        <f t="shared" si="255"/>
        <v>0.60903758475185921</v>
      </c>
      <c r="I3425" s="351">
        <f t="shared" si="256"/>
        <v>42192</v>
      </c>
      <c r="J3425" s="353">
        <f t="array" ref="J3425">(PRODUCT(1+$F$2:F3425/100)-1)*100</f>
        <v>7764.5436308927201</v>
      </c>
      <c r="K3425" s="354">
        <f t="array" ref="K3425">(PRODUCT(1+$G$2:G3425/100)-1)*100</f>
        <v>147.50035351133147</v>
      </c>
      <c r="M3425" s="361">
        <f t="shared" si="257"/>
        <v>3.4687830524950205</v>
      </c>
    </row>
    <row r="3426" spans="1:13">
      <c r="A3426" s="350">
        <v>42193</v>
      </c>
      <c r="B3426" s="346">
        <v>93.507099999999994</v>
      </c>
      <c r="C3426" s="346">
        <v>3787.67</v>
      </c>
      <c r="D3426" s="346"/>
      <c r="E3426" s="351">
        <f t="shared" si="253"/>
        <v>42193</v>
      </c>
      <c r="F3426" s="353">
        <f t="shared" si="254"/>
        <v>-0.62099192912423717</v>
      </c>
      <c r="G3426" s="354">
        <f t="shared" si="255"/>
        <v>-1.6358234692234519</v>
      </c>
      <c r="I3426" s="351">
        <f t="shared" si="256"/>
        <v>42193</v>
      </c>
      <c r="J3426" s="353">
        <f t="array" ref="J3426">(PRODUCT(1+$F$2:F3426/100)-1)*100</f>
        <v>7715.7054496824212</v>
      </c>
      <c r="K3426" s="354">
        <f t="array" ref="K3426">(PRODUCT(1+$G$2:G3426/100)-1)*100</f>
        <v>143.4516846421821</v>
      </c>
      <c r="M3426" s="361">
        <f t="shared" si="257"/>
        <v>3.4689450959750916</v>
      </c>
    </row>
    <row r="3427" spans="1:13">
      <c r="A3427" s="350">
        <v>42194</v>
      </c>
      <c r="B3427" s="346">
        <v>95.727099999999993</v>
      </c>
      <c r="C3427" s="346">
        <v>3796.26</v>
      </c>
      <c r="D3427" s="346"/>
      <c r="E3427" s="351">
        <f t="shared" si="253"/>
        <v>42194</v>
      </c>
      <c r="F3427" s="353">
        <f t="shared" si="254"/>
        <v>2.3741512676577425</v>
      </c>
      <c r="G3427" s="354">
        <f t="shared" si="255"/>
        <v>0.2267885005821535</v>
      </c>
      <c r="I3427" s="351">
        <f t="shared" si="256"/>
        <v>42194</v>
      </c>
      <c r="J3427" s="353">
        <f t="array" ref="J3427">(PRODUCT(1+$F$2:F3427/100)-1)*100</f>
        <v>7901.2621196924529</v>
      </c>
      <c r="K3427" s="354">
        <f t="array" ref="K3427">(PRODUCT(1+$G$2:G3427/100)-1)*100</f>
        <v>144.00380506742411</v>
      </c>
      <c r="M3427" s="361">
        <f t="shared" si="257"/>
        <v>3.4695284604632093</v>
      </c>
    </row>
    <row r="3428" spans="1:13">
      <c r="A3428" s="350">
        <v>42195</v>
      </c>
      <c r="B3428" s="346">
        <v>97.2286</v>
      </c>
      <c r="C3428" s="346">
        <v>3843.1</v>
      </c>
      <c r="D3428" s="346"/>
      <c r="E3428" s="351">
        <f t="shared" si="253"/>
        <v>42195</v>
      </c>
      <c r="F3428" s="353">
        <f t="shared" si="254"/>
        <v>1.5685213487089955</v>
      </c>
      <c r="G3428" s="354">
        <f t="shared" si="255"/>
        <v>1.2338459431124216</v>
      </c>
      <c r="I3428" s="351">
        <f t="shared" si="256"/>
        <v>42195</v>
      </c>
      <c r="J3428" s="353">
        <f t="array" ref="J3428">(PRODUCT(1+$F$2:F3428/100)-1)*100</f>
        <v>8026.7636242059953</v>
      </c>
      <c r="K3428" s="354">
        <f t="array" ref="K3428">(PRODUCT(1+$G$2:G3428/100)-1)*100</f>
        <v>147.01443611728848</v>
      </c>
      <c r="M3428" s="361">
        <f t="shared" si="257"/>
        <v>3.4673517214735035</v>
      </c>
    </row>
    <row r="3429" spans="1:13">
      <c r="A3429" s="350">
        <v>42198</v>
      </c>
      <c r="B3429" s="346">
        <v>101.08710000000001</v>
      </c>
      <c r="C3429" s="346">
        <v>3885.97</v>
      </c>
      <c r="D3429" s="346"/>
      <c r="E3429" s="351">
        <f t="shared" si="253"/>
        <v>42198</v>
      </c>
      <c r="F3429" s="353">
        <f t="shared" si="254"/>
        <v>3.968482524689243</v>
      </c>
      <c r="G3429" s="354">
        <f t="shared" si="255"/>
        <v>1.1155057115349587</v>
      </c>
      <c r="I3429" s="351">
        <f t="shared" si="256"/>
        <v>42198</v>
      </c>
      <c r="J3429" s="353">
        <f t="array" ref="J3429">(PRODUCT(1+$F$2:F3429/100)-1)*100</f>
        <v>8349.2728184554126</v>
      </c>
      <c r="K3429" s="354">
        <f t="array" ref="K3429">(PRODUCT(1+$G$2:G3429/100)-1)*100</f>
        <v>149.76989626049271</v>
      </c>
      <c r="M3429" s="361">
        <f t="shared" si="257"/>
        <v>3.4694144792957253</v>
      </c>
    </row>
    <row r="3430" spans="1:13">
      <c r="A3430" s="350">
        <v>42199</v>
      </c>
      <c r="B3430" s="346">
        <v>100.37139999999999</v>
      </c>
      <c r="C3430" s="346">
        <v>3903.31</v>
      </c>
      <c r="D3430" s="346"/>
      <c r="E3430" s="351">
        <f t="shared" si="253"/>
        <v>42199</v>
      </c>
      <c r="F3430" s="353">
        <f t="shared" si="254"/>
        <v>-0.708003296167381</v>
      </c>
      <c r="G3430" s="354">
        <f t="shared" si="255"/>
        <v>0.44622063474499818</v>
      </c>
      <c r="I3430" s="351">
        <f t="shared" si="256"/>
        <v>42199</v>
      </c>
      <c r="J3430" s="353">
        <f t="array" ref="J3430">(PRODUCT(1+$F$2:F3430/100)-1)*100</f>
        <v>8289.4516883985725</v>
      </c>
      <c r="K3430" s="354">
        <f t="array" ref="K3430">(PRODUCT(1+$G$2:G3430/100)-1)*100</f>
        <v>150.88442107698819</v>
      </c>
      <c r="M3430" s="361">
        <f t="shared" si="257"/>
        <v>3.4670232825135572</v>
      </c>
    </row>
    <row r="3431" spans="1:13">
      <c r="A3431" s="350">
        <v>42200</v>
      </c>
      <c r="B3431" s="346">
        <v>98.13</v>
      </c>
      <c r="C3431" s="346">
        <v>3900.5</v>
      </c>
      <c r="D3431" s="346"/>
      <c r="E3431" s="351">
        <f t="shared" si="253"/>
        <v>42200</v>
      </c>
      <c r="F3431" s="353">
        <f t="shared" si="254"/>
        <v>-2.2331062434119642</v>
      </c>
      <c r="G3431" s="354">
        <f t="shared" si="255"/>
        <v>-7.1990182691095139E-2</v>
      </c>
      <c r="I3431" s="351">
        <f t="shared" si="256"/>
        <v>42200</v>
      </c>
      <c r="J3431" s="353">
        <f t="array" ref="J3431">(PRODUCT(1+$F$2:F3431/100)-1)*100</f>
        <v>8102.1063189569131</v>
      </c>
      <c r="K3431" s="354">
        <f t="array" ref="K3431">(PRODUCT(1+$G$2:G3431/100)-1)*100</f>
        <v>150.70380892391137</v>
      </c>
      <c r="M3431" s="361">
        <f t="shared" si="257"/>
        <v>3.4682001733020504</v>
      </c>
    </row>
    <row r="3432" spans="1:13">
      <c r="A3432" s="350">
        <v>42201</v>
      </c>
      <c r="B3432" s="346">
        <v>115.81</v>
      </c>
      <c r="C3432" s="346">
        <v>3931.85</v>
      </c>
      <c r="D3432" s="346"/>
      <c r="E3432" s="351">
        <f t="shared" si="253"/>
        <v>42201</v>
      </c>
      <c r="F3432" s="353">
        <f t="shared" si="254"/>
        <v>18.016916335473354</v>
      </c>
      <c r="G3432" s="354">
        <f t="shared" si="255"/>
        <v>0.80374310985771302</v>
      </c>
      <c r="I3432" s="351">
        <f t="shared" si="256"/>
        <v>42201</v>
      </c>
      <c r="J3432" s="353">
        <f t="array" ref="J3432">(PRODUCT(1+$F$2:F3432/100)-1)*100</f>
        <v>9579.8729521899531</v>
      </c>
      <c r="K3432" s="354">
        <f t="array" ref="K3432">(PRODUCT(1+$G$2:G3432/100)-1)*100</f>
        <v>152.71882351428815</v>
      </c>
      <c r="M3432" s="361">
        <f t="shared" si="257"/>
        <v>3.5241254391866614</v>
      </c>
    </row>
    <row r="3433" spans="1:13">
      <c r="A3433" s="350">
        <v>42202</v>
      </c>
      <c r="B3433" s="346">
        <v>114.77</v>
      </c>
      <c r="C3433" s="346">
        <v>3936.22</v>
      </c>
      <c r="D3433" s="346"/>
      <c r="E3433" s="351">
        <f t="shared" si="253"/>
        <v>42202</v>
      </c>
      <c r="F3433" s="353">
        <f t="shared" si="254"/>
        <v>-0.89802262326224014</v>
      </c>
      <c r="G3433" s="354">
        <f t="shared" si="255"/>
        <v>0.11114360924247002</v>
      </c>
      <c r="I3433" s="351">
        <f t="shared" si="256"/>
        <v>42202</v>
      </c>
      <c r="J3433" s="353">
        <f t="array" ref="J3433">(PRODUCT(1+$F$2:F3433/100)-1)*100</f>
        <v>9492.9455031762445</v>
      </c>
      <c r="K3433" s="354">
        <f t="array" ref="K3433">(PRODUCT(1+$G$2:G3433/100)-1)*100</f>
        <v>152.99970433597701</v>
      </c>
      <c r="M3433" s="361">
        <f t="shared" si="257"/>
        <v>3.5238226673012907</v>
      </c>
    </row>
    <row r="3434" spans="1:13">
      <c r="A3434" s="350">
        <v>42205</v>
      </c>
      <c r="B3434" s="346">
        <v>110.55</v>
      </c>
      <c r="C3434" s="346">
        <v>3939.35</v>
      </c>
      <c r="D3434" s="346"/>
      <c r="E3434" s="351">
        <f t="shared" si="253"/>
        <v>42205</v>
      </c>
      <c r="F3434" s="353">
        <f t="shared" si="254"/>
        <v>-3.6769190555023035</v>
      </c>
      <c r="G3434" s="354">
        <f t="shared" si="255"/>
        <v>7.9517913124771411E-2</v>
      </c>
      <c r="I3434" s="351">
        <f t="shared" si="256"/>
        <v>42205</v>
      </c>
      <c r="J3434" s="353">
        <f t="array" ref="J3434">(PRODUCT(1+$F$2:F3434/100)-1)*100</f>
        <v>9140.2206619860044</v>
      </c>
      <c r="K3434" s="354">
        <f t="array" ref="K3434">(PRODUCT(1+$G$2:G3434/100)-1)*100</f>
        <v>153.20088442107681</v>
      </c>
      <c r="M3434" s="361">
        <f t="shared" si="257"/>
        <v>3.5265911133619561</v>
      </c>
    </row>
    <row r="3435" spans="1:13">
      <c r="A3435" s="350">
        <v>42206</v>
      </c>
      <c r="B3435" s="346">
        <v>112.51</v>
      </c>
      <c r="C3435" s="346">
        <v>3922.7</v>
      </c>
      <c r="D3435" s="346"/>
      <c r="E3435" s="351">
        <f t="shared" si="253"/>
        <v>42206</v>
      </c>
      <c r="F3435" s="353">
        <f t="shared" si="254"/>
        <v>1.7729534147444603</v>
      </c>
      <c r="G3435" s="354">
        <f t="shared" si="255"/>
        <v>-0.42265856042240646</v>
      </c>
      <c r="I3435" s="351">
        <f t="shared" si="256"/>
        <v>42206</v>
      </c>
      <c r="J3435" s="353">
        <f t="array" ref="J3435">(PRODUCT(1+$F$2:F3435/100)-1)*100</f>
        <v>9304.0454697426103</v>
      </c>
      <c r="K3435" s="354">
        <f t="array" ref="K3435">(PRODUCT(1+$G$2:G3435/100)-1)*100</f>
        <v>152.1307092080059</v>
      </c>
      <c r="M3435" s="361">
        <f t="shared" si="257"/>
        <v>3.5262847925713281</v>
      </c>
    </row>
    <row r="3436" spans="1:13">
      <c r="A3436" s="350">
        <v>42207</v>
      </c>
      <c r="B3436" s="346">
        <v>111.5</v>
      </c>
      <c r="C3436" s="346">
        <v>3913.75</v>
      </c>
      <c r="D3436" s="346"/>
      <c r="E3436" s="351">
        <f t="shared" si="253"/>
        <v>42207</v>
      </c>
      <c r="F3436" s="353">
        <f t="shared" si="254"/>
        <v>-0.89769798240156851</v>
      </c>
      <c r="G3436" s="354">
        <f t="shared" si="255"/>
        <v>-0.22815917607770242</v>
      </c>
      <c r="I3436" s="351">
        <f t="shared" si="256"/>
        <v>42207</v>
      </c>
      <c r="J3436" s="353">
        <f t="array" ref="J3436">(PRODUCT(1+$F$2:F3436/100)-1)*100</f>
        <v>9219.6255432966045</v>
      </c>
      <c r="K3436" s="354">
        <f t="array" ref="K3436">(PRODUCT(1+$G$2:G3436/100)-1)*100</f>
        <v>151.55544985923802</v>
      </c>
      <c r="M3436" s="361">
        <f t="shared" si="257"/>
        <v>3.5259035511380454</v>
      </c>
    </row>
    <row r="3437" spans="1:13">
      <c r="A3437" s="350">
        <v>42208</v>
      </c>
      <c r="B3437" s="346">
        <v>110.1</v>
      </c>
      <c r="C3437" s="346">
        <v>3891.79</v>
      </c>
      <c r="D3437" s="346"/>
      <c r="E3437" s="351">
        <f t="shared" si="253"/>
        <v>42208</v>
      </c>
      <c r="F3437" s="353">
        <f t="shared" si="254"/>
        <v>-1.2556053811659251</v>
      </c>
      <c r="G3437" s="354">
        <f t="shared" si="255"/>
        <v>-0.56109869051421679</v>
      </c>
      <c r="I3437" s="351">
        <f t="shared" si="256"/>
        <v>42208</v>
      </c>
      <c r="J3437" s="353">
        <f t="array" ref="J3437">(PRODUCT(1+$F$2:F3437/100)-1)*100</f>
        <v>9102.6078234704582</v>
      </c>
      <c r="K3437" s="354">
        <f t="array" ref="K3437">(PRODUCT(1+$G$2:G3437/100)-1)*100</f>
        <v>150.14397552416071</v>
      </c>
      <c r="M3437" s="361">
        <f t="shared" si="257"/>
        <v>3.5251000868480418</v>
      </c>
    </row>
    <row r="3438" spans="1:13">
      <c r="A3438" s="350">
        <v>42209</v>
      </c>
      <c r="B3438" s="346">
        <v>109.34</v>
      </c>
      <c r="C3438" s="346">
        <v>3850.15</v>
      </c>
      <c r="D3438" s="346"/>
      <c r="E3438" s="351">
        <f t="shared" si="253"/>
        <v>42209</v>
      </c>
      <c r="F3438" s="353">
        <f t="shared" si="254"/>
        <v>-0.69028156221615511</v>
      </c>
      <c r="G3438" s="354">
        <f t="shared" si="255"/>
        <v>-1.0699446784127598</v>
      </c>
      <c r="I3438" s="351">
        <f t="shared" si="256"/>
        <v>42209</v>
      </c>
      <c r="J3438" s="353">
        <f t="array" ref="J3438">(PRODUCT(1+$F$2:F3438/100)-1)*100</f>
        <v>9039.0839184219803</v>
      </c>
      <c r="K3438" s="354">
        <f t="array" ref="K3438">(PRODUCT(1+$G$2:G3438/100)-1)*100</f>
        <v>147.46757336966985</v>
      </c>
      <c r="M3438" s="361">
        <f t="shared" si="257"/>
        <v>3.5252873030689864</v>
      </c>
    </row>
    <row r="3439" spans="1:13">
      <c r="A3439" s="350">
        <v>42212</v>
      </c>
      <c r="B3439" s="346">
        <v>106.43</v>
      </c>
      <c r="C3439" s="346">
        <v>3827.93</v>
      </c>
      <c r="D3439" s="346"/>
      <c r="E3439" s="351">
        <f t="shared" si="253"/>
        <v>42212</v>
      </c>
      <c r="F3439" s="353">
        <f t="shared" si="254"/>
        <v>-2.661423083958292</v>
      </c>
      <c r="G3439" s="354">
        <f t="shared" si="255"/>
        <v>-0.57712037193357046</v>
      </c>
      <c r="I3439" s="351">
        <f t="shared" si="256"/>
        <v>42212</v>
      </c>
      <c r="J3439" s="353">
        <f t="array" ref="J3439">(PRODUCT(1+$F$2:F3439/100)-1)*100</f>
        <v>8795.854229354778</v>
      </c>
      <c r="K3439" s="354">
        <f t="array" ref="K3439">(PRODUCT(1+$G$2:G3439/100)-1)*100</f>
        <v>146.03938758982383</v>
      </c>
      <c r="M3439" s="361">
        <f t="shared" si="257"/>
        <v>3.408193556374675</v>
      </c>
    </row>
    <row r="3440" spans="1:13">
      <c r="A3440" s="350">
        <v>42213</v>
      </c>
      <c r="B3440" s="346">
        <v>106.9</v>
      </c>
      <c r="C3440" s="346">
        <v>3875.37</v>
      </c>
      <c r="D3440" s="346"/>
      <c r="E3440" s="351">
        <f t="shared" si="253"/>
        <v>42213</v>
      </c>
      <c r="F3440" s="353">
        <f t="shared" si="254"/>
        <v>0.44160481067367918</v>
      </c>
      <c r="G3440" s="354">
        <f t="shared" si="255"/>
        <v>1.2393121086331282</v>
      </c>
      <c r="I3440" s="351">
        <f t="shared" si="256"/>
        <v>42213</v>
      </c>
      <c r="J3440" s="353">
        <f t="array" ref="J3440">(PRODUCT(1+$F$2:F3440/100)-1)*100</f>
        <v>8835.1387495821273</v>
      </c>
      <c r="K3440" s="354">
        <f t="array" ref="K3440">(PRODUCT(1+$G$2:G3440/100)-1)*100</f>
        <v>149.08858351223131</v>
      </c>
      <c r="M3440" s="361">
        <f t="shared" si="257"/>
        <v>3.4018690386920274</v>
      </c>
    </row>
    <row r="3441" spans="1:13">
      <c r="A3441" s="350">
        <v>42214</v>
      </c>
      <c r="B3441" s="346">
        <v>107.08</v>
      </c>
      <c r="C3441" s="346">
        <v>3904.21</v>
      </c>
      <c r="D3441" s="346"/>
      <c r="E3441" s="351">
        <f t="shared" si="253"/>
        <v>42214</v>
      </c>
      <c r="F3441" s="353">
        <f t="shared" si="254"/>
        <v>0.16838166510757535</v>
      </c>
      <c r="G3441" s="354">
        <f t="shared" si="255"/>
        <v>0.74418700666001314</v>
      </c>
      <c r="I3441" s="351">
        <f t="shared" si="256"/>
        <v>42214</v>
      </c>
      <c r="J3441" s="353">
        <f t="array" ref="J3441">(PRODUCT(1+$F$2:F3441/100)-1)*100</f>
        <v>8850.1838849883461</v>
      </c>
      <c r="K3441" s="354">
        <f t="array" ref="K3441">(PRODUCT(1+$G$2:G3441/100)-1)*100</f>
        <v>150.94226838580283</v>
      </c>
      <c r="M3441" s="361">
        <f t="shared" si="257"/>
        <v>3.40022126676703</v>
      </c>
    </row>
    <row r="3442" spans="1:13">
      <c r="A3442" s="350">
        <v>42215</v>
      </c>
      <c r="B3442" s="346">
        <v>111.56</v>
      </c>
      <c r="C3442" s="346">
        <v>3904.64</v>
      </c>
      <c r="D3442" s="346"/>
      <c r="E3442" s="351">
        <f t="shared" si="253"/>
        <v>42215</v>
      </c>
      <c r="F3442" s="353">
        <f t="shared" si="254"/>
        <v>4.1837878221890223</v>
      </c>
      <c r="G3442" s="354">
        <f t="shared" si="255"/>
        <v>1.1013751821753459E-2</v>
      </c>
      <c r="I3442" s="351">
        <f t="shared" si="256"/>
        <v>42215</v>
      </c>
      <c r="J3442" s="353">
        <f t="array" ref="J3442">(PRODUCT(1+$F$2:F3442/100)-1)*100</f>
        <v>9224.640588432012</v>
      </c>
      <c r="K3442" s="354">
        <f t="array" ref="K3442">(PRODUCT(1+$G$2:G3442/100)-1)*100</f>
        <v>150.96990654445869</v>
      </c>
      <c r="M3442" s="361">
        <f t="shared" si="257"/>
        <v>3.4018820128069573</v>
      </c>
    </row>
    <row r="3443" spans="1:13">
      <c r="A3443" s="350">
        <v>42216</v>
      </c>
      <c r="B3443" s="346">
        <v>114.31</v>
      </c>
      <c r="C3443" s="346">
        <v>3895.8</v>
      </c>
      <c r="D3443" s="346"/>
      <c r="E3443" s="351">
        <f t="shared" si="253"/>
        <v>42216</v>
      </c>
      <c r="F3443" s="353">
        <f t="shared" si="254"/>
        <v>2.465041233416998</v>
      </c>
      <c r="G3443" s="354">
        <f t="shared" si="255"/>
        <v>-0.22639731191607115</v>
      </c>
      <c r="I3443" s="351">
        <f t="shared" si="256"/>
        <v>42216</v>
      </c>
      <c r="J3443" s="353">
        <f t="array" ref="J3443">(PRODUCT(1+$F$2:F3443/100)-1)*100</f>
        <v>9454.4968238047986</v>
      </c>
      <c r="K3443" s="354">
        <f t="array" ref="K3443">(PRODUCT(1+$G$2:G3443/100)-1)*100</f>
        <v>150.40171742232377</v>
      </c>
      <c r="M3443" s="361">
        <f t="shared" si="257"/>
        <v>3.4019778093185358</v>
      </c>
    </row>
    <row r="3444" spans="1:13">
      <c r="A3444" s="350">
        <v>42219</v>
      </c>
      <c r="B3444" s="346">
        <v>112.56</v>
      </c>
      <c r="C3444" s="346">
        <v>3885.07</v>
      </c>
      <c r="D3444" s="346"/>
      <c r="E3444" s="351">
        <f t="shared" si="253"/>
        <v>42219</v>
      </c>
      <c r="F3444" s="353">
        <f t="shared" si="254"/>
        <v>-1.5309246785058184</v>
      </c>
      <c r="G3444" s="354">
        <f t="shared" si="255"/>
        <v>-0.27542481646901651</v>
      </c>
      <c r="I3444" s="351">
        <f t="shared" si="256"/>
        <v>42219</v>
      </c>
      <c r="J3444" s="353">
        <f t="array" ref="J3444">(PRODUCT(1+$F$2:F3444/100)-1)*100</f>
        <v>9308.2246740221162</v>
      </c>
      <c r="K3444" s="354">
        <f t="array" ref="K3444">(PRODUCT(1+$G$2:G3444/100)-1)*100</f>
        <v>149.71204895167807</v>
      </c>
      <c r="M3444" s="361">
        <f t="shared" si="257"/>
        <v>3.3988201277289916</v>
      </c>
    </row>
    <row r="3445" spans="1:13">
      <c r="A3445" s="350">
        <v>42220</v>
      </c>
      <c r="B3445" s="346">
        <v>121.15</v>
      </c>
      <c r="C3445" s="346">
        <v>3876.44</v>
      </c>
      <c r="D3445" s="346"/>
      <c r="E3445" s="351">
        <f t="shared" si="253"/>
        <v>42220</v>
      </c>
      <c r="F3445" s="353">
        <f t="shared" si="254"/>
        <v>7.6314854299929014</v>
      </c>
      <c r="G3445" s="354">
        <f t="shared" si="255"/>
        <v>-0.22213241975048703</v>
      </c>
      <c r="I3445" s="351">
        <f t="shared" si="256"/>
        <v>42220</v>
      </c>
      <c r="J3445" s="353">
        <f t="array" ref="J3445">(PRODUCT(1+$F$2:F3445/100)-1)*100</f>
        <v>10026.211969241112</v>
      </c>
      <c r="K3445" s="354">
        <f t="array" ref="K3445">(PRODUCT(1+$G$2:G3445/100)-1)*100</f>
        <v>149.1573575349332</v>
      </c>
      <c r="M3445" s="361">
        <f t="shared" si="257"/>
        <v>3.4081851160543506</v>
      </c>
    </row>
    <row r="3446" spans="1:13">
      <c r="A3446" s="350">
        <v>42221</v>
      </c>
      <c r="B3446" s="346">
        <v>123.71</v>
      </c>
      <c r="C3446" s="346">
        <v>3889.99</v>
      </c>
      <c r="D3446" s="346"/>
      <c r="E3446" s="351">
        <f t="shared" si="253"/>
        <v>42221</v>
      </c>
      <c r="F3446" s="353">
        <f t="shared" si="254"/>
        <v>2.1130829550144448</v>
      </c>
      <c r="G3446" s="354">
        <f t="shared" si="255"/>
        <v>0.34954752298499425</v>
      </c>
      <c r="I3446" s="351">
        <f t="shared" si="256"/>
        <v>42221</v>
      </c>
      <c r="J3446" s="353">
        <f t="array" ref="J3446">(PRODUCT(1+$F$2:F3446/100)-1)*100</f>
        <v>10240.187228351779</v>
      </c>
      <c r="K3446" s="354">
        <f t="array" ref="K3446">(PRODUCT(1+$G$2:G3446/100)-1)*100</f>
        <v>150.02828090653142</v>
      </c>
      <c r="M3446" s="361">
        <f t="shared" si="257"/>
        <v>3.4087094152083321</v>
      </c>
    </row>
    <row r="3447" spans="1:13">
      <c r="A3447" s="350">
        <v>42222</v>
      </c>
      <c r="B3447" s="346">
        <v>126.45</v>
      </c>
      <c r="C3447" s="346">
        <v>3860.92</v>
      </c>
      <c r="D3447" s="346"/>
      <c r="E3447" s="351">
        <f t="shared" si="253"/>
        <v>42222</v>
      </c>
      <c r="F3447" s="353">
        <f t="shared" si="254"/>
        <v>2.2148573276210559</v>
      </c>
      <c r="G3447" s="354">
        <f t="shared" si="255"/>
        <v>-0.74730269229482671</v>
      </c>
      <c r="I3447" s="351">
        <f t="shared" si="256"/>
        <v>42222</v>
      </c>
      <c r="J3447" s="353">
        <f t="array" ref="J3447">(PRODUCT(1+$F$2:F3447/100)-1)*100</f>
        <v>10469.207622868664</v>
      </c>
      <c r="K3447" s="354">
        <f t="array" ref="K3447">(PRODUCT(1+$G$2:G3447/100)-1)*100</f>
        <v>148.15981283181844</v>
      </c>
      <c r="M3447" s="361">
        <f t="shared" si="257"/>
        <v>3.4047503589654213</v>
      </c>
    </row>
    <row r="3448" spans="1:13">
      <c r="A3448" s="350">
        <v>42223</v>
      </c>
      <c r="B3448" s="346">
        <v>123.52</v>
      </c>
      <c r="C3448" s="346">
        <v>3849.96</v>
      </c>
      <c r="D3448" s="346"/>
      <c r="E3448" s="351">
        <f t="shared" si="253"/>
        <v>42223</v>
      </c>
      <c r="F3448" s="353">
        <f t="shared" si="254"/>
        <v>-2.3171213918544931</v>
      </c>
      <c r="G3448" s="354">
        <f t="shared" si="255"/>
        <v>-0.28387016565999401</v>
      </c>
      <c r="I3448" s="351">
        <f t="shared" si="256"/>
        <v>42223</v>
      </c>
      <c r="J3448" s="353">
        <f t="array" ref="J3448">(PRODUCT(1+$F$2:F3448/100)-1)*100</f>
        <v>10224.306252089658</v>
      </c>
      <c r="K3448" s="354">
        <f t="array" ref="K3448">(PRODUCT(1+$G$2:G3448/100)-1)*100</f>
        <v>147.45536116003123</v>
      </c>
      <c r="M3448" s="361">
        <f t="shared" si="257"/>
        <v>3.4056878133075132</v>
      </c>
    </row>
    <row r="3449" spans="1:13">
      <c r="A3449" s="350">
        <v>42226</v>
      </c>
      <c r="B3449" s="346">
        <v>123.03</v>
      </c>
      <c r="C3449" s="346">
        <v>3899.36</v>
      </c>
      <c r="D3449" s="346"/>
      <c r="E3449" s="351">
        <f t="shared" si="253"/>
        <v>42226</v>
      </c>
      <c r="F3449" s="353">
        <f t="shared" si="254"/>
        <v>-0.3966968911917057</v>
      </c>
      <c r="G3449" s="354">
        <f t="shared" si="255"/>
        <v>1.2831302143399004</v>
      </c>
      <c r="I3449" s="351">
        <f t="shared" si="256"/>
        <v>42226</v>
      </c>
      <c r="J3449" s="353">
        <f t="array" ref="J3449">(PRODUCT(1+$F$2:F3449/100)-1)*100</f>
        <v>10183.350050150508</v>
      </c>
      <c r="K3449" s="354">
        <f t="array" ref="K3449">(PRODUCT(1+$G$2:G3449/100)-1)*100</f>
        <v>150.63053566607954</v>
      </c>
      <c r="M3449" s="361">
        <f t="shared" si="257"/>
        <v>3.4057453539985829</v>
      </c>
    </row>
    <row r="3450" spans="1:13">
      <c r="A3450" s="350">
        <v>42227</v>
      </c>
      <c r="B3450" s="346">
        <v>122.74</v>
      </c>
      <c r="C3450" s="346">
        <v>3862.81</v>
      </c>
      <c r="D3450" s="346"/>
      <c r="E3450" s="351">
        <f t="shared" si="253"/>
        <v>42227</v>
      </c>
      <c r="F3450" s="353">
        <f t="shared" si="254"/>
        <v>-0.23571486629277993</v>
      </c>
      <c r="G3450" s="354">
        <f t="shared" si="255"/>
        <v>-0.93733330597841613</v>
      </c>
      <c r="I3450" s="351">
        <f t="shared" si="256"/>
        <v>42227</v>
      </c>
      <c r="J3450" s="353">
        <f t="array" ref="J3450">(PRODUCT(1+$F$2:F3450/100)-1)*100</f>
        <v>10159.110665329377</v>
      </c>
      <c r="K3450" s="354">
        <f t="array" ref="K3450">(PRODUCT(1+$G$2:G3450/100)-1)*100</f>
        <v>148.28129218032925</v>
      </c>
      <c r="M3450" s="361">
        <f t="shared" si="257"/>
        <v>3.4058129716967209</v>
      </c>
    </row>
    <row r="3451" spans="1:13">
      <c r="A3451" s="350">
        <v>42228</v>
      </c>
      <c r="B3451" s="346">
        <v>120.51</v>
      </c>
      <c r="C3451" s="346">
        <v>3867.37</v>
      </c>
      <c r="D3451" s="346"/>
      <c r="E3451" s="351">
        <f t="shared" si="253"/>
        <v>42228</v>
      </c>
      <c r="F3451" s="353">
        <f t="shared" si="254"/>
        <v>-1.816848623105749</v>
      </c>
      <c r="G3451" s="354">
        <f t="shared" si="255"/>
        <v>0.11804877796215418</v>
      </c>
      <c r="I3451" s="351">
        <f t="shared" si="256"/>
        <v>42228</v>
      </c>
      <c r="J3451" s="353">
        <f t="array" ref="J3451">(PRODUCT(1+$F$2:F3451/100)-1)*100</f>
        <v>9972.7181544634459</v>
      </c>
      <c r="K3451" s="354">
        <f t="array" ref="K3451">(PRODUCT(1+$G$2:G3451/100)-1)*100</f>
        <v>148.57438521165679</v>
      </c>
      <c r="M3451" s="361">
        <f t="shared" si="257"/>
        <v>3.4049977316698028</v>
      </c>
    </row>
    <row r="3452" spans="1:13">
      <c r="A3452" s="350">
        <v>42229</v>
      </c>
      <c r="B3452" s="346">
        <v>123.73</v>
      </c>
      <c r="C3452" s="346">
        <v>3863.03</v>
      </c>
      <c r="D3452" s="346"/>
      <c r="E3452" s="351">
        <f t="shared" si="253"/>
        <v>42229</v>
      </c>
      <c r="F3452" s="353">
        <f t="shared" si="254"/>
        <v>2.671977429258976</v>
      </c>
      <c r="G3452" s="354">
        <f t="shared" si="255"/>
        <v>-0.11222096670345794</v>
      </c>
      <c r="I3452" s="351">
        <f t="shared" si="256"/>
        <v>42229</v>
      </c>
      <c r="J3452" s="353">
        <f t="array" ref="J3452">(PRODUCT(1+$F$2:F3452/100)-1)*100</f>
        <v>10241.858910063582</v>
      </c>
      <c r="K3452" s="354">
        <f t="array" ref="K3452">(PRODUCT(1+$G$2:G3452/100)-1)*100</f>
        <v>148.29543263359506</v>
      </c>
      <c r="M3452" s="361">
        <f t="shared" si="257"/>
        <v>3.4059451860165786</v>
      </c>
    </row>
    <row r="3453" spans="1:13">
      <c r="A3453" s="350">
        <v>42230</v>
      </c>
      <c r="B3453" s="346">
        <v>123.39</v>
      </c>
      <c r="C3453" s="346">
        <v>3878.16</v>
      </c>
      <c r="D3453" s="346"/>
      <c r="E3453" s="351">
        <f t="shared" si="253"/>
        <v>42230</v>
      </c>
      <c r="F3453" s="353">
        <f t="shared" si="254"/>
        <v>-0.27479188555726841</v>
      </c>
      <c r="G3453" s="354">
        <f t="shared" si="255"/>
        <v>0.39166146781153266</v>
      </c>
      <c r="I3453" s="351">
        <f t="shared" si="256"/>
        <v>42230</v>
      </c>
      <c r="J3453" s="353">
        <f t="array" ref="J3453">(PRODUCT(1+$F$2:F3453/100)-1)*100</f>
        <v>10213.440320962945</v>
      </c>
      <c r="K3453" s="354">
        <f t="array" ref="K3453">(PRODUCT(1+$G$2:G3453/100)-1)*100</f>
        <v>149.26791016955679</v>
      </c>
      <c r="M3453" s="361">
        <f t="shared" si="257"/>
        <v>3.4046660433562712</v>
      </c>
    </row>
    <row r="3454" spans="1:13">
      <c r="A3454" s="350">
        <v>42233</v>
      </c>
      <c r="B3454" s="346">
        <v>125.36</v>
      </c>
      <c r="C3454" s="346">
        <v>3899.1</v>
      </c>
      <c r="D3454" s="346"/>
      <c r="E3454" s="351">
        <f t="shared" si="253"/>
        <v>42233</v>
      </c>
      <c r="F3454" s="353">
        <f t="shared" si="254"/>
        <v>1.5965637409838696</v>
      </c>
      <c r="G3454" s="354">
        <f t="shared" si="255"/>
        <v>0.53994677888482556</v>
      </c>
      <c r="I3454" s="351">
        <f t="shared" si="256"/>
        <v>42233</v>
      </c>
      <c r="J3454" s="353">
        <f t="array" ref="J3454">(PRODUCT(1+$F$2:F3454/100)-1)*100</f>
        <v>10378.100969575451</v>
      </c>
      <c r="K3454" s="354">
        <f t="array" ref="K3454">(PRODUCT(1+$G$2:G3454/100)-1)*100</f>
        <v>150.61382422131084</v>
      </c>
      <c r="M3454" s="361">
        <f t="shared" si="257"/>
        <v>3.4041599086897549</v>
      </c>
    </row>
    <row r="3455" spans="1:13">
      <c r="A3455" s="350">
        <v>42234</v>
      </c>
      <c r="B3455" s="346">
        <v>124.05</v>
      </c>
      <c r="C3455" s="346">
        <v>3889.6</v>
      </c>
      <c r="D3455" s="346"/>
      <c r="E3455" s="351">
        <f t="shared" si="253"/>
        <v>42234</v>
      </c>
      <c r="F3455" s="353">
        <f t="shared" si="254"/>
        <v>-1.0449904275686039</v>
      </c>
      <c r="G3455" s="354">
        <f t="shared" si="255"/>
        <v>-0.24364596958272866</v>
      </c>
      <c r="I3455" s="351">
        <f t="shared" si="256"/>
        <v>42234</v>
      </c>
      <c r="J3455" s="353">
        <f t="array" ref="J3455">(PRODUCT(1+$F$2:F3455/100)-1)*100</f>
        <v>10268.605817452413</v>
      </c>
      <c r="K3455" s="354">
        <f t="array" ref="K3455">(PRODUCT(1+$G$2:G3455/100)-1)*100</f>
        <v>150.00321373937845</v>
      </c>
      <c r="M3455" s="361">
        <f t="shared" si="257"/>
        <v>3.4042426282891673</v>
      </c>
    </row>
    <row r="3456" spans="1:13">
      <c r="A3456" s="350">
        <v>42235</v>
      </c>
      <c r="B3456" s="346">
        <v>122.06</v>
      </c>
      <c r="C3456" s="346">
        <v>3857.74</v>
      </c>
      <c r="D3456" s="346"/>
      <c r="E3456" s="351">
        <f t="shared" si="253"/>
        <v>42235</v>
      </c>
      <c r="F3456" s="353">
        <f t="shared" si="254"/>
        <v>-1.6041918581217174</v>
      </c>
      <c r="G3456" s="354">
        <f t="shared" si="255"/>
        <v>-0.81910736322501343</v>
      </c>
      <c r="I3456" s="351">
        <f t="shared" si="256"/>
        <v>42235</v>
      </c>
      <c r="J3456" s="353">
        <f t="array" ref="J3456">(PRODUCT(1+$F$2:F3456/100)-1)*100</f>
        <v>10102.273487128108</v>
      </c>
      <c r="K3456" s="354">
        <f t="array" ref="K3456">(PRODUCT(1+$G$2:G3456/100)-1)*100</f>
        <v>147.95541900734003</v>
      </c>
      <c r="M3456" s="361">
        <f t="shared" si="257"/>
        <v>3.4046447509850619</v>
      </c>
    </row>
    <row r="3457" spans="1:13">
      <c r="A3457" s="350">
        <v>42236</v>
      </c>
      <c r="B3457" s="346">
        <v>112.49</v>
      </c>
      <c r="C3457" s="346">
        <v>3776.36</v>
      </c>
      <c r="D3457" s="346"/>
      <c r="E3457" s="351">
        <f t="shared" si="253"/>
        <v>42236</v>
      </c>
      <c r="F3457" s="353">
        <f t="shared" si="254"/>
        <v>-7.840406357529095</v>
      </c>
      <c r="G3457" s="354">
        <f t="shared" si="255"/>
        <v>-2.1095252660884301</v>
      </c>
      <c r="I3457" s="351">
        <f t="shared" si="256"/>
        <v>42236</v>
      </c>
      <c r="J3457" s="353">
        <f t="array" ref="J3457">(PRODUCT(1+$F$2:F3457/100)-1)*100</f>
        <v>9302.3737880308108</v>
      </c>
      <c r="K3457" s="354">
        <f t="array" ref="K3457">(PRODUCT(1+$G$2:G3457/100)-1)*100</f>
        <v>142.72473679474476</v>
      </c>
      <c r="M3457" s="361">
        <f t="shared" si="257"/>
        <v>3.4172704253599777</v>
      </c>
    </row>
    <row r="3458" spans="1:13">
      <c r="A3458" s="350">
        <v>42237</v>
      </c>
      <c r="B3458" s="346">
        <v>103.96</v>
      </c>
      <c r="C3458" s="346">
        <v>3656.67</v>
      </c>
      <c r="D3458" s="346"/>
      <c r="E3458" s="351">
        <f t="shared" si="253"/>
        <v>42237</v>
      </c>
      <c r="F3458" s="353">
        <f t="shared" si="254"/>
        <v>-7.5828962574451042</v>
      </c>
      <c r="G3458" s="354">
        <f t="shared" si="255"/>
        <v>-3.1694541833935386</v>
      </c>
      <c r="I3458" s="351">
        <f t="shared" si="256"/>
        <v>42237</v>
      </c>
      <c r="J3458" s="353">
        <f t="array" ref="J3458">(PRODUCT(1+$F$2:F3458/100)-1)*100</f>
        <v>8589.4015379472221</v>
      </c>
      <c r="K3458" s="354">
        <f t="array" ref="K3458">(PRODUCT(1+$G$2:G3458/100)-1)*100</f>
        <v>135.03168747027274</v>
      </c>
      <c r="M3458" s="361">
        <f t="shared" si="257"/>
        <v>3.4285111052499739</v>
      </c>
    </row>
    <row r="3459" spans="1:13">
      <c r="A3459" s="350">
        <v>42240</v>
      </c>
      <c r="B3459" s="346">
        <v>96.88</v>
      </c>
      <c r="C3459" s="346">
        <v>3512.65</v>
      </c>
      <c r="D3459" s="346"/>
      <c r="E3459" s="351">
        <f t="shared" ref="E3459:E3522" si="258">A3459</f>
        <v>42240</v>
      </c>
      <c r="F3459" s="353">
        <f t="shared" ref="F3459:F3522" si="259">((B3459/B3458)-1)*100</f>
        <v>-6.810311658330126</v>
      </c>
      <c r="G3459" s="354">
        <f t="shared" ref="G3459:G3522" si="260">((C3459/C3458)-1)*100</f>
        <v>-3.938556117998071</v>
      </c>
      <c r="I3459" s="351">
        <f t="shared" ref="I3459:I3522" si="261">E3459</f>
        <v>42240</v>
      </c>
      <c r="J3459" s="353">
        <f t="array" ref="J3459">(PRODUCT(1+$F$2:F3459/100)-1)*100</f>
        <v>7997.6262119692847</v>
      </c>
      <c r="K3459" s="354">
        <f t="array" ref="K3459">(PRODUCT(1+$G$2:G3459/100)-1)*100</f>
        <v>125.77483256417823</v>
      </c>
      <c r="M3459" s="361">
        <f t="shared" si="257"/>
        <v>3.4380005129252984</v>
      </c>
    </row>
    <row r="3460" spans="1:13">
      <c r="A3460" s="350">
        <v>42241</v>
      </c>
      <c r="B3460" s="346">
        <v>101.52</v>
      </c>
      <c r="C3460" s="346">
        <v>3465.19</v>
      </c>
      <c r="D3460" s="346"/>
      <c r="E3460" s="351">
        <f t="shared" si="258"/>
        <v>42241</v>
      </c>
      <c r="F3460" s="353">
        <f t="shared" si="259"/>
        <v>4.7894302229562369</v>
      </c>
      <c r="G3460" s="354">
        <f t="shared" si="260"/>
        <v>-1.3511166782913198</v>
      </c>
      <c r="I3460" s="351">
        <f t="shared" si="261"/>
        <v>42241</v>
      </c>
      <c r="J3460" s="353">
        <f t="array" ref="J3460">(PRODUCT(1+$F$2:F3460/100)-1)*100</f>
        <v>8385.4563691073672</v>
      </c>
      <c r="K3460" s="354">
        <f t="array" ref="K3460">(PRODUCT(1+$G$2:G3460/100)-1)*100</f>
        <v>122.7243511460193</v>
      </c>
      <c r="M3460" s="361">
        <f t="shared" si="257"/>
        <v>3.4405579654749689</v>
      </c>
    </row>
    <row r="3461" spans="1:13">
      <c r="A3461" s="350">
        <v>42242</v>
      </c>
      <c r="B3461" s="346">
        <v>110.13</v>
      </c>
      <c r="C3461" s="346">
        <v>3600.73</v>
      </c>
      <c r="D3461" s="346"/>
      <c r="E3461" s="351">
        <f t="shared" si="258"/>
        <v>42242</v>
      </c>
      <c r="F3461" s="353">
        <f t="shared" si="259"/>
        <v>8.4810874704491788</v>
      </c>
      <c r="G3461" s="354">
        <f t="shared" si="260"/>
        <v>3.9114738297178597</v>
      </c>
      <c r="I3461" s="351">
        <f t="shared" si="261"/>
        <v>42242</v>
      </c>
      <c r="J3461" s="353">
        <f t="array" ref="J3461">(PRODUCT(1+$F$2:F3461/100)-1)*100</f>
        <v>9105.1153460381647</v>
      </c>
      <c r="K3461" s="354">
        <f t="array" ref="K3461">(PRODUCT(1+$G$2:G3461/100)-1)*100</f>
        <v>131.43615585350474</v>
      </c>
      <c r="M3461" s="361">
        <f t="shared" si="257"/>
        <v>3.4521912163037598</v>
      </c>
    </row>
    <row r="3462" spans="1:13">
      <c r="A3462" s="350">
        <v>42243</v>
      </c>
      <c r="B3462" s="346">
        <v>117.66</v>
      </c>
      <c r="C3462" s="346">
        <v>3688.6</v>
      </c>
      <c r="D3462" s="346"/>
      <c r="E3462" s="351">
        <f t="shared" si="258"/>
        <v>42243</v>
      </c>
      <c r="F3462" s="353">
        <f t="shared" si="259"/>
        <v>6.8373740125306393</v>
      </c>
      <c r="G3462" s="354">
        <f t="shared" si="260"/>
        <v>2.4403384869179368</v>
      </c>
      <c r="I3462" s="351">
        <f t="shared" si="261"/>
        <v>42243</v>
      </c>
      <c r="J3462" s="353">
        <f t="array" ref="J3462">(PRODUCT(1+$F$2:F3462/100)-1)*100</f>
        <v>9734.5035105316474</v>
      </c>
      <c r="K3462" s="354">
        <f t="array" ref="K3462">(PRODUCT(1+$G$2:G3462/100)-1)*100</f>
        <v>137.0839814374412</v>
      </c>
      <c r="M3462" s="361">
        <f t="shared" si="257"/>
        <v>3.4594299941183553</v>
      </c>
    </row>
    <row r="3463" spans="1:13">
      <c r="A3463" s="350">
        <v>42244</v>
      </c>
      <c r="B3463" s="346">
        <v>117.63</v>
      </c>
      <c r="C3463" s="346">
        <v>3691.3</v>
      </c>
      <c r="D3463" s="346"/>
      <c r="E3463" s="351">
        <f t="shared" si="258"/>
        <v>42244</v>
      </c>
      <c r="F3463" s="353">
        <f t="shared" si="259"/>
        <v>-2.5497195308521459E-2</v>
      </c>
      <c r="G3463" s="354">
        <f t="shared" si="260"/>
        <v>7.3198503497273748E-2</v>
      </c>
      <c r="I3463" s="351">
        <f t="shared" si="261"/>
        <v>42244</v>
      </c>
      <c r="J3463" s="353">
        <f t="array" ref="J3463">(PRODUCT(1+$F$2:F3463/100)-1)*100</f>
        <v>9731.9959879639428</v>
      </c>
      <c r="K3463" s="354">
        <f t="array" ref="K3463">(PRODUCT(1+$G$2:G3463/100)-1)*100</f>
        <v>137.25752336388518</v>
      </c>
      <c r="M3463" s="361">
        <f t="shared" si="257"/>
        <v>3.459412759846809</v>
      </c>
    </row>
    <row r="3464" spans="1:13">
      <c r="A3464" s="350">
        <v>42247</v>
      </c>
      <c r="B3464" s="346">
        <v>115.03</v>
      </c>
      <c r="C3464" s="346">
        <v>3660.75</v>
      </c>
      <c r="D3464" s="346"/>
      <c r="E3464" s="351">
        <f t="shared" si="258"/>
        <v>42247</v>
      </c>
      <c r="F3464" s="353">
        <f t="shared" si="259"/>
        <v>-2.2103204964719847</v>
      </c>
      <c r="G3464" s="354">
        <f t="shared" si="260"/>
        <v>-0.82762170509035338</v>
      </c>
      <c r="I3464" s="351">
        <f t="shared" si="261"/>
        <v>42247</v>
      </c>
      <c r="J3464" s="353">
        <f t="array" ref="J3464">(PRODUCT(1+$F$2:F3464/100)-1)*100</f>
        <v>9514.6773654296721</v>
      </c>
      <c r="K3464" s="354">
        <f t="array" ref="K3464">(PRODUCT(1+$G$2:G3464/100)-1)*100</f>
        <v>135.29392860356583</v>
      </c>
      <c r="M3464" s="361">
        <f t="shared" si="257"/>
        <v>3.4606266940953394</v>
      </c>
    </row>
    <row r="3465" spans="1:13">
      <c r="A3465" s="350">
        <v>42248</v>
      </c>
      <c r="B3465" s="346">
        <v>105.79</v>
      </c>
      <c r="C3465" s="346">
        <v>3552.65</v>
      </c>
      <c r="D3465" s="346"/>
      <c r="E3465" s="351">
        <f t="shared" si="258"/>
        <v>42248</v>
      </c>
      <c r="F3465" s="353">
        <f t="shared" si="259"/>
        <v>-8.0326871250977927</v>
      </c>
      <c r="G3465" s="354">
        <f t="shared" si="260"/>
        <v>-2.9529468005190185</v>
      </c>
      <c r="I3465" s="351">
        <f t="shared" si="261"/>
        <v>42248</v>
      </c>
      <c r="J3465" s="353">
        <f t="array" ref="J3465">(PRODUCT(1+$F$2:F3465/100)-1)*100</f>
        <v>8742.3604145771114</v>
      </c>
      <c r="K3465" s="354">
        <f t="array" ref="K3465">(PRODUCT(1+$G$2:G3465/100)-1)*100</f>
        <v>128.34582406705132</v>
      </c>
      <c r="M3465" s="361">
        <f t="shared" si="257"/>
        <v>3.468986510180506</v>
      </c>
    </row>
    <row r="3466" spans="1:13">
      <c r="A3466" s="350">
        <v>42249</v>
      </c>
      <c r="B3466" s="346">
        <v>105.44</v>
      </c>
      <c r="C3466" s="346">
        <v>3618.25</v>
      </c>
      <c r="D3466" s="346"/>
      <c r="E3466" s="351">
        <f t="shared" si="258"/>
        <v>42249</v>
      </c>
      <c r="F3466" s="353">
        <f t="shared" si="259"/>
        <v>-0.33084412515361761</v>
      </c>
      <c r="G3466" s="354">
        <f t="shared" si="260"/>
        <v>1.8465089440276916</v>
      </c>
      <c r="I3466" s="351">
        <f t="shared" si="261"/>
        <v>42249</v>
      </c>
      <c r="J3466" s="353">
        <f t="array" ref="J3466">(PRODUCT(1+$F$2:F3466/100)-1)*100</f>
        <v>8713.1059846205735</v>
      </c>
      <c r="K3466" s="354">
        <f t="array" ref="K3466">(PRODUCT(1+$G$2:G3466/100)-1)*100</f>
        <v>132.56225013176314</v>
      </c>
      <c r="M3466" s="361">
        <f t="shared" si="257"/>
        <v>3.4685866155232401</v>
      </c>
    </row>
    <row r="3467" spans="1:13">
      <c r="A3467" s="350">
        <v>42250</v>
      </c>
      <c r="B3467" s="346">
        <v>101.06</v>
      </c>
      <c r="C3467" s="346">
        <v>3622.66</v>
      </c>
      <c r="D3467" s="346"/>
      <c r="E3467" s="351">
        <f t="shared" si="258"/>
        <v>42250</v>
      </c>
      <c r="F3467" s="353">
        <f t="shared" si="259"/>
        <v>-4.1540212443095577</v>
      </c>
      <c r="G3467" s="354">
        <f t="shared" si="260"/>
        <v>0.12188212533683629</v>
      </c>
      <c r="I3467" s="351">
        <f t="shared" si="261"/>
        <v>42250</v>
      </c>
      <c r="J3467" s="353">
        <f t="array" ref="J3467">(PRODUCT(1+$F$2:F3467/100)-1)*100</f>
        <v>8347.0076897359177</v>
      </c>
      <c r="K3467" s="354">
        <f t="array" ref="K3467">(PRODUCT(1+$G$2:G3467/100)-1)*100</f>
        <v>132.84570194495493</v>
      </c>
      <c r="M3467" s="361">
        <f t="shared" si="257"/>
        <v>3.4723403161307833</v>
      </c>
    </row>
    <row r="3468" spans="1:13">
      <c r="A3468" s="350">
        <v>42251</v>
      </c>
      <c r="B3468" s="346">
        <v>98.79</v>
      </c>
      <c r="C3468" s="346">
        <v>3567.41</v>
      </c>
      <c r="D3468" s="346"/>
      <c r="E3468" s="351">
        <f t="shared" si="258"/>
        <v>42251</v>
      </c>
      <c r="F3468" s="353">
        <f t="shared" si="259"/>
        <v>-2.2461903819513074</v>
      </c>
      <c r="G3468" s="354">
        <f t="shared" si="260"/>
        <v>-1.5251224238542971</v>
      </c>
      <c r="I3468" s="351">
        <f t="shared" si="261"/>
        <v>42251</v>
      </c>
      <c r="J3468" s="353">
        <f t="array" ref="J3468">(PRODUCT(1+$F$2:F3468/100)-1)*100</f>
        <v>8157.2718154463828</v>
      </c>
      <c r="K3468" s="354">
        <f t="array" ref="K3468">(PRODUCT(1+$G$2:G3468/100)-1)*100</f>
        <v>129.29451993161146</v>
      </c>
      <c r="M3468" s="361">
        <f t="shared" si="257"/>
        <v>3.4652800651233355</v>
      </c>
    </row>
    <row r="3469" spans="1:13">
      <c r="A3469" s="350">
        <v>42254</v>
      </c>
      <c r="B3469" s="346">
        <v>98.79</v>
      </c>
      <c r="C3469" s="346">
        <v>3567.41</v>
      </c>
      <c r="D3469" s="346"/>
      <c r="E3469" s="351">
        <f t="shared" si="258"/>
        <v>42254</v>
      </c>
      <c r="F3469" s="353">
        <f t="shared" si="259"/>
        <v>0</v>
      </c>
      <c r="G3469" s="354">
        <f t="shared" si="260"/>
        <v>0</v>
      </c>
      <c r="I3469" s="351">
        <f t="shared" si="261"/>
        <v>42254</v>
      </c>
      <c r="J3469" s="353">
        <f t="array" ref="J3469">(PRODUCT(1+$F$2:F3469/100)-1)*100</f>
        <v>8157.2718154463828</v>
      </c>
      <c r="K3469" s="354">
        <f t="array" ref="K3469">(PRODUCT(1+$G$2:G3469/100)-1)*100</f>
        <v>129.29451993161146</v>
      </c>
      <c r="M3469" s="361">
        <f t="shared" si="257"/>
        <v>3.4644821223009852</v>
      </c>
    </row>
    <row r="3470" spans="1:13">
      <c r="A3470" s="350">
        <v>42255</v>
      </c>
      <c r="B3470" s="346">
        <v>94.95</v>
      </c>
      <c r="C3470" s="346">
        <v>3657.32</v>
      </c>
      <c r="D3470" s="346"/>
      <c r="E3470" s="351">
        <f t="shared" si="258"/>
        <v>42255</v>
      </c>
      <c r="F3470" s="353">
        <f t="shared" si="259"/>
        <v>-3.8870331005162462</v>
      </c>
      <c r="G3470" s="354">
        <f t="shared" si="260"/>
        <v>2.5203158594050201</v>
      </c>
      <c r="I3470" s="351">
        <f t="shared" si="261"/>
        <v>42255</v>
      </c>
      <c r="J3470" s="353">
        <f t="array" ref="J3470">(PRODUCT(1+$F$2:F3470/100)-1)*100</f>
        <v>7836.3089267803825</v>
      </c>
      <c r="K3470" s="354">
        <f t="array" ref="K3470">(PRODUCT(1+$G$2:G3470/100)-1)*100</f>
        <v>135.07346608219447</v>
      </c>
      <c r="M3470" s="361">
        <f t="shared" si="257"/>
        <v>3.4664894941342421</v>
      </c>
    </row>
    <row r="3471" spans="1:13">
      <c r="A3471" s="350">
        <v>42256</v>
      </c>
      <c r="B3471" s="346">
        <v>99.18</v>
      </c>
      <c r="C3471" s="346">
        <v>3606.8</v>
      </c>
      <c r="D3471" s="346"/>
      <c r="E3471" s="351">
        <f t="shared" si="258"/>
        <v>42256</v>
      </c>
      <c r="F3471" s="353">
        <f t="shared" si="259"/>
        <v>4.4549763033175482</v>
      </c>
      <c r="G3471" s="354">
        <f t="shared" si="260"/>
        <v>-1.3813393413756536</v>
      </c>
      <c r="I3471" s="351">
        <f t="shared" si="261"/>
        <v>42256</v>
      </c>
      <c r="J3471" s="353">
        <f t="array" ref="J3471">(PRODUCT(1+$F$2:F3471/100)-1)*100</f>
        <v>8189.8696088265242</v>
      </c>
      <c r="K3471" s="354">
        <f t="array" ref="K3471">(PRODUCT(1+$G$2:G3471/100)-1)*100</f>
        <v>131.82630381406577</v>
      </c>
      <c r="M3471" s="361">
        <f t="shared" si="257"/>
        <v>3.4695363926970342</v>
      </c>
    </row>
    <row r="3472" spans="1:13">
      <c r="A3472" s="350">
        <v>42257</v>
      </c>
      <c r="B3472" s="346">
        <v>99.48</v>
      </c>
      <c r="C3472" s="346">
        <v>3626.14</v>
      </c>
      <c r="D3472" s="346"/>
      <c r="E3472" s="351">
        <f t="shared" si="258"/>
        <v>42257</v>
      </c>
      <c r="F3472" s="353">
        <f t="shared" si="259"/>
        <v>0.30248033877797731</v>
      </c>
      <c r="G3472" s="354">
        <f t="shared" si="260"/>
        <v>0.53620938227791903</v>
      </c>
      <c r="I3472" s="351">
        <f t="shared" si="261"/>
        <v>42257</v>
      </c>
      <c r="J3472" s="353">
        <f t="array" ref="J3472">(PRODUCT(1+$F$2:F3472/100)-1)*100</f>
        <v>8214.9448345035544</v>
      </c>
      <c r="K3472" s="354">
        <f t="array" ref="K3472">(PRODUCT(1+$G$2:G3472/100)-1)*100</f>
        <v>133.06937820570491</v>
      </c>
      <c r="M3472" s="361">
        <f t="shared" si="257"/>
        <v>3.4690149117325557</v>
      </c>
    </row>
    <row r="3473" spans="1:13">
      <c r="A3473" s="350">
        <v>42258</v>
      </c>
      <c r="B3473" s="346">
        <v>97.51</v>
      </c>
      <c r="C3473" s="346">
        <v>3643.54</v>
      </c>
      <c r="D3473" s="346"/>
      <c r="E3473" s="351">
        <f t="shared" si="258"/>
        <v>42258</v>
      </c>
      <c r="F3473" s="353">
        <f t="shared" si="259"/>
        <v>-1.9802975472456796</v>
      </c>
      <c r="G3473" s="354">
        <f t="shared" si="260"/>
        <v>0.4798490957326651</v>
      </c>
      <c r="I3473" s="351">
        <f t="shared" si="261"/>
        <v>42258</v>
      </c>
      <c r="J3473" s="353">
        <f t="array" ref="J3473">(PRODUCT(1+$F$2:F3473/100)-1)*100</f>
        <v>8050.2841858910497</v>
      </c>
      <c r="K3473" s="354">
        <f t="array" ref="K3473">(PRODUCT(1+$G$2:G3473/100)-1)*100</f>
        <v>134.18775950945471</v>
      </c>
      <c r="M3473" s="361">
        <f t="shared" si="257"/>
        <v>3.469414061643795</v>
      </c>
    </row>
    <row r="3474" spans="1:13">
      <c r="A3474" s="350">
        <v>42261</v>
      </c>
      <c r="B3474" s="346">
        <v>95.69</v>
      </c>
      <c r="C3474" s="346">
        <v>3628.87</v>
      </c>
      <c r="D3474" s="346"/>
      <c r="E3474" s="351">
        <f t="shared" si="258"/>
        <v>42261</v>
      </c>
      <c r="F3474" s="353">
        <f t="shared" si="259"/>
        <v>-1.866475233309417</v>
      </c>
      <c r="G3474" s="354">
        <f t="shared" si="260"/>
        <v>-0.40263040888806056</v>
      </c>
      <c r="I3474" s="351">
        <f t="shared" si="261"/>
        <v>42261</v>
      </c>
      <c r="J3474" s="353">
        <f t="array" ref="J3474">(PRODUCT(1+$F$2:F3474/100)-1)*100</f>
        <v>7898.1611501170592</v>
      </c>
      <c r="K3474" s="354">
        <f t="array" ref="K3474">(PRODUCT(1+$G$2:G3474/100)-1)*100</f>
        <v>133.244848375776</v>
      </c>
      <c r="M3474" s="361">
        <f t="shared" ref="M3474:M3537" si="262">_xlfn.STDEV.S(F2692:F3474)</f>
        <v>3.4703228122246514</v>
      </c>
    </row>
    <row r="3475" spans="1:13">
      <c r="A3475" s="350">
        <v>42262</v>
      </c>
      <c r="B3475" s="346">
        <v>99.16</v>
      </c>
      <c r="C3475" s="346">
        <v>3675.48</v>
      </c>
      <c r="D3475" s="346"/>
      <c r="E3475" s="351">
        <f t="shared" si="258"/>
        <v>42262</v>
      </c>
      <c r="F3475" s="353">
        <f t="shared" si="259"/>
        <v>3.6262932385829227</v>
      </c>
      <c r="G3475" s="354">
        <f t="shared" si="260"/>
        <v>1.2844218723734979</v>
      </c>
      <c r="I3475" s="351">
        <f t="shared" si="261"/>
        <v>42262</v>
      </c>
      <c r="J3475" s="353">
        <f t="array" ref="J3475">(PRODUCT(1+$F$2:F3475/100)-1)*100</f>
        <v>8188.1979271147202</v>
      </c>
      <c r="K3475" s="354">
        <f t="array" ref="K3475">(PRODUCT(1+$G$2:G3475/100)-1)*100</f>
        <v>136.24069622449886</v>
      </c>
      <c r="M3475" s="361">
        <f t="shared" si="262"/>
        <v>3.4720858560100609</v>
      </c>
    </row>
    <row r="3476" spans="1:13">
      <c r="A3476" s="350">
        <v>42263</v>
      </c>
      <c r="B3476" s="346">
        <v>104.08</v>
      </c>
      <c r="C3476" s="346">
        <v>3707.62</v>
      </c>
      <c r="D3476" s="346"/>
      <c r="E3476" s="351">
        <f t="shared" si="258"/>
        <v>42263</v>
      </c>
      <c r="F3476" s="353">
        <f t="shared" si="259"/>
        <v>4.9616780960064499</v>
      </c>
      <c r="G3476" s="354">
        <f t="shared" si="260"/>
        <v>0.87444361008630622</v>
      </c>
      <c r="I3476" s="351">
        <f t="shared" si="261"/>
        <v>42263</v>
      </c>
      <c r="J3476" s="353">
        <f t="array" ref="J3476">(PRODUCT(1+$F$2:F3476/100)-1)*100</f>
        <v>8599.4316282180316</v>
      </c>
      <c r="K3476" s="354">
        <f t="array" ref="K3476">(PRODUCT(1+$G$2:G3476/100)-1)*100</f>
        <v>138.30648789705737</v>
      </c>
      <c r="M3476" s="361">
        <f t="shared" si="262"/>
        <v>3.4730578097671621</v>
      </c>
    </row>
    <row r="3477" spans="1:13">
      <c r="A3477" s="350">
        <v>42264</v>
      </c>
      <c r="B3477" s="346">
        <v>104.21</v>
      </c>
      <c r="C3477" s="346">
        <v>3698.74</v>
      </c>
      <c r="D3477" s="346"/>
      <c r="E3477" s="351">
        <f t="shared" si="258"/>
        <v>42264</v>
      </c>
      <c r="F3477" s="353">
        <f t="shared" si="259"/>
        <v>0.12490392006148099</v>
      </c>
      <c r="G3477" s="354">
        <f t="shared" si="260"/>
        <v>-0.23950674556724172</v>
      </c>
      <c r="I3477" s="351">
        <f t="shared" si="261"/>
        <v>42264</v>
      </c>
      <c r="J3477" s="353">
        <f t="array" ref="J3477">(PRODUCT(1+$F$2:F3477/100)-1)*100</f>
        <v>8610.2975593447445</v>
      </c>
      <c r="K3477" s="354">
        <f t="array" ref="K3477">(PRODUCT(1+$G$2:G3477/100)-1)*100</f>
        <v>137.73572778341955</v>
      </c>
      <c r="M3477" s="361">
        <f t="shared" si="262"/>
        <v>3.4660728567668753</v>
      </c>
    </row>
    <row r="3478" spans="1:13">
      <c r="A3478" s="350">
        <v>42265</v>
      </c>
      <c r="B3478" s="346">
        <v>102.62</v>
      </c>
      <c r="C3478" s="346">
        <v>3638.99</v>
      </c>
      <c r="D3478" s="346"/>
      <c r="E3478" s="351">
        <f t="shared" si="258"/>
        <v>42265</v>
      </c>
      <c r="F3478" s="353">
        <f t="shared" si="259"/>
        <v>-1.5257652816428213</v>
      </c>
      <c r="G3478" s="354">
        <f t="shared" si="260"/>
        <v>-1.6154149791550609</v>
      </c>
      <c r="I3478" s="351">
        <f t="shared" si="261"/>
        <v>42265</v>
      </c>
      <c r="J3478" s="353">
        <f t="array" ref="J3478">(PRODUCT(1+$F$2:F3478/100)-1)*100</f>
        <v>8477.3988632564815</v>
      </c>
      <c r="K3478" s="354">
        <f t="array" ref="K3478">(PRODUCT(1+$G$2:G3478/100)-1)*100</f>
        <v>133.89530922600289</v>
      </c>
      <c r="M3478" s="361">
        <f t="shared" si="262"/>
        <v>3.4659575260480993</v>
      </c>
    </row>
    <row r="3479" spans="1:13">
      <c r="A3479" s="350">
        <v>42268</v>
      </c>
      <c r="B3479" s="346">
        <v>100.3</v>
      </c>
      <c r="C3479" s="346">
        <v>3655.64</v>
      </c>
      <c r="D3479" s="346"/>
      <c r="E3479" s="351">
        <f t="shared" si="258"/>
        <v>42268</v>
      </c>
      <c r="F3479" s="353">
        <f t="shared" si="259"/>
        <v>-2.2607678815045884</v>
      </c>
      <c r="G3479" s="354">
        <f t="shared" si="260"/>
        <v>0.45754453845709975</v>
      </c>
      <c r="I3479" s="351">
        <f t="shared" si="261"/>
        <v>42268</v>
      </c>
      <c r="J3479" s="353">
        <f t="array" ref="J3479">(PRODUCT(1+$F$2:F3479/100)-1)*100</f>
        <v>8283.4837846874398</v>
      </c>
      <c r="K3479" s="354">
        <f t="array" ref="K3479">(PRODUCT(1+$G$2:G3479/100)-1)*100</f>
        <v>134.96548443907383</v>
      </c>
      <c r="M3479" s="361">
        <f t="shared" si="262"/>
        <v>3.4668985301675517</v>
      </c>
    </row>
    <row r="3480" spans="1:13">
      <c r="A3480" s="350">
        <v>42269</v>
      </c>
      <c r="B3480" s="346">
        <v>98.47</v>
      </c>
      <c r="C3480" s="346">
        <v>3610.7</v>
      </c>
      <c r="D3480" s="346"/>
      <c r="E3480" s="351">
        <f t="shared" si="258"/>
        <v>42269</v>
      </c>
      <c r="F3480" s="353">
        <f t="shared" si="259"/>
        <v>-1.824526420737782</v>
      </c>
      <c r="G3480" s="354">
        <f t="shared" si="260"/>
        <v>-1.2293333041546783</v>
      </c>
      <c r="I3480" s="351">
        <f t="shared" si="261"/>
        <v>42269</v>
      </c>
      <c r="J3480" s="353">
        <f t="array" ref="J3480">(PRODUCT(1+$F$2:F3480/100)-1)*100</f>
        <v>8130.5249080575495</v>
      </c>
      <c r="K3480" s="354">
        <f t="array" ref="K3480">(PRODUCT(1+$G$2:G3480/100)-1)*100</f>
        <v>132.07697548559594</v>
      </c>
      <c r="M3480" s="361">
        <f t="shared" si="262"/>
        <v>3.4665383947681865</v>
      </c>
    </row>
    <row r="3481" spans="1:13">
      <c r="A3481" s="350">
        <v>42270</v>
      </c>
      <c r="B3481" s="346">
        <v>98.07</v>
      </c>
      <c r="C3481" s="346">
        <v>3603.49</v>
      </c>
      <c r="D3481" s="346"/>
      <c r="E3481" s="351">
        <f t="shared" si="258"/>
        <v>42270</v>
      </c>
      <c r="F3481" s="353">
        <f t="shared" si="259"/>
        <v>-0.40621509089062702</v>
      </c>
      <c r="G3481" s="354">
        <f t="shared" si="260"/>
        <v>-0.19968427174785752</v>
      </c>
      <c r="I3481" s="351">
        <f t="shared" si="261"/>
        <v>42270</v>
      </c>
      <c r="J3481" s="353">
        <f t="array" ref="J3481">(PRODUCT(1+$F$2:F3481/100)-1)*100</f>
        <v>8097.0912738215075</v>
      </c>
      <c r="K3481" s="354">
        <f t="array" ref="K3481">(PRODUCT(1+$G$2:G3481/100)-1)*100</f>
        <v>131.61355426720309</v>
      </c>
      <c r="M3481" s="361">
        <f t="shared" si="262"/>
        <v>3.4659202384215706</v>
      </c>
    </row>
    <row r="3482" spans="1:13">
      <c r="A3482" s="350">
        <v>42271</v>
      </c>
      <c r="B3482" s="346">
        <v>103.76</v>
      </c>
      <c r="C3482" s="346">
        <v>3591.37</v>
      </c>
      <c r="D3482" s="346"/>
      <c r="E3482" s="351">
        <f t="shared" si="258"/>
        <v>42271</v>
      </c>
      <c r="F3482" s="353">
        <f t="shared" si="259"/>
        <v>5.8019781788518632</v>
      </c>
      <c r="G3482" s="354">
        <f t="shared" si="260"/>
        <v>-0.33634060313750824</v>
      </c>
      <c r="I3482" s="351">
        <f t="shared" si="261"/>
        <v>42271</v>
      </c>
      <c r="J3482" s="353">
        <f t="array" ref="J3482">(PRODUCT(1+$F$2:F3482/100)-1)*100</f>
        <v>8572.684720829202</v>
      </c>
      <c r="K3482" s="354">
        <f t="array" ref="K3482">(PRODUCT(1+$G$2:G3482/100)-1)*100</f>
        <v>130.83454384183258</v>
      </c>
      <c r="M3482" s="361">
        <f t="shared" si="262"/>
        <v>3.469898102890181</v>
      </c>
    </row>
    <row r="3483" spans="1:13">
      <c r="A3483" s="350">
        <v>42272</v>
      </c>
      <c r="B3483" s="346">
        <v>102.24</v>
      </c>
      <c r="C3483" s="346">
        <v>3589.71</v>
      </c>
      <c r="D3483" s="346"/>
      <c r="E3483" s="351">
        <f t="shared" si="258"/>
        <v>42272</v>
      </c>
      <c r="F3483" s="353">
        <f t="shared" si="259"/>
        <v>-1.4649190439475768</v>
      </c>
      <c r="G3483" s="354">
        <f t="shared" si="260"/>
        <v>-4.6221915313648942E-2</v>
      </c>
      <c r="I3483" s="351">
        <f t="shared" si="261"/>
        <v>42272</v>
      </c>
      <c r="J3483" s="353">
        <f t="array" ref="J3483">(PRODUCT(1+$F$2:F3483/100)-1)*100</f>
        <v>8445.6369107322425</v>
      </c>
      <c r="K3483" s="354">
        <f t="array" ref="K3483">(PRODUCT(1+$G$2:G3483/100)-1)*100</f>
        <v>130.72784769446338</v>
      </c>
      <c r="M3483" s="361">
        <f t="shared" si="262"/>
        <v>3.4659598419984672</v>
      </c>
    </row>
    <row r="3484" spans="1:13">
      <c r="A3484" s="350">
        <v>42275</v>
      </c>
      <c r="B3484" s="346">
        <v>99.47</v>
      </c>
      <c r="C3484" s="346">
        <v>3498.61</v>
      </c>
      <c r="D3484" s="346"/>
      <c r="E3484" s="351">
        <f t="shared" si="258"/>
        <v>42275</v>
      </c>
      <c r="F3484" s="353">
        <f t="shared" si="259"/>
        <v>-2.7093114241001581</v>
      </c>
      <c r="G3484" s="354">
        <f t="shared" si="260"/>
        <v>-2.5378094609313839</v>
      </c>
      <c r="I3484" s="351">
        <f t="shared" si="261"/>
        <v>42275</v>
      </c>
      <c r="J3484" s="353">
        <f t="array" ref="J3484">(PRODUCT(1+$F$2:F3484/100)-1)*100</f>
        <v>8214.1089936476546</v>
      </c>
      <c r="K3484" s="354">
        <f t="array" ref="K3484">(PRODUCT(1+$G$2:G3484/100)-1)*100</f>
        <v>124.87241454666993</v>
      </c>
      <c r="M3484" s="361">
        <f t="shared" si="262"/>
        <v>3.4669205361294155</v>
      </c>
    </row>
    <row r="3485" spans="1:13">
      <c r="A3485" s="350">
        <v>42276</v>
      </c>
      <c r="B3485" s="346">
        <v>98.35</v>
      </c>
      <c r="C3485" s="346">
        <v>3503.13</v>
      </c>
      <c r="D3485" s="346"/>
      <c r="E3485" s="351">
        <f t="shared" si="258"/>
        <v>42276</v>
      </c>
      <c r="F3485" s="353">
        <f t="shared" si="259"/>
        <v>-1.1259676284306908</v>
      </c>
      <c r="G3485" s="354">
        <f t="shared" si="260"/>
        <v>0.12919416568293318</v>
      </c>
      <c r="I3485" s="351">
        <f t="shared" si="261"/>
        <v>42276</v>
      </c>
      <c r="J3485" s="353">
        <f t="array" ref="J3485">(PRODUCT(1+$F$2:F3485/100)-1)*100</f>
        <v>8120.4948177867382</v>
      </c>
      <c r="K3485" s="354">
        <f t="array" ref="K3485">(PRODUCT(1+$G$2:G3485/100)-1)*100</f>
        <v>125.16293658649458</v>
      </c>
      <c r="M3485" s="361">
        <f t="shared" si="262"/>
        <v>3.4673115378204886</v>
      </c>
    </row>
    <row r="3486" spans="1:13">
      <c r="A3486" s="350">
        <v>42277</v>
      </c>
      <c r="B3486" s="346">
        <v>103.26</v>
      </c>
      <c r="C3486" s="346">
        <v>3570.17</v>
      </c>
      <c r="D3486" s="346"/>
      <c r="E3486" s="351">
        <f t="shared" si="258"/>
        <v>42277</v>
      </c>
      <c r="F3486" s="353">
        <f t="shared" si="259"/>
        <v>4.992374173868841</v>
      </c>
      <c r="G3486" s="354">
        <f t="shared" si="260"/>
        <v>1.9137171615098536</v>
      </c>
      <c r="I3486" s="351">
        <f t="shared" si="261"/>
        <v>42277</v>
      </c>
      <c r="J3486" s="353">
        <f t="array" ref="J3486">(PRODUCT(1+$F$2:F3486/100)-1)*100</f>
        <v>8530.8926780341499</v>
      </c>
      <c r="K3486" s="354">
        <f t="array" ref="K3486">(PRODUCT(1+$G$2:G3486/100)-1)*100</f>
        <v>129.47191834530986</v>
      </c>
      <c r="M3486" s="361">
        <f t="shared" si="262"/>
        <v>3.470182980601658</v>
      </c>
    </row>
    <row r="3487" spans="1:13">
      <c r="A3487" s="350">
        <v>42278</v>
      </c>
      <c r="B3487" s="346">
        <v>105.98</v>
      </c>
      <c r="C3487" s="346">
        <v>3577.47</v>
      </c>
      <c r="D3487" s="346"/>
      <c r="E3487" s="351">
        <f t="shared" si="258"/>
        <v>42278</v>
      </c>
      <c r="F3487" s="353">
        <f t="shared" si="259"/>
        <v>2.6341274452837515</v>
      </c>
      <c r="G3487" s="354">
        <f t="shared" si="260"/>
        <v>0.20447205595250928</v>
      </c>
      <c r="I3487" s="351">
        <f t="shared" si="261"/>
        <v>42278</v>
      </c>
      <c r="J3487" s="353">
        <f t="array" ref="J3487">(PRODUCT(1+$F$2:F3487/100)-1)*100</f>
        <v>8758.2413908392318</v>
      </c>
      <c r="K3487" s="354">
        <f t="array" ref="K3487">(PRODUCT(1+$G$2:G3487/100)-1)*100</f>
        <v>129.94112429458417</v>
      </c>
      <c r="M3487" s="361">
        <f t="shared" si="262"/>
        <v>3.4698960211425889</v>
      </c>
    </row>
    <row r="3488" spans="1:13">
      <c r="A3488" s="350">
        <v>42279</v>
      </c>
      <c r="B3488" s="346">
        <v>106.11</v>
      </c>
      <c r="C3488" s="346">
        <v>3629.04</v>
      </c>
      <c r="D3488" s="346"/>
      <c r="E3488" s="351">
        <f t="shared" si="258"/>
        <v>42279</v>
      </c>
      <c r="F3488" s="353">
        <f t="shared" si="259"/>
        <v>0.12266465370824875</v>
      </c>
      <c r="G3488" s="354">
        <f t="shared" si="260"/>
        <v>1.4415215221930566</v>
      </c>
      <c r="I3488" s="351">
        <f t="shared" si="261"/>
        <v>42279</v>
      </c>
      <c r="J3488" s="353">
        <f t="array" ref="J3488">(PRODUCT(1+$F$2:F3488/100)-1)*100</f>
        <v>8769.1073219659465</v>
      </c>
      <c r="K3488" s="354">
        <f t="array" ref="K3488">(PRODUCT(1+$G$2:G3488/100)-1)*100</f>
        <v>133.25577508966327</v>
      </c>
      <c r="M3488" s="361">
        <f t="shared" si="262"/>
        <v>3.4698868520820443</v>
      </c>
    </row>
    <row r="3489" spans="1:13">
      <c r="A3489" s="350">
        <v>42282</v>
      </c>
      <c r="B3489" s="346">
        <v>111.25</v>
      </c>
      <c r="C3489" s="346">
        <v>3695.61</v>
      </c>
      <c r="D3489" s="346"/>
      <c r="E3489" s="351">
        <f t="shared" si="258"/>
        <v>42282</v>
      </c>
      <c r="F3489" s="353">
        <f t="shared" si="259"/>
        <v>4.8440297804165589</v>
      </c>
      <c r="G3489" s="354">
        <f t="shared" si="260"/>
        <v>1.8343694200119165</v>
      </c>
      <c r="I3489" s="351">
        <f t="shared" si="261"/>
        <v>42282</v>
      </c>
      <c r="J3489" s="353">
        <f t="array" ref="J3489">(PRODUCT(1+$F$2:F3489/100)-1)*100</f>
        <v>9198.7295218990821</v>
      </c>
      <c r="K3489" s="354">
        <f t="array" ref="K3489">(PRODUCT(1+$G$2:G3489/100)-1)*100</f>
        <v>137.53454769831984</v>
      </c>
      <c r="M3489" s="361">
        <f t="shared" si="262"/>
        <v>3.4533644498373937</v>
      </c>
    </row>
    <row r="3490" spans="1:13">
      <c r="A3490" s="350">
        <v>42283</v>
      </c>
      <c r="B3490" s="346">
        <v>108.33</v>
      </c>
      <c r="C3490" s="346">
        <v>3682.33</v>
      </c>
      <c r="D3490" s="346"/>
      <c r="E3490" s="351">
        <f t="shared" si="258"/>
        <v>42283</v>
      </c>
      <c r="F3490" s="353">
        <f t="shared" si="259"/>
        <v>-2.624719101123596</v>
      </c>
      <c r="G3490" s="354">
        <f t="shared" si="260"/>
        <v>-0.35934527723434639</v>
      </c>
      <c r="I3490" s="351">
        <f t="shared" si="261"/>
        <v>42283</v>
      </c>
      <c r="J3490" s="353">
        <f t="array" ref="J3490">(PRODUCT(1+$F$2:F3490/100)-1)*100</f>
        <v>8954.6639919759782</v>
      </c>
      <c r="K3490" s="354">
        <f t="array" ref="K3490">(PRODUCT(1+$G$2:G3490/100)-1)*100</f>
        <v>136.68097851936599</v>
      </c>
      <c r="M3490" s="361">
        <f t="shared" si="262"/>
        <v>3.447990491612992</v>
      </c>
    </row>
    <row r="3491" spans="1:13">
      <c r="A3491" s="350">
        <v>42284</v>
      </c>
      <c r="B3491" s="346">
        <v>108.1</v>
      </c>
      <c r="C3491" s="346">
        <v>3713.36</v>
      </c>
      <c r="D3491" s="346"/>
      <c r="E3491" s="351">
        <f t="shared" si="258"/>
        <v>42284</v>
      </c>
      <c r="F3491" s="353">
        <f t="shared" si="259"/>
        <v>-0.21231422505307851</v>
      </c>
      <c r="G3491" s="354">
        <f t="shared" si="260"/>
        <v>0.84267298150899617</v>
      </c>
      <c r="I3491" s="351">
        <f t="shared" si="261"/>
        <v>42284</v>
      </c>
      <c r="J3491" s="353">
        <f t="array" ref="J3491">(PRODUCT(1+$F$2:F3491/100)-1)*100</f>
        <v>8935.4396522902553</v>
      </c>
      <c r="K3491" s="354">
        <f t="array" ref="K3491">(PRODUCT(1+$G$2:G3491/100)-1)*100</f>
        <v>138.6754251777198</v>
      </c>
      <c r="M3491" s="361">
        <f t="shared" si="262"/>
        <v>3.4480002670117909</v>
      </c>
    </row>
    <row r="3492" spans="1:13">
      <c r="A3492" s="350">
        <v>42285</v>
      </c>
      <c r="B3492" s="346">
        <v>114.93</v>
      </c>
      <c r="C3492" s="346">
        <v>3746.12</v>
      </c>
      <c r="D3492" s="346"/>
      <c r="E3492" s="351">
        <f t="shared" si="258"/>
        <v>42285</v>
      </c>
      <c r="F3492" s="353">
        <f t="shared" si="259"/>
        <v>6.3182238667900181</v>
      </c>
      <c r="G3492" s="354">
        <f t="shared" si="260"/>
        <v>0.88221987633840815</v>
      </c>
      <c r="I3492" s="351">
        <f t="shared" si="261"/>
        <v>42285</v>
      </c>
      <c r="J3492" s="353">
        <f t="array" ref="J3492">(PRODUCT(1+$F$2:F3492/100)-1)*100</f>
        <v>9506.3189568706657</v>
      </c>
      <c r="K3492" s="354">
        <f t="array" ref="K3492">(PRODUCT(1+$G$2:G3492/100)-1)*100</f>
        <v>140.78106721857284</v>
      </c>
      <c r="M3492" s="361">
        <f t="shared" si="262"/>
        <v>3.4356627603095009</v>
      </c>
    </row>
    <row r="3493" spans="1:13">
      <c r="A3493" s="350">
        <v>42286</v>
      </c>
      <c r="B3493" s="346">
        <v>113.33</v>
      </c>
      <c r="C3493" s="346">
        <v>3748.96</v>
      </c>
      <c r="D3493" s="346"/>
      <c r="E3493" s="351">
        <f t="shared" si="258"/>
        <v>42286</v>
      </c>
      <c r="F3493" s="353">
        <f t="shared" si="259"/>
        <v>-1.3921517445401599</v>
      </c>
      <c r="G3493" s="354">
        <f t="shared" si="260"/>
        <v>7.5811773248046777E-2</v>
      </c>
      <c r="I3493" s="351">
        <f t="shared" si="261"/>
        <v>42286</v>
      </c>
      <c r="J3493" s="353">
        <f t="array" ref="J3493">(PRODUCT(1+$F$2:F3493/100)-1)*100</f>
        <v>9372.5844199264993</v>
      </c>
      <c r="K3493" s="354">
        <f t="array" ref="K3493">(PRODUCT(1+$G$2:G3493/100)-1)*100</f>
        <v>140.9636076152768</v>
      </c>
      <c r="M3493" s="361">
        <f t="shared" si="262"/>
        <v>3.4126597326673695</v>
      </c>
    </row>
    <row r="3494" spans="1:13">
      <c r="A3494" s="350">
        <v>42289</v>
      </c>
      <c r="B3494" s="346">
        <v>113.45</v>
      </c>
      <c r="C3494" s="346">
        <v>3753.73</v>
      </c>
      <c r="D3494" s="346"/>
      <c r="E3494" s="351">
        <f t="shared" si="258"/>
        <v>42289</v>
      </c>
      <c r="F3494" s="353">
        <f t="shared" si="259"/>
        <v>0.10588546721963521</v>
      </c>
      <c r="G3494" s="354">
        <f t="shared" si="260"/>
        <v>0.12723528658613592</v>
      </c>
      <c r="I3494" s="351">
        <f t="shared" si="261"/>
        <v>42289</v>
      </c>
      <c r="J3494" s="353">
        <f t="array" ref="J3494">(PRODUCT(1+$F$2:F3494/100)-1)*100</f>
        <v>9382.6145101973143</v>
      </c>
      <c r="K3494" s="354">
        <f t="array" ref="K3494">(PRODUCT(1+$G$2:G3494/100)-1)*100</f>
        <v>141.2701983519944</v>
      </c>
      <c r="M3494" s="361">
        <f t="shared" si="262"/>
        <v>3.4126405233632013</v>
      </c>
    </row>
    <row r="3495" spans="1:13">
      <c r="A3495" s="350">
        <v>42290</v>
      </c>
      <c r="B3495" s="346">
        <v>109.73</v>
      </c>
      <c r="C3495" s="346">
        <v>3728.48</v>
      </c>
      <c r="D3495" s="346"/>
      <c r="E3495" s="351">
        <f t="shared" si="258"/>
        <v>42290</v>
      </c>
      <c r="F3495" s="353">
        <f t="shared" si="259"/>
        <v>-3.2789775231379492</v>
      </c>
      <c r="G3495" s="354">
        <f t="shared" si="260"/>
        <v>-0.6726642566194152</v>
      </c>
      <c r="I3495" s="351">
        <f t="shared" si="261"/>
        <v>42290</v>
      </c>
      <c r="J3495" s="353">
        <f t="array" ref="J3495">(PRODUCT(1+$F$2:F3495/100)-1)*100</f>
        <v>9071.6817118021263</v>
      </c>
      <c r="K3495" s="354">
        <f t="array" ref="K3495">(PRODUCT(1+$G$2:G3495/100)-1)*100</f>
        <v>139.64725996580574</v>
      </c>
      <c r="M3495" s="361">
        <f t="shared" si="262"/>
        <v>3.4151111959527127</v>
      </c>
    </row>
    <row r="3496" spans="1:13">
      <c r="A3496" s="350">
        <v>42291</v>
      </c>
      <c r="B3496" s="346">
        <v>110.23</v>
      </c>
      <c r="C3496" s="346">
        <v>3711.11</v>
      </c>
      <c r="D3496" s="346"/>
      <c r="E3496" s="351">
        <f t="shared" si="258"/>
        <v>42291</v>
      </c>
      <c r="F3496" s="353">
        <f t="shared" si="259"/>
        <v>0.45566390230566967</v>
      </c>
      <c r="G3496" s="354">
        <f t="shared" si="260"/>
        <v>-0.4658734926833441</v>
      </c>
      <c r="I3496" s="351">
        <f t="shared" si="261"/>
        <v>42291</v>
      </c>
      <c r="J3496" s="353">
        <f t="array" ref="J3496">(PRODUCT(1+$F$2:F3496/100)-1)*100</f>
        <v>9113.4737545971802</v>
      </c>
      <c r="K3496" s="354">
        <f t="array" ref="K3496">(PRODUCT(1+$G$2:G3496/100)-1)*100</f>
        <v>138.53080690568311</v>
      </c>
      <c r="M3496" s="361">
        <f t="shared" si="262"/>
        <v>3.4135747097729223</v>
      </c>
    </row>
    <row r="3497" spans="1:13">
      <c r="A3497" s="350">
        <v>42292</v>
      </c>
      <c r="B3497" s="346">
        <v>101.09</v>
      </c>
      <c r="C3497" s="346">
        <v>3766.43</v>
      </c>
      <c r="D3497" s="346"/>
      <c r="E3497" s="351">
        <f t="shared" si="258"/>
        <v>42292</v>
      </c>
      <c r="F3497" s="353">
        <f t="shared" si="259"/>
        <v>-8.291753606096341</v>
      </c>
      <c r="G3497" s="354">
        <f t="shared" si="260"/>
        <v>1.4906591289398419</v>
      </c>
      <c r="I3497" s="351">
        <f t="shared" si="261"/>
        <v>42292</v>
      </c>
      <c r="J3497" s="353">
        <f t="array" ref="J3497">(PRODUCT(1+$F$2:F3497/100)-1)*100</f>
        <v>8349.5152123036296</v>
      </c>
      <c r="K3497" s="354">
        <f t="array" ref="K3497">(PRODUCT(1+$G$2:G3497/100)-1)*100</f>
        <v>142.08648815415654</v>
      </c>
      <c r="M3497" s="361">
        <f t="shared" si="262"/>
        <v>3.4275712779708005</v>
      </c>
    </row>
    <row r="3498" spans="1:13">
      <c r="A3498" s="350">
        <v>42293</v>
      </c>
      <c r="B3498" s="346">
        <v>98.99</v>
      </c>
      <c r="C3498" s="346">
        <v>3783.64</v>
      </c>
      <c r="D3498" s="346"/>
      <c r="E3498" s="351">
        <f t="shared" si="258"/>
        <v>42293</v>
      </c>
      <c r="F3498" s="353">
        <f t="shared" si="259"/>
        <v>-2.0773568107626983</v>
      </c>
      <c r="G3498" s="354">
        <f t="shared" si="260"/>
        <v>0.45693136471407492</v>
      </c>
      <c r="I3498" s="351">
        <f t="shared" si="261"/>
        <v>42293</v>
      </c>
      <c r="J3498" s="353">
        <f t="array" ref="J3498">(PRODUCT(1+$F$2:F3498/100)-1)*100</f>
        <v>8173.9886325644093</v>
      </c>
      <c r="K3498" s="354">
        <f t="array" ref="K3498">(PRODUCT(1+$G$2:G3498/100)-1)*100</f>
        <v>143.19265724826772</v>
      </c>
      <c r="M3498" s="361">
        <f t="shared" si="262"/>
        <v>3.4281798095344236</v>
      </c>
    </row>
    <row r="3499" spans="1:13">
      <c r="A3499" s="350">
        <v>42296</v>
      </c>
      <c r="B3499" s="346">
        <v>101.69</v>
      </c>
      <c r="C3499" s="346">
        <v>3784.72</v>
      </c>
      <c r="D3499" s="346"/>
      <c r="E3499" s="351">
        <f t="shared" si="258"/>
        <v>42296</v>
      </c>
      <c r="F3499" s="353">
        <f t="shared" si="259"/>
        <v>2.7275482371956761</v>
      </c>
      <c r="G3499" s="354">
        <f t="shared" si="260"/>
        <v>2.8543941812642082E-2</v>
      </c>
      <c r="I3499" s="351">
        <f t="shared" si="261"/>
        <v>42296</v>
      </c>
      <c r="J3499" s="353">
        <f t="array" ref="J3499">(PRODUCT(1+$F$2:F3499/100)-1)*100</f>
        <v>8399.6656636576899</v>
      </c>
      <c r="K3499" s="354">
        <f t="array" ref="K3499">(PRODUCT(1+$G$2:G3499/100)-1)*100</f>
        <v>143.26207401884528</v>
      </c>
      <c r="M3499" s="361">
        <f t="shared" si="262"/>
        <v>3.4270923617787536</v>
      </c>
    </row>
    <row r="3500" spans="1:13">
      <c r="A3500" s="350">
        <v>42297</v>
      </c>
      <c r="B3500" s="346">
        <v>98.99</v>
      </c>
      <c r="C3500" s="346">
        <v>3779.44</v>
      </c>
      <c r="D3500" s="346"/>
      <c r="E3500" s="351">
        <f t="shared" si="258"/>
        <v>42297</v>
      </c>
      <c r="F3500" s="353">
        <f t="shared" si="259"/>
        <v>-2.655128331202683</v>
      </c>
      <c r="G3500" s="354">
        <f t="shared" si="260"/>
        <v>-0.13950833879388114</v>
      </c>
      <c r="I3500" s="351">
        <f t="shared" si="261"/>
        <v>42297</v>
      </c>
      <c r="J3500" s="353">
        <f t="array" ref="J3500">(PRODUCT(1+$F$2:F3500/100)-1)*100</f>
        <v>8173.9886325644075</v>
      </c>
      <c r="K3500" s="354">
        <f t="array" ref="K3500">(PRODUCT(1+$G$2:G3500/100)-1)*100</f>
        <v>142.92270314046601</v>
      </c>
      <c r="M3500" s="361">
        <f t="shared" si="262"/>
        <v>3.427999894111565</v>
      </c>
    </row>
    <row r="3501" spans="1:13">
      <c r="A3501" s="350">
        <v>42298</v>
      </c>
      <c r="B3501" s="346">
        <v>97.96</v>
      </c>
      <c r="C3501" s="346">
        <v>3757.91</v>
      </c>
      <c r="D3501" s="346"/>
      <c r="E3501" s="351">
        <f t="shared" si="258"/>
        <v>42298</v>
      </c>
      <c r="F3501" s="353">
        <f t="shared" si="259"/>
        <v>-1.0405091423376089</v>
      </c>
      <c r="G3501" s="354">
        <f t="shared" si="260"/>
        <v>-0.56966111381581142</v>
      </c>
      <c r="I3501" s="351">
        <f t="shared" si="261"/>
        <v>42298</v>
      </c>
      <c r="J3501" s="353">
        <f t="array" ref="J3501">(PRODUCT(1+$F$2:F3501/100)-1)*100</f>
        <v>8087.8970244066013</v>
      </c>
      <c r="K3501" s="354">
        <f t="array" ref="K3501">(PRODUCT(1+$G$2:G3501/100)-1)*100</f>
        <v>141.53886696404459</v>
      </c>
      <c r="M3501" s="361">
        <f t="shared" si="262"/>
        <v>3.4255426613936018</v>
      </c>
    </row>
    <row r="3502" spans="1:13">
      <c r="A3502" s="350">
        <v>42299</v>
      </c>
      <c r="B3502" s="346">
        <v>97.32</v>
      </c>
      <c r="C3502" s="346">
        <v>3820.49</v>
      </c>
      <c r="D3502" s="346"/>
      <c r="E3502" s="351">
        <f t="shared" si="258"/>
        <v>42299</v>
      </c>
      <c r="F3502" s="353">
        <f t="shared" si="259"/>
        <v>-0.65332788893426308</v>
      </c>
      <c r="G3502" s="354">
        <f t="shared" si="260"/>
        <v>1.6652873538749002</v>
      </c>
      <c r="I3502" s="351">
        <f t="shared" si="261"/>
        <v>42299</v>
      </c>
      <c r="J3502" s="353">
        <f t="array" ref="J3502">(PRODUCT(1+$F$2:F3502/100)-1)*100</f>
        <v>8034.4032096289338</v>
      </c>
      <c r="K3502" s="354">
        <f t="array" ref="K3502">(PRODUCT(1+$G$2:G3502/100)-1)*100</f>
        <v>145.56118317028952</v>
      </c>
      <c r="M3502" s="361">
        <f t="shared" si="262"/>
        <v>3.422579083995053</v>
      </c>
    </row>
    <row r="3503" spans="1:13">
      <c r="A3503" s="350">
        <v>42300</v>
      </c>
      <c r="B3503" s="346">
        <v>100.04</v>
      </c>
      <c r="C3503" s="346">
        <v>3862.65</v>
      </c>
      <c r="D3503" s="346"/>
      <c r="E3503" s="351">
        <f t="shared" si="258"/>
        <v>42300</v>
      </c>
      <c r="F3503" s="353">
        <f t="shared" si="259"/>
        <v>2.7949034114262306</v>
      </c>
      <c r="G3503" s="354">
        <f t="shared" si="260"/>
        <v>1.1035233700389391</v>
      </c>
      <c r="I3503" s="351">
        <f t="shared" si="261"/>
        <v>42300</v>
      </c>
      <c r="J3503" s="353">
        <f t="array" ref="J3503">(PRODUCT(1+$F$2:F3503/100)-1)*100</f>
        <v>8261.7519224340176</v>
      </c>
      <c r="K3503" s="354">
        <f t="array" ref="K3503">(PRODUCT(1+$G$2:G3503/100)-1)*100</f>
        <v>148.27100821431779</v>
      </c>
      <c r="M3503" s="361">
        <f t="shared" si="262"/>
        <v>3.4236902751239708</v>
      </c>
    </row>
    <row r="3504" spans="1:13">
      <c r="A3504" s="350">
        <v>42303</v>
      </c>
      <c r="B3504" s="346">
        <v>103.04</v>
      </c>
      <c r="C3504" s="346">
        <v>3855.29</v>
      </c>
      <c r="D3504" s="346"/>
      <c r="E3504" s="351">
        <f t="shared" si="258"/>
        <v>42303</v>
      </c>
      <c r="F3504" s="353">
        <f t="shared" si="259"/>
        <v>2.9988004798080725</v>
      </c>
      <c r="G3504" s="354">
        <f t="shared" si="260"/>
        <v>-0.19054276209338195</v>
      </c>
      <c r="I3504" s="351">
        <f t="shared" si="261"/>
        <v>42303</v>
      </c>
      <c r="J3504" s="353">
        <f t="array" ref="J3504">(PRODUCT(1+$F$2:F3504/100)-1)*100</f>
        <v>8512.5041792043303</v>
      </c>
      <c r="K3504" s="354">
        <f t="array" ref="K3504">(PRODUCT(1+$G$2:G3504/100)-1)*100</f>
        <v>147.79794577778915</v>
      </c>
      <c r="M3504" s="361">
        <f t="shared" si="262"/>
        <v>3.3969083741461641</v>
      </c>
    </row>
    <row r="3505" spans="1:13">
      <c r="A3505" s="350">
        <v>42304</v>
      </c>
      <c r="B3505" s="346">
        <v>103.07</v>
      </c>
      <c r="C3505" s="346">
        <v>3845.45</v>
      </c>
      <c r="D3505" s="346"/>
      <c r="E3505" s="351">
        <f t="shared" si="258"/>
        <v>42304</v>
      </c>
      <c r="F3505" s="353">
        <f t="shared" si="259"/>
        <v>2.9114906832283793E-2</v>
      </c>
      <c r="G3505" s="354">
        <f t="shared" si="260"/>
        <v>-0.25523371782667503</v>
      </c>
      <c r="I3505" s="351">
        <f t="shared" si="261"/>
        <v>42304</v>
      </c>
      <c r="J3505" s="353">
        <f t="array" ref="J3505">(PRODUCT(1+$F$2:F3505/100)-1)*100</f>
        <v>8515.0117017720313</v>
      </c>
      <c r="K3505" s="354">
        <f t="array" ref="K3505">(PRODUCT(1+$G$2:G3505/100)-1)*100</f>
        <v>147.16548186808237</v>
      </c>
      <c r="M3505" s="361">
        <f t="shared" si="262"/>
        <v>3.3962176001692486</v>
      </c>
    </row>
    <row r="3506" spans="1:13">
      <c r="A3506" s="350">
        <v>42305</v>
      </c>
      <c r="B3506" s="346">
        <v>105.8</v>
      </c>
      <c r="C3506" s="346">
        <v>3891.35</v>
      </c>
      <c r="D3506" s="346"/>
      <c r="E3506" s="351">
        <f t="shared" si="258"/>
        <v>42305</v>
      </c>
      <c r="F3506" s="353">
        <f t="shared" si="259"/>
        <v>2.6486853594644533</v>
      </c>
      <c r="G3506" s="354">
        <f t="shared" si="260"/>
        <v>1.1936184321730936</v>
      </c>
      <c r="I3506" s="351">
        <f t="shared" si="261"/>
        <v>42305</v>
      </c>
      <c r="J3506" s="353">
        <f t="array" ref="J3506">(PRODUCT(1+$F$2:F3506/100)-1)*100</f>
        <v>8743.1962554330166</v>
      </c>
      <c r="K3506" s="354">
        <f t="array" ref="K3506">(PRODUCT(1+$G$2:G3506/100)-1)*100</f>
        <v>150.11569461762923</v>
      </c>
      <c r="M3506" s="361">
        <f t="shared" si="262"/>
        <v>3.3664267884917289</v>
      </c>
    </row>
    <row r="3507" spans="1:13">
      <c r="A3507" s="350">
        <v>42306</v>
      </c>
      <c r="B3507" s="346">
        <v>105.12</v>
      </c>
      <c r="C3507" s="346">
        <v>3890.04</v>
      </c>
      <c r="D3507" s="346"/>
      <c r="E3507" s="351">
        <f t="shared" si="258"/>
        <v>42306</v>
      </c>
      <c r="F3507" s="353">
        <f t="shared" si="259"/>
        <v>-0.64272211720226569</v>
      </c>
      <c r="G3507" s="354">
        <f t="shared" si="260"/>
        <v>-3.3664409523681549E-2</v>
      </c>
      <c r="I3507" s="351">
        <f t="shared" si="261"/>
        <v>42306</v>
      </c>
      <c r="J3507" s="353">
        <f t="array" ref="J3507">(PRODUCT(1+$F$2:F3507/100)-1)*100</f>
        <v>8686.3590772317457</v>
      </c>
      <c r="K3507" s="354">
        <f t="array" ref="K3507">(PRODUCT(1+$G$2:G3507/100)-1)*100</f>
        <v>150.03149464591016</v>
      </c>
      <c r="M3507" s="361">
        <f t="shared" si="262"/>
        <v>3.3665919104428053</v>
      </c>
    </row>
    <row r="3508" spans="1:13">
      <c r="A3508" s="350">
        <v>42307</v>
      </c>
      <c r="B3508" s="346">
        <v>108.38</v>
      </c>
      <c r="C3508" s="346">
        <v>3871.33</v>
      </c>
      <c r="D3508" s="346"/>
      <c r="E3508" s="351">
        <f t="shared" si="258"/>
        <v>42307</v>
      </c>
      <c r="F3508" s="353">
        <f t="shared" si="259"/>
        <v>3.1012176560121674</v>
      </c>
      <c r="G3508" s="354">
        <f t="shared" si="260"/>
        <v>-0.48097191802655148</v>
      </c>
      <c r="I3508" s="351">
        <f t="shared" si="261"/>
        <v>42307</v>
      </c>
      <c r="J3508" s="353">
        <f t="array" ref="J3508">(PRODUCT(1+$F$2:F3508/100)-1)*100</f>
        <v>8958.8431962554841</v>
      </c>
      <c r="K3508" s="354">
        <f t="array" ref="K3508">(PRODUCT(1+$G$2:G3508/100)-1)*100</f>
        <v>148.82891337044128</v>
      </c>
      <c r="M3508" s="361">
        <f t="shared" si="262"/>
        <v>3.3679981804734109</v>
      </c>
    </row>
    <row r="3509" spans="1:13">
      <c r="A3509" s="350">
        <v>42310</v>
      </c>
      <c r="B3509" s="346">
        <v>107.64</v>
      </c>
      <c r="C3509" s="346">
        <v>3917.3</v>
      </c>
      <c r="D3509" s="346"/>
      <c r="E3509" s="351">
        <f t="shared" si="258"/>
        <v>42310</v>
      </c>
      <c r="F3509" s="353">
        <f t="shared" si="259"/>
        <v>-0.68278280125484425</v>
      </c>
      <c r="G3509" s="354">
        <f t="shared" si="260"/>
        <v>1.1874472080654508</v>
      </c>
      <c r="I3509" s="351">
        <f t="shared" si="261"/>
        <v>42310</v>
      </c>
      <c r="J3509" s="353">
        <f t="array" ref="J3509">(PRODUCT(1+$F$2:F3509/100)-1)*100</f>
        <v>8896.9909729188075</v>
      </c>
      <c r="K3509" s="354">
        <f t="array" ref="K3509">(PRODUCT(1+$G$2:G3509/100)-1)*100</f>
        <v>151.78362535511818</v>
      </c>
      <c r="M3509" s="361">
        <f t="shared" si="262"/>
        <v>3.3332528507864789</v>
      </c>
    </row>
    <row r="3510" spans="1:13">
      <c r="A3510" s="350">
        <v>42311</v>
      </c>
      <c r="B3510" s="346">
        <v>109.74</v>
      </c>
      <c r="C3510" s="346">
        <v>3928.05</v>
      </c>
      <c r="D3510" s="346"/>
      <c r="E3510" s="351">
        <f t="shared" si="258"/>
        <v>42311</v>
      </c>
      <c r="F3510" s="353">
        <f t="shared" si="259"/>
        <v>1.9509476031215112</v>
      </c>
      <c r="G3510" s="354">
        <f t="shared" si="260"/>
        <v>0.27442371020856005</v>
      </c>
      <c r="I3510" s="351">
        <f t="shared" si="261"/>
        <v>42311</v>
      </c>
      <c r="J3510" s="353">
        <f t="array" ref="J3510">(PRODUCT(1+$F$2:F3510/100)-1)*100</f>
        <v>9072.517552658026</v>
      </c>
      <c r="K3510" s="354">
        <f t="array" ref="K3510">(PRODUCT(1+$G$2:G3510/100)-1)*100</f>
        <v>152.47457932151534</v>
      </c>
      <c r="M3510" s="361">
        <f t="shared" si="262"/>
        <v>3.3327366862201528</v>
      </c>
    </row>
    <row r="3511" spans="1:13">
      <c r="A3511" s="350">
        <v>42312</v>
      </c>
      <c r="B3511" s="346">
        <v>114.05</v>
      </c>
      <c r="C3511" s="346">
        <v>3915.52</v>
      </c>
      <c r="D3511" s="346"/>
      <c r="E3511" s="351">
        <f t="shared" si="258"/>
        <v>42312</v>
      </c>
      <c r="F3511" s="353">
        <f t="shared" si="259"/>
        <v>3.9274649170767395</v>
      </c>
      <c r="G3511" s="354">
        <f t="shared" si="260"/>
        <v>-0.31898779292525159</v>
      </c>
      <c r="I3511" s="351">
        <f t="shared" si="261"/>
        <v>42312</v>
      </c>
      <c r="J3511" s="353">
        <f t="array" ref="J3511">(PRODUCT(1+$F$2:F3511/100)-1)*100</f>
        <v>9432.7649615513765</v>
      </c>
      <c r="K3511" s="354">
        <f t="array" ref="K3511">(PRODUCT(1+$G$2:G3511/100)-1)*100</f>
        <v>151.66921623324029</v>
      </c>
      <c r="M3511" s="361">
        <f t="shared" si="262"/>
        <v>3.334836381519084</v>
      </c>
    </row>
    <row r="3512" spans="1:13">
      <c r="A3512" s="350">
        <v>42313</v>
      </c>
      <c r="B3512" s="346">
        <v>113.5</v>
      </c>
      <c r="C3512" s="346">
        <v>3911.89</v>
      </c>
      <c r="D3512" s="346"/>
      <c r="E3512" s="351">
        <f t="shared" si="258"/>
        <v>42313</v>
      </c>
      <c r="F3512" s="353">
        <f t="shared" si="259"/>
        <v>-0.48224462954844505</v>
      </c>
      <c r="G3512" s="354">
        <f t="shared" si="260"/>
        <v>-9.2707992808105377E-2</v>
      </c>
      <c r="I3512" s="351">
        <f t="shared" si="261"/>
        <v>42313</v>
      </c>
      <c r="J3512" s="353">
        <f t="array" ref="J3512">(PRODUCT(1+$F$2:F3512/100)-1)*100</f>
        <v>9386.7937144768184</v>
      </c>
      <c r="K3512" s="354">
        <f t="array" ref="K3512">(PRODUCT(1+$G$2:G3512/100)-1)*100</f>
        <v>151.43589875435458</v>
      </c>
      <c r="M3512" s="361">
        <f t="shared" si="262"/>
        <v>3.3345973645846065</v>
      </c>
    </row>
    <row r="3513" spans="1:13">
      <c r="A3513" s="350">
        <v>42314</v>
      </c>
      <c r="B3513" s="346">
        <v>114.06</v>
      </c>
      <c r="C3513" s="346">
        <v>3910.98</v>
      </c>
      <c r="D3513" s="346"/>
      <c r="E3513" s="351">
        <f t="shared" si="258"/>
        <v>42314</v>
      </c>
      <c r="F3513" s="353">
        <f t="shared" si="259"/>
        <v>0.49339207048457734</v>
      </c>
      <c r="G3513" s="354">
        <f t="shared" si="260"/>
        <v>-2.3262412797897536E-2</v>
      </c>
      <c r="I3513" s="351">
        <f t="shared" si="261"/>
        <v>42314</v>
      </c>
      <c r="J3513" s="353">
        <f t="array" ref="J3513">(PRODUCT(1+$F$2:F3513/100)-1)*100</f>
        <v>9433.6008024072762</v>
      </c>
      <c r="K3513" s="354">
        <f t="array" ref="K3513">(PRODUCT(1+$G$2:G3513/100)-1)*100</f>
        <v>151.37740869766421</v>
      </c>
      <c r="M3513" s="361">
        <f t="shared" si="262"/>
        <v>3.3331615135922563</v>
      </c>
    </row>
    <row r="3514" spans="1:13">
      <c r="A3514" s="350">
        <v>42317</v>
      </c>
      <c r="B3514" s="346">
        <v>109.86</v>
      </c>
      <c r="C3514" s="346">
        <v>3873.37</v>
      </c>
      <c r="D3514" s="346"/>
      <c r="E3514" s="351">
        <f t="shared" si="258"/>
        <v>42317</v>
      </c>
      <c r="F3514" s="353">
        <f t="shared" si="259"/>
        <v>-3.6822724881641289</v>
      </c>
      <c r="G3514" s="354">
        <f t="shared" si="260"/>
        <v>-0.96165155536463987</v>
      </c>
      <c r="I3514" s="351">
        <f t="shared" si="261"/>
        <v>42317</v>
      </c>
      <c r="J3514" s="353">
        <f t="array" ref="J3514">(PRODUCT(1+$F$2:F3514/100)-1)*100</f>
        <v>9082.5476429288392</v>
      </c>
      <c r="K3514" s="354">
        <f t="array" ref="K3514">(PRODUCT(1+$G$2:G3514/100)-1)*100</f>
        <v>148.96003393708779</v>
      </c>
      <c r="M3514" s="361">
        <f t="shared" si="262"/>
        <v>3.3359190909730678</v>
      </c>
    </row>
    <row r="3515" spans="1:13">
      <c r="A3515" s="350">
        <v>42318</v>
      </c>
      <c r="B3515" s="346">
        <v>112.7</v>
      </c>
      <c r="C3515" s="346">
        <v>3880.23</v>
      </c>
      <c r="D3515" s="346"/>
      <c r="E3515" s="351">
        <f t="shared" si="258"/>
        <v>42318</v>
      </c>
      <c r="F3515" s="353">
        <f t="shared" si="259"/>
        <v>2.5851083196795965</v>
      </c>
      <c r="G3515" s="354">
        <f t="shared" si="260"/>
        <v>0.17710675716495761</v>
      </c>
      <c r="I3515" s="351">
        <f t="shared" si="261"/>
        <v>42318</v>
      </c>
      <c r="J3515" s="353">
        <f t="array" ref="J3515">(PRODUCT(1+$F$2:F3515/100)-1)*100</f>
        <v>9319.9264460047343</v>
      </c>
      <c r="K3515" s="354">
        <f t="array" ref="K3515">(PRODUCT(1+$G$2:G3515/100)-1)*100</f>
        <v>149.40095897983053</v>
      </c>
      <c r="M3515" s="361">
        <f t="shared" si="262"/>
        <v>3.3356329431596676</v>
      </c>
    </row>
    <row r="3516" spans="1:13">
      <c r="A3516" s="350">
        <v>42319</v>
      </c>
      <c r="B3516" s="346">
        <v>112.86</v>
      </c>
      <c r="C3516" s="346">
        <v>3867.71</v>
      </c>
      <c r="D3516" s="346"/>
      <c r="E3516" s="351">
        <f t="shared" si="258"/>
        <v>42319</v>
      </c>
      <c r="F3516" s="353">
        <f t="shared" si="259"/>
        <v>0.14196983141081532</v>
      </c>
      <c r="G3516" s="354">
        <f t="shared" si="260"/>
        <v>-0.32266128554234719</v>
      </c>
      <c r="I3516" s="351">
        <f t="shared" si="261"/>
        <v>42319</v>
      </c>
      <c r="J3516" s="353">
        <f t="array" ref="J3516">(PRODUCT(1+$F$2:F3516/100)-1)*100</f>
        <v>9333.29989969915</v>
      </c>
      <c r="K3516" s="354">
        <f t="array" ref="K3516">(PRODUCT(1+$G$2:G3516/100)-1)*100</f>
        <v>148.59623863943128</v>
      </c>
      <c r="M3516" s="361">
        <f t="shared" si="262"/>
        <v>3.3347212824287369</v>
      </c>
    </row>
    <row r="3517" spans="1:13">
      <c r="A3517" s="350">
        <v>42320</v>
      </c>
      <c r="B3517" s="346">
        <v>108.92</v>
      </c>
      <c r="C3517" s="346">
        <v>3814.29</v>
      </c>
      <c r="D3517" s="346"/>
      <c r="E3517" s="351">
        <f t="shared" si="258"/>
        <v>42320</v>
      </c>
      <c r="F3517" s="353">
        <f t="shared" si="259"/>
        <v>-3.4910508594719114</v>
      </c>
      <c r="G3517" s="354">
        <f t="shared" si="260"/>
        <v>-1.3811790439303917</v>
      </c>
      <c r="I3517" s="351">
        <f t="shared" si="261"/>
        <v>42320</v>
      </c>
      <c r="J3517" s="353">
        <f t="array" ref="J3517">(PRODUCT(1+$F$2:F3517/100)-1)*100</f>
        <v>9003.9786024741406</v>
      </c>
      <c r="K3517" s="354">
        <f t="array" ref="K3517">(PRODUCT(1+$G$2:G3517/100)-1)*100</f>
        <v>145.16267948734426</v>
      </c>
      <c r="M3517" s="361">
        <f t="shared" si="262"/>
        <v>3.33754253431887</v>
      </c>
    </row>
    <row r="3518" spans="1:13">
      <c r="A3518" s="350">
        <v>42321</v>
      </c>
      <c r="B3518" s="346">
        <v>103.65</v>
      </c>
      <c r="C3518" s="346">
        <v>3771.59</v>
      </c>
      <c r="D3518" s="346"/>
      <c r="E3518" s="351">
        <f t="shared" si="258"/>
        <v>42321</v>
      </c>
      <c r="F3518" s="353">
        <f t="shared" si="259"/>
        <v>-4.8384135145060565</v>
      </c>
      <c r="G3518" s="354">
        <f t="shared" si="260"/>
        <v>-1.1194743975943</v>
      </c>
      <c r="I3518" s="351">
        <f t="shared" si="261"/>
        <v>42321</v>
      </c>
      <c r="J3518" s="353">
        <f t="array" ref="J3518">(PRODUCT(1+$F$2:F3518/100)-1)*100</f>
        <v>8563.4904714142922</v>
      </c>
      <c r="K3518" s="354">
        <f t="array" ref="K3518">(PRODUCT(1+$G$2:G3518/100)-1)*100</f>
        <v>142.4181460580273</v>
      </c>
      <c r="M3518" s="361">
        <f t="shared" si="262"/>
        <v>3.3422579180455099</v>
      </c>
    </row>
    <row r="3519" spans="1:13">
      <c r="A3519" s="350">
        <v>42324</v>
      </c>
      <c r="B3519" s="346">
        <v>111.35</v>
      </c>
      <c r="C3519" s="346">
        <v>3828.46</v>
      </c>
      <c r="D3519" s="346"/>
      <c r="E3519" s="351">
        <f t="shared" si="258"/>
        <v>42324</v>
      </c>
      <c r="F3519" s="353">
        <f t="shared" si="259"/>
        <v>7.428847081524359</v>
      </c>
      <c r="G3519" s="354">
        <f t="shared" si="260"/>
        <v>1.507852126026421</v>
      </c>
      <c r="I3519" s="351">
        <f t="shared" si="261"/>
        <v>42324</v>
      </c>
      <c r="J3519" s="353">
        <f t="array" ref="J3519">(PRODUCT(1+$F$2:F3519/100)-1)*100</f>
        <v>9207.087930458094</v>
      </c>
      <c r="K3519" s="354">
        <f t="array" ref="K3519">(PRODUCT(1+$G$2:G3519/100)-1)*100</f>
        <v>146.07345322723711</v>
      </c>
      <c r="M3519" s="361">
        <f t="shared" si="262"/>
        <v>3.3518562268374086</v>
      </c>
    </row>
    <row r="3520" spans="1:13">
      <c r="A3520" s="350">
        <v>42325</v>
      </c>
      <c r="B3520" s="346">
        <v>117.1</v>
      </c>
      <c r="C3520" s="346">
        <v>3824.14</v>
      </c>
      <c r="D3520" s="346"/>
      <c r="E3520" s="351">
        <f t="shared" si="258"/>
        <v>42325</v>
      </c>
      <c r="F3520" s="353">
        <f t="shared" si="259"/>
        <v>5.163897620116753</v>
      </c>
      <c r="G3520" s="354">
        <f t="shared" si="260"/>
        <v>-0.11283910501873606</v>
      </c>
      <c r="I3520" s="351">
        <f t="shared" si="261"/>
        <v>42325</v>
      </c>
      <c r="J3520" s="353">
        <f t="array" ref="J3520">(PRODUCT(1+$F$2:F3520/100)-1)*100</f>
        <v>9687.6964226011933</v>
      </c>
      <c r="K3520" s="354">
        <f t="array" ref="K3520">(PRODUCT(1+$G$2:G3520/100)-1)*100</f>
        <v>145.79578614492678</v>
      </c>
      <c r="M3520" s="361">
        <f t="shared" si="262"/>
        <v>3.3556746255361745</v>
      </c>
    </row>
    <row r="3521" spans="1:13">
      <c r="A3521" s="350">
        <v>42326</v>
      </c>
      <c r="B3521" s="346">
        <v>120.63</v>
      </c>
      <c r="C3521" s="346">
        <v>3886.26</v>
      </c>
      <c r="D3521" s="346"/>
      <c r="E3521" s="351">
        <f t="shared" si="258"/>
        <v>42326</v>
      </c>
      <c r="F3521" s="353">
        <f t="shared" si="259"/>
        <v>3.0145175064047791</v>
      </c>
      <c r="G3521" s="354">
        <f t="shared" si="260"/>
        <v>1.6244175160951224</v>
      </c>
      <c r="I3521" s="351">
        <f t="shared" si="261"/>
        <v>42326</v>
      </c>
      <c r="J3521" s="353">
        <f t="array" ref="J3521">(PRODUCT(1+$F$2:F3521/100)-1)*100</f>
        <v>9982.7482447342609</v>
      </c>
      <c r="K3521" s="354">
        <f t="array" ref="K3521">(PRODUCT(1+$G$2:G3521/100)-1)*100</f>
        <v>149.78853594888869</v>
      </c>
      <c r="M3521" s="361">
        <f t="shared" si="262"/>
        <v>3.3568114870991437</v>
      </c>
    </row>
    <row r="3522" spans="1:13">
      <c r="A3522" s="350">
        <v>42327</v>
      </c>
      <c r="B3522" s="346">
        <v>120.22</v>
      </c>
      <c r="C3522" s="346">
        <v>3882.06</v>
      </c>
      <c r="D3522" s="346"/>
      <c r="E3522" s="351">
        <f t="shared" si="258"/>
        <v>42327</v>
      </c>
      <c r="F3522" s="353">
        <f t="shared" si="259"/>
        <v>-0.33988228467213277</v>
      </c>
      <c r="G3522" s="354">
        <f t="shared" si="260"/>
        <v>-0.10807305738680384</v>
      </c>
      <c r="I3522" s="351">
        <f t="shared" si="261"/>
        <v>42327</v>
      </c>
      <c r="J3522" s="353">
        <f t="array" ref="J3522">(PRODUCT(1+$F$2:F3522/100)-1)*100</f>
        <v>9948.4787696423191</v>
      </c>
      <c r="K3522" s="354">
        <f t="array" ref="K3522">(PRODUCT(1+$G$2:G3522/100)-1)*100</f>
        <v>149.51858184108698</v>
      </c>
      <c r="M3522" s="361">
        <f t="shared" si="262"/>
        <v>3.3568936199936039</v>
      </c>
    </row>
    <row r="3523" spans="1:13">
      <c r="A3523" s="350">
        <v>42328</v>
      </c>
      <c r="B3523" s="346">
        <v>123.84</v>
      </c>
      <c r="C3523" s="346">
        <v>3897.45</v>
      </c>
      <c r="D3523" s="346"/>
      <c r="E3523" s="351">
        <f t="shared" ref="E3523:E3586" si="263">A3523</f>
        <v>42328</v>
      </c>
      <c r="F3523" s="353">
        <f t="shared" ref="F3523:F3586" si="264">((B3523/B3522)-1)*100</f>
        <v>3.0111462319081683</v>
      </c>
      <c r="G3523" s="354">
        <f t="shared" ref="G3523:G3586" si="265">((C3523/C3522)-1)*100</f>
        <v>0.39643900403394383</v>
      </c>
      <c r="I3523" s="351">
        <f t="shared" ref="I3523:I3586" si="266">E3523</f>
        <v>42328</v>
      </c>
      <c r="J3523" s="353">
        <f t="array" ref="J3523">(PRODUCT(1+$F$2:F3523/100)-1)*100</f>
        <v>10251.053159478495</v>
      </c>
      <c r="K3523" s="354">
        <f t="array" ref="K3523">(PRODUCT(1+$G$2:G3523/100)-1)*100</f>
        <v>150.50777082181745</v>
      </c>
      <c r="M3523" s="361">
        <f t="shared" si="262"/>
        <v>3.3580769481964441</v>
      </c>
    </row>
    <row r="3524" spans="1:13">
      <c r="A3524" s="350">
        <v>42331</v>
      </c>
      <c r="B3524" s="346">
        <v>125.03</v>
      </c>
      <c r="C3524" s="346">
        <v>3892.8</v>
      </c>
      <c r="D3524" s="346"/>
      <c r="E3524" s="351">
        <f t="shared" si="263"/>
        <v>42331</v>
      </c>
      <c r="F3524" s="353">
        <f t="shared" si="264"/>
        <v>0.96091731266150227</v>
      </c>
      <c r="G3524" s="354">
        <f t="shared" si="265"/>
        <v>-0.11930877881690671</v>
      </c>
      <c r="I3524" s="351">
        <f t="shared" si="266"/>
        <v>42331</v>
      </c>
      <c r="J3524" s="353">
        <f t="array" ref="J3524">(PRODUCT(1+$F$2:F3524/100)-1)*100</f>
        <v>10350.51822133072</v>
      </c>
      <c r="K3524" s="354">
        <f t="array" ref="K3524">(PRODUCT(1+$G$2:G3524/100)-1)*100</f>
        <v>150.20889305960847</v>
      </c>
      <c r="M3524" s="361">
        <f t="shared" si="262"/>
        <v>3.3581204578749744</v>
      </c>
    </row>
    <row r="3525" spans="1:13">
      <c r="A3525" s="350">
        <v>42332</v>
      </c>
      <c r="B3525" s="346">
        <v>123.31</v>
      </c>
      <c r="C3525" s="346">
        <v>3897.67</v>
      </c>
      <c r="D3525" s="346"/>
      <c r="E3525" s="351">
        <f t="shared" si="263"/>
        <v>42332</v>
      </c>
      <c r="F3525" s="353">
        <f t="shared" si="264"/>
        <v>-1.3756698392385802</v>
      </c>
      <c r="G3525" s="354">
        <f t="shared" si="265"/>
        <v>0.12510275380188673</v>
      </c>
      <c r="I3525" s="351">
        <f t="shared" si="266"/>
        <v>42332</v>
      </c>
      <c r="J3525" s="353">
        <f t="array" ref="J3525">(PRODUCT(1+$F$2:F3525/100)-1)*100</f>
        <v>10206.75359411574</v>
      </c>
      <c r="K3525" s="354">
        <f t="array" ref="K3525">(PRODUCT(1+$G$2:G3525/100)-1)*100</f>
        <v>150.52191127508326</v>
      </c>
      <c r="M3525" s="361">
        <f t="shared" si="262"/>
        <v>3.3586657233339237</v>
      </c>
    </row>
    <row r="3526" spans="1:13">
      <c r="A3526" s="350">
        <v>42333</v>
      </c>
      <c r="B3526" s="346">
        <v>124.16</v>
      </c>
      <c r="C3526" s="346">
        <v>3897.57</v>
      </c>
      <c r="D3526" s="346"/>
      <c r="E3526" s="351">
        <f t="shared" si="263"/>
        <v>42333</v>
      </c>
      <c r="F3526" s="353">
        <f t="shared" si="264"/>
        <v>0.68931960100560019</v>
      </c>
      <c r="G3526" s="354">
        <f t="shared" si="265"/>
        <v>-2.5656353667691256E-3</v>
      </c>
      <c r="I3526" s="351">
        <f t="shared" si="266"/>
        <v>42333</v>
      </c>
      <c r="J3526" s="353">
        <f t="array" ref="J3526">(PRODUCT(1+$F$2:F3526/100)-1)*100</f>
        <v>10277.800066867328</v>
      </c>
      <c r="K3526" s="354">
        <f t="array" ref="K3526">(PRODUCT(1+$G$2:G3526/100)-1)*100</f>
        <v>150.51548379632607</v>
      </c>
      <c r="M3526" s="361">
        <f t="shared" si="262"/>
        <v>3.3586548837662251</v>
      </c>
    </row>
    <row r="3527" spans="1:13">
      <c r="A3527" s="350">
        <v>42334</v>
      </c>
      <c r="B3527" s="346">
        <v>124.16</v>
      </c>
      <c r="C3527" s="346">
        <v>3897.57</v>
      </c>
      <c r="D3527" s="346"/>
      <c r="E3527" s="351">
        <f t="shared" si="263"/>
        <v>42334</v>
      </c>
      <c r="F3527" s="353">
        <f t="shared" si="264"/>
        <v>0</v>
      </c>
      <c r="G3527" s="354">
        <f t="shared" si="265"/>
        <v>0</v>
      </c>
      <c r="I3527" s="351">
        <f t="shared" si="266"/>
        <v>42334</v>
      </c>
      <c r="J3527" s="353">
        <f t="array" ref="J3527">(PRODUCT(1+$F$2:F3527/100)-1)*100</f>
        <v>10277.800066867328</v>
      </c>
      <c r="K3527" s="354">
        <f t="array" ref="K3527">(PRODUCT(1+$G$2:G3527/100)-1)*100</f>
        <v>150.51548379632607</v>
      </c>
      <c r="M3527" s="361">
        <f t="shared" si="262"/>
        <v>3.358291344122887</v>
      </c>
    </row>
    <row r="3528" spans="1:13">
      <c r="A3528" s="350">
        <v>42335</v>
      </c>
      <c r="B3528" s="346">
        <v>125.44</v>
      </c>
      <c r="C3528" s="346">
        <v>3900.74</v>
      </c>
      <c r="D3528" s="346"/>
      <c r="E3528" s="351">
        <f t="shared" si="263"/>
        <v>42335</v>
      </c>
      <c r="F3528" s="353">
        <f t="shared" si="264"/>
        <v>1.0309278350515427</v>
      </c>
      <c r="G3528" s="354">
        <f t="shared" si="265"/>
        <v>8.1332727827843065E-2</v>
      </c>
      <c r="I3528" s="351">
        <f t="shared" si="266"/>
        <v>42335</v>
      </c>
      <c r="J3528" s="353">
        <f t="array" ref="J3528">(PRODUCT(1+$F$2:F3528/100)-1)*100</f>
        <v>10384.787696422662</v>
      </c>
      <c r="K3528" s="354">
        <f t="array" ref="K3528">(PRODUCT(1+$G$2:G3528/100)-1)*100</f>
        <v>150.71923487292875</v>
      </c>
      <c r="M3528" s="361">
        <f t="shared" si="262"/>
        <v>3.3582281969984864</v>
      </c>
    </row>
    <row r="3529" spans="1:13">
      <c r="A3529" s="350">
        <v>42338</v>
      </c>
      <c r="B3529" s="346">
        <v>123.33</v>
      </c>
      <c r="C3529" s="346">
        <v>3882.84</v>
      </c>
      <c r="D3529" s="346"/>
      <c r="E3529" s="351">
        <f t="shared" si="263"/>
        <v>42338</v>
      </c>
      <c r="F3529" s="353">
        <f t="shared" si="264"/>
        <v>-1.6820790816326481</v>
      </c>
      <c r="G3529" s="354">
        <f t="shared" si="265"/>
        <v>-0.45888728805302259</v>
      </c>
      <c r="I3529" s="351">
        <f t="shared" si="266"/>
        <v>42338</v>
      </c>
      <c r="J3529" s="353">
        <f t="array" ref="J3529">(PRODUCT(1+$F$2:F3529/100)-1)*100</f>
        <v>10208.425275827543</v>
      </c>
      <c r="K3529" s="354">
        <f t="array" ref="K3529">(PRODUCT(1+$G$2:G3529/100)-1)*100</f>
        <v>149.56871617539309</v>
      </c>
      <c r="M3529" s="361">
        <f t="shared" si="262"/>
        <v>3.3586560558361014</v>
      </c>
    </row>
    <row r="3530" spans="1:13">
      <c r="A3530" s="350">
        <v>42339</v>
      </c>
      <c r="B3530" s="346">
        <v>125.37</v>
      </c>
      <c r="C3530" s="346">
        <v>3924.63</v>
      </c>
      <c r="D3530" s="346"/>
      <c r="E3530" s="351">
        <f t="shared" si="263"/>
        <v>42339</v>
      </c>
      <c r="F3530" s="353">
        <f t="shared" si="264"/>
        <v>1.654098759425926</v>
      </c>
      <c r="G3530" s="354">
        <f t="shared" si="265"/>
        <v>1.0762740674351789</v>
      </c>
      <c r="I3530" s="351">
        <f t="shared" si="266"/>
        <v>42339</v>
      </c>
      <c r="J3530" s="353">
        <f t="array" ref="J3530">(PRODUCT(1+$F$2:F3530/100)-1)*100</f>
        <v>10378.936810431354</v>
      </c>
      <c r="K3530" s="354">
        <f t="array" ref="K3530">(PRODUCT(1+$G$2:G3530/100)-1)*100</f>
        <v>152.25475954801973</v>
      </c>
      <c r="M3530" s="361">
        <f t="shared" si="262"/>
        <v>3.3586101655562626</v>
      </c>
    </row>
    <row r="3531" spans="1:13">
      <c r="A3531" s="350">
        <v>42340</v>
      </c>
      <c r="B3531" s="346">
        <v>128.93</v>
      </c>
      <c r="C3531" s="346">
        <v>3882.38</v>
      </c>
      <c r="D3531" s="346"/>
      <c r="E3531" s="351">
        <f t="shared" si="263"/>
        <v>42340</v>
      </c>
      <c r="F3531" s="353">
        <f t="shared" si="264"/>
        <v>2.8395947993937964</v>
      </c>
      <c r="G3531" s="354">
        <f t="shared" si="265"/>
        <v>-1.0765346032619583</v>
      </c>
      <c r="I3531" s="351">
        <f t="shared" si="266"/>
        <v>42340</v>
      </c>
      <c r="J3531" s="353">
        <f t="array" ref="J3531">(PRODUCT(1+$F$2:F3531/100)-1)*100</f>
        <v>10676.496155132125</v>
      </c>
      <c r="K3531" s="354">
        <f t="array" ref="K3531">(PRODUCT(1+$G$2:G3531/100)-1)*100</f>
        <v>149.53914977311004</v>
      </c>
      <c r="M3531" s="361">
        <f t="shared" si="262"/>
        <v>3.3597814837841278</v>
      </c>
    </row>
    <row r="3532" spans="1:13">
      <c r="A3532" s="350">
        <v>42341</v>
      </c>
      <c r="B3532" s="346">
        <v>126.81</v>
      </c>
      <c r="C3532" s="346">
        <v>3826.74</v>
      </c>
      <c r="D3532" s="346"/>
      <c r="E3532" s="351">
        <f t="shared" si="263"/>
        <v>42341</v>
      </c>
      <c r="F3532" s="353">
        <f t="shared" si="264"/>
        <v>-1.6443031102148509</v>
      </c>
      <c r="G3532" s="354">
        <f t="shared" si="265"/>
        <v>-1.4331415265893654</v>
      </c>
      <c r="I3532" s="351">
        <f t="shared" si="266"/>
        <v>42341</v>
      </c>
      <c r="J3532" s="353">
        <f t="array" ref="J3532">(PRODUCT(1+$F$2:F3532/100)-1)*100</f>
        <v>10499.297893681105</v>
      </c>
      <c r="K3532" s="354">
        <f t="array" ref="K3532">(PRODUCT(1+$G$2:G3532/100)-1)*100</f>
        <v>145.96290059261355</v>
      </c>
      <c r="M3532" s="361">
        <f t="shared" si="262"/>
        <v>3.3502479759280757</v>
      </c>
    </row>
    <row r="3533" spans="1:13">
      <c r="A3533" s="350">
        <v>42342</v>
      </c>
      <c r="B3533" s="346">
        <v>130.93</v>
      </c>
      <c r="C3533" s="346">
        <v>3905.31</v>
      </c>
      <c r="D3533" s="346"/>
      <c r="E3533" s="351">
        <f t="shared" si="263"/>
        <v>42342</v>
      </c>
      <c r="F3533" s="353">
        <f t="shared" si="264"/>
        <v>3.2489551297216313</v>
      </c>
      <c r="G3533" s="354">
        <f t="shared" si="265"/>
        <v>2.0531836497906797</v>
      </c>
      <c r="I3533" s="351">
        <f t="shared" si="266"/>
        <v>42342</v>
      </c>
      <c r="J3533" s="353">
        <f t="array" ref="J3533">(PRODUCT(1+$F$2:F3533/100)-1)*100</f>
        <v>10843.664326312333</v>
      </c>
      <c r="K3533" s="354">
        <f t="array" ref="K3533">(PRODUCT(1+$G$2:G3533/100)-1)*100</f>
        <v>151.01297065213203</v>
      </c>
      <c r="M3533" s="361">
        <f t="shared" si="262"/>
        <v>3.3160967923929139</v>
      </c>
    </row>
    <row r="3534" spans="1:13">
      <c r="A3534" s="350">
        <v>42345</v>
      </c>
      <c r="B3534" s="346">
        <v>125.36</v>
      </c>
      <c r="C3534" s="346">
        <v>3878.31</v>
      </c>
      <c r="D3534" s="346"/>
      <c r="E3534" s="351">
        <f t="shared" si="263"/>
        <v>42345</v>
      </c>
      <c r="F3534" s="353">
        <f t="shared" si="264"/>
        <v>-4.2541816237684271</v>
      </c>
      <c r="G3534" s="354">
        <f t="shared" si="265"/>
        <v>-0.691366370403379</v>
      </c>
      <c r="I3534" s="351">
        <f t="shared" si="266"/>
        <v>42345</v>
      </c>
      <c r="J3534" s="353">
        <f t="array" ref="J3534">(PRODUCT(1+$F$2:F3534/100)-1)*100</f>
        <v>10378.100969575453</v>
      </c>
      <c r="K3534" s="354">
        <f t="array" ref="K3534">(PRODUCT(1+$G$2:G3534/100)-1)*100</f>
        <v>149.27755138769268</v>
      </c>
      <c r="M3534" s="361">
        <f t="shared" si="262"/>
        <v>3.3168893618477253</v>
      </c>
    </row>
    <row r="3535" spans="1:13">
      <c r="A3535" s="350">
        <v>42346</v>
      </c>
      <c r="B3535" s="346">
        <v>126.98</v>
      </c>
      <c r="C3535" s="346">
        <v>3853.48</v>
      </c>
      <c r="D3535" s="346"/>
      <c r="E3535" s="351">
        <f t="shared" si="263"/>
        <v>42346</v>
      </c>
      <c r="F3535" s="353">
        <f t="shared" si="264"/>
        <v>1.2922782386726173</v>
      </c>
      <c r="G3535" s="354">
        <f t="shared" si="265"/>
        <v>-0.64022731550598122</v>
      </c>
      <c r="I3535" s="351">
        <f t="shared" si="266"/>
        <v>42346</v>
      </c>
      <c r="J3535" s="353">
        <f t="array" ref="J3535">(PRODUCT(1+$F$2:F3535/100)-1)*100</f>
        <v>10513.507188231422</v>
      </c>
      <c r="K3535" s="354">
        <f t="array" ref="K3535">(PRODUCT(1+$G$2:G3535/100)-1)*100</f>
        <v>147.68160841228419</v>
      </c>
      <c r="M3535" s="361">
        <f t="shared" si="262"/>
        <v>3.3153162939574305</v>
      </c>
    </row>
    <row r="3536" spans="1:13">
      <c r="A3536" s="350">
        <v>42347</v>
      </c>
      <c r="B3536" s="346">
        <v>124.2</v>
      </c>
      <c r="C3536" s="346">
        <v>3823.9</v>
      </c>
      <c r="D3536" s="346"/>
      <c r="E3536" s="351">
        <f t="shared" si="263"/>
        <v>42347</v>
      </c>
      <c r="F3536" s="353">
        <f t="shared" si="264"/>
        <v>-2.1893211529374734</v>
      </c>
      <c r="G3536" s="354">
        <f t="shared" si="265"/>
        <v>-0.76761784153543955</v>
      </c>
      <c r="I3536" s="351">
        <f t="shared" si="266"/>
        <v>42347</v>
      </c>
      <c r="J3536" s="353">
        <f t="array" ref="J3536">(PRODUCT(1+$F$2:F3536/100)-1)*100</f>
        <v>10281.143430290931</v>
      </c>
      <c r="K3536" s="354">
        <f t="array" ref="K3536">(PRODUCT(1+$G$2:G3536/100)-1)*100</f>
        <v>145.78036019590957</v>
      </c>
      <c r="M3536" s="361">
        <f t="shared" si="262"/>
        <v>3.3164958935043525</v>
      </c>
    </row>
    <row r="3537" spans="1:13">
      <c r="A3537" s="350">
        <v>42348</v>
      </c>
      <c r="B3537" s="346">
        <v>122.91</v>
      </c>
      <c r="C3537" s="346">
        <v>3832.93</v>
      </c>
      <c r="D3537" s="346"/>
      <c r="E3537" s="351">
        <f t="shared" si="263"/>
        <v>42348</v>
      </c>
      <c r="F3537" s="353">
        <f t="shared" si="264"/>
        <v>-1.0386473429951693</v>
      </c>
      <c r="G3537" s="354">
        <f t="shared" si="265"/>
        <v>0.2361463427390742</v>
      </c>
      <c r="I3537" s="351">
        <f t="shared" si="266"/>
        <v>42348</v>
      </c>
      <c r="J3537" s="353">
        <f t="array" ref="J3537">(PRODUCT(1+$F$2:F3537/100)-1)*100</f>
        <v>10173.319959879696</v>
      </c>
      <c r="K3537" s="354">
        <f t="array" ref="K3537">(PRODUCT(1+$G$2:G3537/100)-1)*100</f>
        <v>146.36076152768314</v>
      </c>
      <c r="M3537" s="361">
        <f t="shared" si="262"/>
        <v>3.3162958679101595</v>
      </c>
    </row>
    <row r="3538" spans="1:13">
      <c r="A3538" s="350">
        <v>42349</v>
      </c>
      <c r="B3538" s="346">
        <v>118.91</v>
      </c>
      <c r="C3538" s="346">
        <v>3759.09</v>
      </c>
      <c r="D3538" s="346"/>
      <c r="E3538" s="351">
        <f t="shared" si="263"/>
        <v>42349</v>
      </c>
      <c r="F3538" s="353">
        <f t="shared" si="264"/>
        <v>-3.2544137987145061</v>
      </c>
      <c r="G3538" s="354">
        <f t="shared" si="265"/>
        <v>-1.9264635670361741</v>
      </c>
      <c r="I3538" s="351">
        <f t="shared" si="266"/>
        <v>42349</v>
      </c>
      <c r="J3538" s="353">
        <f t="array" ref="J3538">(PRODUCT(1+$F$2:F3538/100)-1)*100</f>
        <v>9838.9836175192813</v>
      </c>
      <c r="K3538" s="354">
        <f t="array" ref="K3538">(PRODUCT(1+$G$2:G3538/100)-1)*100</f>
        <v>141.61471121337942</v>
      </c>
      <c r="M3538" s="361">
        <f t="shared" ref="M3538:M3601" si="267">_xlfn.STDEV.S(F2756:F3538)</f>
        <v>3.3185290284408686</v>
      </c>
    </row>
    <row r="3539" spans="1:13">
      <c r="A3539" s="350">
        <v>42352</v>
      </c>
      <c r="B3539" s="346">
        <v>120.67</v>
      </c>
      <c r="C3539" s="346">
        <v>3777.22</v>
      </c>
      <c r="D3539" s="346"/>
      <c r="E3539" s="351">
        <f t="shared" si="263"/>
        <v>42352</v>
      </c>
      <c r="F3539" s="353">
        <f t="shared" si="264"/>
        <v>1.4801110083256352</v>
      </c>
      <c r="G3539" s="354">
        <f t="shared" si="265"/>
        <v>0.48229757733919687</v>
      </c>
      <c r="I3539" s="351">
        <f t="shared" si="266"/>
        <v>42352</v>
      </c>
      <c r="J3539" s="353">
        <f t="array" ref="J3539">(PRODUCT(1+$F$2:F3539/100)-1)*100</f>
        <v>9986.0916081578653</v>
      </c>
      <c r="K3539" s="354">
        <f t="array" ref="K3539">(PRODUCT(1+$G$2:G3539/100)-1)*100</f>
        <v>142.78001311205662</v>
      </c>
      <c r="M3539" s="361">
        <f t="shared" si="267"/>
        <v>3.3138477721536925</v>
      </c>
    </row>
    <row r="3540" spans="1:13">
      <c r="A3540" s="350">
        <v>42353</v>
      </c>
      <c r="B3540" s="346">
        <v>118.6</v>
      </c>
      <c r="C3540" s="346">
        <v>3817.36</v>
      </c>
      <c r="D3540" s="346"/>
      <c r="E3540" s="351">
        <f t="shared" si="263"/>
        <v>42353</v>
      </c>
      <c r="F3540" s="353">
        <f t="shared" si="264"/>
        <v>-1.715422225905372</v>
      </c>
      <c r="G3540" s="354">
        <f t="shared" si="265"/>
        <v>1.0626863142734644</v>
      </c>
      <c r="I3540" s="351">
        <f t="shared" si="266"/>
        <v>42353</v>
      </c>
      <c r="J3540" s="353">
        <f t="array" ref="J3540">(PRODUCT(1+$F$2:F3540/100)-1)*100</f>
        <v>9813.0725509863478</v>
      </c>
      <c r="K3540" s="354">
        <f t="array" ref="K3540">(PRODUCT(1+$G$2:G3540/100)-1)*100</f>
        <v>145.36000308518976</v>
      </c>
      <c r="M3540" s="361">
        <f t="shared" si="267"/>
        <v>3.3141116901819729</v>
      </c>
    </row>
    <row r="3541" spans="1:13">
      <c r="A3541" s="350">
        <v>42354</v>
      </c>
      <c r="B3541" s="346">
        <v>122.64</v>
      </c>
      <c r="C3541" s="346">
        <v>3873.12</v>
      </c>
      <c r="D3541" s="346"/>
      <c r="E3541" s="351">
        <f t="shared" si="263"/>
        <v>42354</v>
      </c>
      <c r="F3541" s="353">
        <f t="shared" si="264"/>
        <v>3.4064080944350872</v>
      </c>
      <c r="G3541" s="354">
        <f t="shared" si="265"/>
        <v>1.4606953496657304</v>
      </c>
      <c r="I3541" s="351">
        <f t="shared" si="266"/>
        <v>42354</v>
      </c>
      <c r="J3541" s="353">
        <f t="array" ref="J3541">(PRODUCT(1+$F$2:F3541/100)-1)*100</f>
        <v>10150.752256770371</v>
      </c>
      <c r="K3541" s="354">
        <f t="array" ref="K3541">(PRODUCT(1+$G$2:G3541/100)-1)*100</f>
        <v>148.94396524019484</v>
      </c>
      <c r="M3541" s="361">
        <f t="shared" si="267"/>
        <v>3.3158910624205715</v>
      </c>
    </row>
    <row r="3542" spans="1:13">
      <c r="A3542" s="350">
        <v>42355</v>
      </c>
      <c r="B3542" s="346">
        <v>122.51</v>
      </c>
      <c r="C3542" s="346">
        <v>3815.46</v>
      </c>
      <c r="D3542" s="346"/>
      <c r="E3542" s="351">
        <f t="shared" si="263"/>
        <v>42355</v>
      </c>
      <c r="F3542" s="353">
        <f t="shared" si="264"/>
        <v>-0.10600130463144231</v>
      </c>
      <c r="G3542" s="354">
        <f t="shared" si="265"/>
        <v>-1.4887222704176417</v>
      </c>
      <c r="I3542" s="351">
        <f t="shared" si="266"/>
        <v>42355</v>
      </c>
      <c r="J3542" s="353">
        <f t="array" ref="J3542">(PRODUCT(1+$F$2:F3542/100)-1)*100</f>
        <v>10139.886325643656</v>
      </c>
      <c r="K3542" s="354">
        <f t="array" ref="K3542">(PRODUCT(1+$G$2:G3542/100)-1)*100</f>
        <v>145.23788098880331</v>
      </c>
      <c r="M3542" s="361">
        <f t="shared" si="267"/>
        <v>3.3156661100118945</v>
      </c>
    </row>
    <row r="3543" spans="1:13">
      <c r="A3543" s="350">
        <v>42356</v>
      </c>
      <c r="B3543" s="346">
        <v>118.02</v>
      </c>
      <c r="C3543" s="346">
        <v>3747.56</v>
      </c>
      <c r="D3543" s="346"/>
      <c r="E3543" s="351">
        <f t="shared" si="263"/>
        <v>42356</v>
      </c>
      <c r="F3543" s="353">
        <f t="shared" si="264"/>
        <v>-3.6650069382091366</v>
      </c>
      <c r="G3543" s="354">
        <f t="shared" si="265"/>
        <v>-1.7796019352843473</v>
      </c>
      <c r="I3543" s="351">
        <f t="shared" si="266"/>
        <v>42356</v>
      </c>
      <c r="J3543" s="353">
        <f t="array" ref="J3543">(PRODUCT(1+$F$2:F3543/100)-1)*100</f>
        <v>9764.5937813440887</v>
      </c>
      <c r="K3543" s="354">
        <f t="array" ref="K3543">(PRODUCT(1+$G$2:G3543/100)-1)*100</f>
        <v>140.87362291267621</v>
      </c>
      <c r="M3543" s="361">
        <f t="shared" si="267"/>
        <v>3.3186579346552492</v>
      </c>
    </row>
    <row r="3544" spans="1:13">
      <c r="A3544" s="350">
        <v>42359</v>
      </c>
      <c r="B3544" s="346">
        <v>116.63</v>
      </c>
      <c r="C3544" s="346">
        <v>3777.15</v>
      </c>
      <c r="D3544" s="346"/>
      <c r="E3544" s="351">
        <f t="shared" si="263"/>
        <v>42359</v>
      </c>
      <c r="F3544" s="353">
        <f t="shared" si="264"/>
        <v>-1.1777664802575805</v>
      </c>
      <c r="G3544" s="354">
        <f t="shared" si="265"/>
        <v>0.78958042032684084</v>
      </c>
      <c r="I3544" s="351">
        <f t="shared" si="266"/>
        <v>42359</v>
      </c>
      <c r="J3544" s="353">
        <f t="array" ref="J3544">(PRODUCT(1+$F$2:F3544/100)-1)*100</f>
        <v>9648.4119023738422</v>
      </c>
      <c r="K3544" s="354">
        <f t="array" ref="K3544">(PRODUCT(1+$G$2:G3544/100)-1)*100</f>
        <v>142.77551387692662</v>
      </c>
      <c r="M3544" s="361">
        <f t="shared" si="267"/>
        <v>3.3182722625453196</v>
      </c>
    </row>
    <row r="3545" spans="1:13">
      <c r="A3545" s="350">
        <v>42360</v>
      </c>
      <c r="B3545" s="346">
        <v>116.24</v>
      </c>
      <c r="C3545" s="346">
        <v>3810.85</v>
      </c>
      <c r="D3545" s="346"/>
      <c r="E3545" s="351">
        <f t="shared" si="263"/>
        <v>42360</v>
      </c>
      <c r="F3545" s="353">
        <f t="shared" si="264"/>
        <v>-0.33439080853983061</v>
      </c>
      <c r="G3545" s="354">
        <f t="shared" si="265"/>
        <v>0.89220708735422427</v>
      </c>
      <c r="I3545" s="351">
        <f t="shared" si="266"/>
        <v>42360</v>
      </c>
      <c r="J3545" s="353">
        <f t="array" ref="J3545">(PRODUCT(1+$F$2:F3545/100)-1)*100</f>
        <v>9615.8141089937017</v>
      </c>
      <c r="K3545" s="354">
        <f t="array" ref="K3545">(PRODUCT(1+$G$2:G3545/100)-1)*100</f>
        <v>144.9415742180972</v>
      </c>
      <c r="M3545" s="361">
        <f t="shared" si="267"/>
        <v>3.318221658022706</v>
      </c>
    </row>
    <row r="3546" spans="1:13">
      <c r="A3546" s="350">
        <v>42361</v>
      </c>
      <c r="B3546" s="346">
        <v>118.16</v>
      </c>
      <c r="C3546" s="346">
        <v>3858.47</v>
      </c>
      <c r="D3546" s="346"/>
      <c r="E3546" s="351">
        <f t="shared" si="263"/>
        <v>42361</v>
      </c>
      <c r="F3546" s="353">
        <f t="shared" si="264"/>
        <v>1.6517549896765349</v>
      </c>
      <c r="G3546" s="354">
        <f t="shared" si="265"/>
        <v>1.2495899864859439</v>
      </c>
      <c r="I3546" s="351">
        <f t="shared" si="266"/>
        <v>42361</v>
      </c>
      <c r="J3546" s="353">
        <f t="array" ref="J3546">(PRODUCT(1+$F$2:F3546/100)-1)*100</f>
        <v>9776.2955533267013</v>
      </c>
      <c r="K3546" s="354">
        <f t="array" ref="K3546">(PRODUCT(1+$G$2:G3546/100)-1)*100</f>
        <v>148.00233960226757</v>
      </c>
      <c r="M3546" s="361">
        <f t="shared" si="267"/>
        <v>3.3172144966295254</v>
      </c>
    </row>
    <row r="3547" spans="1:13">
      <c r="A3547" s="350">
        <v>42362</v>
      </c>
      <c r="B3547" s="346">
        <v>117.33</v>
      </c>
      <c r="C3547" s="346">
        <v>3852.31</v>
      </c>
      <c r="D3547" s="346"/>
      <c r="E3547" s="351">
        <f t="shared" si="263"/>
        <v>42362</v>
      </c>
      <c r="F3547" s="353">
        <f t="shared" si="264"/>
        <v>-0.7024373730534883</v>
      </c>
      <c r="G3547" s="354">
        <f t="shared" si="265"/>
        <v>-0.15964877270006061</v>
      </c>
      <c r="I3547" s="351">
        <f t="shared" si="266"/>
        <v>42362</v>
      </c>
      <c r="J3547" s="353">
        <f t="array" ref="J3547">(PRODUCT(1+$F$2:F3547/100)-1)*100</f>
        <v>9706.9207622869162</v>
      </c>
      <c r="K3547" s="354">
        <f t="array" ref="K3547">(PRODUCT(1+$G$2:G3547/100)-1)*100</f>
        <v>147.60640691082511</v>
      </c>
      <c r="M3547" s="361">
        <f t="shared" si="267"/>
        <v>3.3169588752457981</v>
      </c>
    </row>
    <row r="3548" spans="1:13">
      <c r="A3548" s="350">
        <v>42363</v>
      </c>
      <c r="B3548" s="346">
        <v>117.33</v>
      </c>
      <c r="C3548" s="346">
        <v>3852.31</v>
      </c>
      <c r="D3548" s="346"/>
      <c r="E3548" s="351">
        <f t="shared" si="263"/>
        <v>42363</v>
      </c>
      <c r="F3548" s="353">
        <f t="shared" si="264"/>
        <v>0</v>
      </c>
      <c r="G3548" s="354">
        <f t="shared" si="265"/>
        <v>0</v>
      </c>
      <c r="I3548" s="351">
        <f t="shared" si="266"/>
        <v>42363</v>
      </c>
      <c r="J3548" s="353">
        <f t="array" ref="J3548">(PRODUCT(1+$F$2:F3548/100)-1)*100</f>
        <v>9706.9207622869162</v>
      </c>
      <c r="K3548" s="354">
        <f t="array" ref="K3548">(PRODUCT(1+$G$2:G3548/100)-1)*100</f>
        <v>147.60640691082511</v>
      </c>
      <c r="M3548" s="361">
        <f t="shared" si="267"/>
        <v>3.3169588752457981</v>
      </c>
    </row>
    <row r="3549" spans="1:13">
      <c r="A3549" s="350">
        <v>42366</v>
      </c>
      <c r="B3549" s="346">
        <v>117.11</v>
      </c>
      <c r="C3549" s="346">
        <v>3843.94</v>
      </c>
      <c r="D3549" s="346"/>
      <c r="E3549" s="351">
        <f t="shared" si="263"/>
        <v>42366</v>
      </c>
      <c r="F3549" s="353">
        <f t="shared" si="264"/>
        <v>-0.18750532685587462</v>
      </c>
      <c r="G3549" s="354">
        <f t="shared" si="265"/>
        <v>-0.21727223406216023</v>
      </c>
      <c r="I3549" s="351">
        <f t="shared" si="266"/>
        <v>42366</v>
      </c>
      <c r="J3549" s="353">
        <f t="array" ref="J3549">(PRODUCT(1+$F$2:F3549/100)-1)*100</f>
        <v>9688.532263457093</v>
      </c>
      <c r="K3549" s="354">
        <f t="array" ref="K3549">(PRODUCT(1+$G$2:G3549/100)-1)*100</f>
        <v>147.06842693884892</v>
      </c>
      <c r="M3549" s="361">
        <f t="shared" si="267"/>
        <v>3.3170078308175635</v>
      </c>
    </row>
    <row r="3550" spans="1:13">
      <c r="A3550" s="350">
        <v>42367</v>
      </c>
      <c r="B3550" s="346">
        <v>119.12</v>
      </c>
      <c r="C3550" s="346">
        <v>3885.55</v>
      </c>
      <c r="D3550" s="346"/>
      <c r="E3550" s="351">
        <f t="shared" si="263"/>
        <v>42367</v>
      </c>
      <c r="F3550" s="353">
        <f t="shared" si="264"/>
        <v>1.7163350695927004</v>
      </c>
      <c r="G3550" s="354">
        <f t="shared" si="265"/>
        <v>1.0824830772592664</v>
      </c>
      <c r="I3550" s="351">
        <f t="shared" si="266"/>
        <v>42367</v>
      </c>
      <c r="J3550" s="353">
        <f t="array" ref="J3550">(PRODUCT(1+$F$2:F3550/100)-1)*100</f>
        <v>9856.536275493203</v>
      </c>
      <c r="K3550" s="354">
        <f t="array" ref="K3550">(PRODUCT(1+$G$2:G3550/100)-1)*100</f>
        <v>149.74290084971264</v>
      </c>
      <c r="M3550" s="361">
        <f t="shared" si="267"/>
        <v>3.3173279312383714</v>
      </c>
    </row>
    <row r="3551" spans="1:13">
      <c r="A3551" s="350">
        <v>42368</v>
      </c>
      <c r="B3551" s="346">
        <v>116.71</v>
      </c>
      <c r="C3551" s="346">
        <v>3857.9</v>
      </c>
      <c r="D3551" s="346"/>
      <c r="E3551" s="351">
        <f t="shared" si="263"/>
        <v>42368</v>
      </c>
      <c r="F3551" s="353">
        <f t="shared" si="264"/>
        <v>-2.0231699126930902</v>
      </c>
      <c r="G3551" s="354">
        <f t="shared" si="265"/>
        <v>-0.7116109688461103</v>
      </c>
      <c r="I3551" s="351">
        <f t="shared" si="266"/>
        <v>42368</v>
      </c>
      <c r="J3551" s="353">
        <f t="array" ref="J3551">(PRODUCT(1+$F$2:F3551/100)-1)*100</f>
        <v>9655.0986292210509</v>
      </c>
      <c r="K3551" s="354">
        <f t="array" ref="K3551">(PRODUCT(1+$G$2:G3551/100)-1)*100</f>
        <v>147.9657029733516</v>
      </c>
      <c r="M3551" s="361">
        <f t="shared" si="267"/>
        <v>3.3178887049376264</v>
      </c>
    </row>
    <row r="3552" spans="1:13">
      <c r="A3552" s="350">
        <v>42369</v>
      </c>
      <c r="B3552" s="346">
        <v>114.38</v>
      </c>
      <c r="C3552" s="346">
        <v>3821.6</v>
      </c>
      <c r="D3552" s="346"/>
      <c r="E3552" s="351">
        <f t="shared" si="263"/>
        <v>42369</v>
      </c>
      <c r="F3552" s="353">
        <f t="shared" si="264"/>
        <v>-1.9964013366463917</v>
      </c>
      <c r="G3552" s="354">
        <f t="shared" si="265"/>
        <v>-0.94092641074160488</v>
      </c>
      <c r="I3552" s="351">
        <f t="shared" si="266"/>
        <v>42369</v>
      </c>
      <c r="J3552" s="353">
        <f t="array" ref="J3552">(PRODUCT(1+$F$2:F3552/100)-1)*100</f>
        <v>9460.3477097961077</v>
      </c>
      <c r="K3552" s="354">
        <f t="array" ref="K3552">(PRODUCT(1+$G$2:G3552/100)-1)*100</f>
        <v>145.63252818449425</v>
      </c>
      <c r="M3552" s="361">
        <f t="shared" si="267"/>
        <v>3.3168102639144887</v>
      </c>
    </row>
    <row r="3553" spans="1:13">
      <c r="A3553" s="350">
        <v>42370</v>
      </c>
      <c r="B3553" s="346">
        <v>114.38</v>
      </c>
      <c r="C3553" s="346">
        <v>3821.6</v>
      </c>
      <c r="D3553" s="346"/>
      <c r="E3553" s="351">
        <f t="shared" si="263"/>
        <v>42370</v>
      </c>
      <c r="F3553" s="353">
        <f t="shared" si="264"/>
        <v>0</v>
      </c>
      <c r="G3553" s="354">
        <f t="shared" si="265"/>
        <v>0</v>
      </c>
      <c r="I3553" s="351">
        <f t="shared" si="266"/>
        <v>42370</v>
      </c>
      <c r="J3553" s="353">
        <f t="array" ref="J3553">(PRODUCT(1+$F$2:F3553/100)-1)*100</f>
        <v>9460.3477097961077</v>
      </c>
      <c r="K3553" s="354">
        <f t="array" ref="K3553">(PRODUCT(1+$G$2:G3553/100)-1)*100</f>
        <v>145.63252818449425</v>
      </c>
      <c r="M3553" s="361">
        <f t="shared" si="267"/>
        <v>3.3168102639144887</v>
      </c>
    </row>
    <row r="3554" spans="1:13">
      <c r="A3554" s="350">
        <v>42373</v>
      </c>
      <c r="B3554" s="346">
        <v>109.96</v>
      </c>
      <c r="C3554" s="346">
        <v>3763.99</v>
      </c>
      <c r="D3554" s="346"/>
      <c r="E3554" s="351">
        <f t="shared" si="263"/>
        <v>42373</v>
      </c>
      <c r="F3554" s="353">
        <f t="shared" si="264"/>
        <v>-3.8643119426473138</v>
      </c>
      <c r="G3554" s="354">
        <f t="shared" si="265"/>
        <v>-1.5074837764287197</v>
      </c>
      <c r="I3554" s="351">
        <f t="shared" si="266"/>
        <v>42373</v>
      </c>
      <c r="J3554" s="353">
        <f t="array" ref="J3554">(PRODUCT(1+$F$2:F3554/100)-1)*100</f>
        <v>9090.9060514878474</v>
      </c>
      <c r="K3554" s="354">
        <f t="array" ref="K3554">(PRODUCT(1+$G$2:G3554/100)-1)*100</f>
        <v>141.92965767248128</v>
      </c>
      <c r="M3554" s="361">
        <f t="shared" si="267"/>
        <v>3.3200178655490449</v>
      </c>
    </row>
    <row r="3555" spans="1:13">
      <c r="A3555" s="350">
        <v>42374</v>
      </c>
      <c r="B3555" s="346">
        <v>107.66</v>
      </c>
      <c r="C3555" s="346">
        <v>3771.57</v>
      </c>
      <c r="D3555" s="346"/>
      <c r="E3555" s="351">
        <f t="shared" si="263"/>
        <v>42374</v>
      </c>
      <c r="F3555" s="353">
        <f t="shared" si="264"/>
        <v>-2.0916696980720184</v>
      </c>
      <c r="G3555" s="354">
        <f t="shared" si="265"/>
        <v>0.20138204405433235</v>
      </c>
      <c r="I3555" s="351">
        <f t="shared" si="266"/>
        <v>42374</v>
      </c>
      <c r="J3555" s="353">
        <f t="array" ref="J3555">(PRODUCT(1+$F$2:F3555/100)-1)*100</f>
        <v>8898.6626546306088</v>
      </c>
      <c r="K3555" s="354">
        <f t="array" ref="K3555">(PRODUCT(1+$G$2:G3555/100)-1)*100</f>
        <v>142.41686056227582</v>
      </c>
      <c r="M3555" s="361">
        <f t="shared" si="267"/>
        <v>3.3169546804695491</v>
      </c>
    </row>
    <row r="3556" spans="1:13">
      <c r="A3556" s="350">
        <v>42375</v>
      </c>
      <c r="B3556" s="346">
        <v>117.68</v>
      </c>
      <c r="C3556" s="346">
        <v>3723.44</v>
      </c>
      <c r="D3556" s="346"/>
      <c r="E3556" s="351">
        <f t="shared" si="263"/>
        <v>42375</v>
      </c>
      <c r="F3556" s="353">
        <f t="shared" si="264"/>
        <v>9.3070778376370242</v>
      </c>
      <c r="G3556" s="354">
        <f t="shared" si="265"/>
        <v>-1.2761263876847062</v>
      </c>
      <c r="I3556" s="351">
        <f t="shared" si="266"/>
        <v>42375</v>
      </c>
      <c r="J3556" s="353">
        <f t="array" ref="J3556">(PRODUCT(1+$F$2:F3556/100)-1)*100</f>
        <v>9736.1751922434541</v>
      </c>
      <c r="K3556" s="354">
        <f t="array" ref="K3556">(PRODUCT(1+$G$2:G3556/100)-1)*100</f>
        <v>139.32331503644377</v>
      </c>
      <c r="M3556" s="361">
        <f t="shared" si="267"/>
        <v>3.3323116053530937</v>
      </c>
    </row>
    <row r="3557" spans="1:13">
      <c r="A3557" s="350">
        <v>42376</v>
      </c>
      <c r="B3557" s="346">
        <v>114.56</v>
      </c>
      <c r="C3557" s="346">
        <v>3635.29</v>
      </c>
      <c r="D3557" s="346"/>
      <c r="E3557" s="351">
        <f t="shared" si="263"/>
        <v>42376</v>
      </c>
      <c r="F3557" s="353">
        <f t="shared" si="264"/>
        <v>-2.651257647858607</v>
      </c>
      <c r="G3557" s="354">
        <f t="shared" si="265"/>
        <v>-2.3674344154867577</v>
      </c>
      <c r="I3557" s="351">
        <f t="shared" si="266"/>
        <v>42376</v>
      </c>
      <c r="J3557" s="353">
        <f t="array" ref="J3557">(PRODUCT(1+$F$2:F3557/100)-1)*100</f>
        <v>9475.3928452023283</v>
      </c>
      <c r="K3557" s="354">
        <f t="array" ref="K3557">(PRODUCT(1+$G$2:G3557/100)-1)*100</f>
        <v>133.65749251198719</v>
      </c>
      <c r="M3557" s="361">
        <f t="shared" si="267"/>
        <v>3.3322443401982897</v>
      </c>
    </row>
    <row r="3558" spans="1:13">
      <c r="A3558" s="350">
        <v>42377</v>
      </c>
      <c r="B3558" s="346">
        <v>111.39</v>
      </c>
      <c r="C3558" s="346">
        <v>3595.91</v>
      </c>
      <c r="D3558" s="346"/>
      <c r="E3558" s="351">
        <f t="shared" si="263"/>
        <v>42377</v>
      </c>
      <c r="F3558" s="353">
        <f t="shared" si="264"/>
        <v>-2.7671089385474912</v>
      </c>
      <c r="G3558" s="354">
        <f t="shared" si="265"/>
        <v>-1.0832698354189096</v>
      </c>
      <c r="I3558" s="351">
        <f t="shared" si="266"/>
        <v>42377</v>
      </c>
      <c r="J3558" s="353">
        <f t="array" ref="J3558">(PRODUCT(1+$F$2:F3558/100)-1)*100</f>
        <v>9210.4312938816984</v>
      </c>
      <c r="K3558" s="354">
        <f t="array" ref="K3558">(PRODUCT(1+$G$2:G3558/100)-1)*100</f>
        <v>131.12635137740861</v>
      </c>
      <c r="M3558" s="361">
        <f t="shared" si="267"/>
        <v>3.332985246141857</v>
      </c>
    </row>
    <row r="3559" spans="1:13">
      <c r="A3559" s="350">
        <v>42380</v>
      </c>
      <c r="B3559" s="346">
        <v>114.97</v>
      </c>
      <c r="C3559" s="346">
        <v>3598.97</v>
      </c>
      <c r="D3559" s="346"/>
      <c r="E3559" s="351">
        <f t="shared" si="263"/>
        <v>42380</v>
      </c>
      <c r="F3559" s="353">
        <f t="shared" si="264"/>
        <v>3.2139330280994693</v>
      </c>
      <c r="G3559" s="354">
        <f t="shared" si="265"/>
        <v>8.5096679282847809E-2</v>
      </c>
      <c r="I3559" s="351">
        <f t="shared" si="266"/>
        <v>42380</v>
      </c>
      <c r="J3559" s="353">
        <f t="array" ref="J3559">(PRODUCT(1+$F$2:F3559/100)-1)*100</f>
        <v>9509.6623202942701</v>
      </c>
      <c r="K3559" s="354">
        <f t="array" ref="K3559">(PRODUCT(1+$G$2:G3559/100)-1)*100</f>
        <v>131.32303222737841</v>
      </c>
      <c r="M3559" s="361">
        <f t="shared" si="267"/>
        <v>3.3340966573282542</v>
      </c>
    </row>
    <row r="3560" spans="1:13">
      <c r="A3560" s="350">
        <v>42381</v>
      </c>
      <c r="B3560" s="346">
        <v>116.58</v>
      </c>
      <c r="C3560" s="346">
        <v>3627.06</v>
      </c>
      <c r="D3560" s="346"/>
      <c r="E3560" s="351">
        <f t="shared" si="263"/>
        <v>42381</v>
      </c>
      <c r="F3560" s="353">
        <f t="shared" si="264"/>
        <v>1.4003653126902771</v>
      </c>
      <c r="G3560" s="354">
        <f t="shared" si="265"/>
        <v>0.78050108781124727</v>
      </c>
      <c r="I3560" s="351">
        <f t="shared" si="266"/>
        <v>42381</v>
      </c>
      <c r="J3560" s="353">
        <f t="array" ref="J3560">(PRODUCT(1+$F$2:F3560/100)-1)*100</f>
        <v>9644.232698094338</v>
      </c>
      <c r="K3560" s="354">
        <f t="array" ref="K3560">(PRODUCT(1+$G$2:G3560/100)-1)*100</f>
        <v>133.12851101027104</v>
      </c>
      <c r="M3560" s="361">
        <f t="shared" si="267"/>
        <v>3.333658525254148</v>
      </c>
    </row>
    <row r="3561" spans="1:13">
      <c r="A3561" s="350">
        <v>42382</v>
      </c>
      <c r="B3561" s="346">
        <v>106.56</v>
      </c>
      <c r="C3561" s="346">
        <v>3536.92</v>
      </c>
      <c r="D3561" s="346"/>
      <c r="E3561" s="351">
        <f t="shared" si="263"/>
        <v>42382</v>
      </c>
      <c r="F3561" s="353">
        <f t="shared" si="264"/>
        <v>-8.5949562532166688</v>
      </c>
      <c r="G3561" s="354">
        <f t="shared" si="265"/>
        <v>-2.4852084057059964</v>
      </c>
      <c r="I3561" s="351">
        <f t="shared" si="266"/>
        <v>42382</v>
      </c>
      <c r="J3561" s="353">
        <f t="array" ref="J3561">(PRODUCT(1+$F$2:F3561/100)-1)*100</f>
        <v>8806.7201604814945</v>
      </c>
      <c r="K3561" s="354">
        <f t="array" ref="K3561">(PRODUCT(1+$G$2:G3561/100)-1)*100</f>
        <v>127.33478165854658</v>
      </c>
      <c r="M3561" s="361">
        <f t="shared" si="267"/>
        <v>3.3470844345054145</v>
      </c>
    </row>
    <row r="3562" spans="1:13">
      <c r="A3562" s="350">
        <v>42383</v>
      </c>
      <c r="B3562" s="346">
        <v>107.06</v>
      </c>
      <c r="C3562" s="346">
        <v>3596.03</v>
      </c>
      <c r="D3562" s="346"/>
      <c r="E3562" s="351">
        <f t="shared" si="263"/>
        <v>42383</v>
      </c>
      <c r="F3562" s="353">
        <f t="shared" si="264"/>
        <v>0.46921921921923015</v>
      </c>
      <c r="G3562" s="354">
        <f t="shared" si="265"/>
        <v>1.6712280741436158</v>
      </c>
      <c r="I3562" s="351">
        <f t="shared" si="266"/>
        <v>42383</v>
      </c>
      <c r="J3562" s="353">
        <f t="array" ref="J3562">(PRODUCT(1+$F$2:F3562/100)-1)*100</f>
        <v>8848.5122032765485</v>
      </c>
      <c r="K3562" s="354">
        <f t="array" ref="K3562">(PRODUCT(1+$G$2:G3562/100)-1)*100</f>
        <v>131.13406435191729</v>
      </c>
      <c r="M3562" s="361">
        <f t="shared" si="267"/>
        <v>3.3464558464446648</v>
      </c>
    </row>
    <row r="3563" spans="1:13">
      <c r="A3563" s="350">
        <v>42384</v>
      </c>
      <c r="B3563" s="346">
        <v>104.04</v>
      </c>
      <c r="C3563" s="346">
        <v>3518.51</v>
      </c>
      <c r="D3563" s="346"/>
      <c r="E3563" s="351">
        <f t="shared" si="263"/>
        <v>42384</v>
      </c>
      <c r="F3563" s="353">
        <f t="shared" si="264"/>
        <v>-2.820848122548103</v>
      </c>
      <c r="G3563" s="354">
        <f t="shared" si="265"/>
        <v>-2.1557106030817286</v>
      </c>
      <c r="I3563" s="351">
        <f t="shared" si="266"/>
        <v>42384</v>
      </c>
      <c r="J3563" s="353">
        <f t="array" ref="J3563">(PRODUCT(1+$F$2:F3563/100)-1)*100</f>
        <v>8596.0882647944345</v>
      </c>
      <c r="K3563" s="354">
        <f t="array" ref="K3563">(PRODUCT(1+$G$2:G3563/100)-1)*100</f>
        <v>126.1514828193493</v>
      </c>
      <c r="M3563" s="361">
        <f t="shared" si="267"/>
        <v>3.3475566098626826</v>
      </c>
    </row>
    <row r="3564" spans="1:13">
      <c r="A3564" s="350">
        <v>42387</v>
      </c>
      <c r="B3564" s="346">
        <v>104.04</v>
      </c>
      <c r="C3564" s="346">
        <v>3518.51</v>
      </c>
      <c r="D3564" s="346"/>
      <c r="E3564" s="351">
        <f t="shared" si="263"/>
        <v>42387</v>
      </c>
      <c r="F3564" s="353">
        <f t="shared" si="264"/>
        <v>0</v>
      </c>
      <c r="G3564" s="354">
        <f t="shared" si="265"/>
        <v>0</v>
      </c>
      <c r="I3564" s="351">
        <f t="shared" si="266"/>
        <v>42387</v>
      </c>
      <c r="J3564" s="353">
        <f t="array" ref="J3564">(PRODUCT(1+$F$2:F3564/100)-1)*100</f>
        <v>8596.0882647944345</v>
      </c>
      <c r="K3564" s="354">
        <f t="array" ref="K3564">(PRODUCT(1+$G$2:G3564/100)-1)*100</f>
        <v>126.1514828193493</v>
      </c>
      <c r="M3564" s="361">
        <f t="shared" si="267"/>
        <v>3.3437958314757075</v>
      </c>
    </row>
    <row r="3565" spans="1:13">
      <c r="A3565" s="350">
        <v>42388</v>
      </c>
      <c r="B3565" s="346">
        <v>107.89</v>
      </c>
      <c r="C3565" s="346">
        <v>3520.4</v>
      </c>
      <c r="D3565" s="346"/>
      <c r="E3565" s="351">
        <f t="shared" si="263"/>
        <v>42388</v>
      </c>
      <c r="F3565" s="353">
        <f t="shared" si="264"/>
        <v>3.7004998077662332</v>
      </c>
      <c r="G3565" s="354">
        <f t="shared" si="265"/>
        <v>5.3715919522745459E-2</v>
      </c>
      <c r="I3565" s="351">
        <f t="shared" si="266"/>
        <v>42388</v>
      </c>
      <c r="J3565" s="353">
        <f t="array" ref="J3565">(PRODUCT(1+$F$2:F3565/100)-1)*100</f>
        <v>8917.8869943163354</v>
      </c>
      <c r="K3565" s="354">
        <f t="array" ref="K3565">(PRODUCT(1+$G$2:G3565/100)-1)*100</f>
        <v>126.27296216786004</v>
      </c>
      <c r="M3565" s="361">
        <f t="shared" si="267"/>
        <v>3.3459896172517216</v>
      </c>
    </row>
    <row r="3566" spans="1:13">
      <c r="A3566" s="350">
        <v>42389</v>
      </c>
      <c r="B3566" s="346">
        <v>107.74</v>
      </c>
      <c r="C3566" s="346">
        <v>3479.75</v>
      </c>
      <c r="D3566" s="346"/>
      <c r="E3566" s="351">
        <f t="shared" si="263"/>
        <v>42389</v>
      </c>
      <c r="F3566" s="353">
        <f t="shared" si="264"/>
        <v>-0.13903049402169687</v>
      </c>
      <c r="G3566" s="354">
        <f t="shared" si="265"/>
        <v>-1.1546983297352598</v>
      </c>
      <c r="I3566" s="351">
        <f t="shared" si="266"/>
        <v>42389</v>
      </c>
      <c r="J3566" s="353">
        <f t="array" ref="J3566">(PRODUCT(1+$F$2:F3566/100)-1)*100</f>
        <v>8905.3493814778176</v>
      </c>
      <c r="K3566" s="354">
        <f t="array" ref="K3566">(PRODUCT(1+$G$2:G3566/100)-1)*100</f>
        <v>123.66019205306524</v>
      </c>
      <c r="M3566" s="361">
        <f t="shared" si="267"/>
        <v>3.3457572309479509</v>
      </c>
    </row>
    <row r="3567" spans="1:13">
      <c r="A3567" s="350">
        <v>42390</v>
      </c>
      <c r="B3567" s="346">
        <v>102.35</v>
      </c>
      <c r="C3567" s="346">
        <v>3497.94</v>
      </c>
      <c r="D3567" s="346"/>
      <c r="E3567" s="351">
        <f t="shared" si="263"/>
        <v>42390</v>
      </c>
      <c r="F3567" s="353">
        <f t="shared" si="264"/>
        <v>-5.00278448115834</v>
      </c>
      <c r="G3567" s="354">
        <f t="shared" si="265"/>
        <v>0.52273870249299748</v>
      </c>
      <c r="I3567" s="351">
        <f t="shared" si="266"/>
        <v>42390</v>
      </c>
      <c r="J3567" s="353">
        <f t="array" ref="J3567">(PRODUCT(1+$F$2:F3567/100)-1)*100</f>
        <v>8454.831160147156</v>
      </c>
      <c r="K3567" s="354">
        <f t="array" ref="K3567">(PRODUCT(1+$G$2:G3567/100)-1)*100</f>
        <v>124.82935043899678</v>
      </c>
      <c r="M3567" s="361">
        <f t="shared" si="267"/>
        <v>3.3511259397284254</v>
      </c>
    </row>
    <row r="3568" spans="1:13">
      <c r="A3568" s="350">
        <v>42391</v>
      </c>
      <c r="B3568" s="346">
        <v>100.72</v>
      </c>
      <c r="C3568" s="346">
        <v>3568.9</v>
      </c>
      <c r="D3568" s="346"/>
      <c r="E3568" s="351">
        <f t="shared" si="263"/>
        <v>42391</v>
      </c>
      <c r="F3568" s="353">
        <f t="shared" si="264"/>
        <v>-1.5925744992672186</v>
      </c>
      <c r="G3568" s="354">
        <f t="shared" si="265"/>
        <v>2.0286225607071495</v>
      </c>
      <c r="I3568" s="351">
        <f t="shared" si="266"/>
        <v>42391</v>
      </c>
      <c r="J3568" s="353">
        <f t="array" ref="J3568">(PRODUCT(1+$F$2:F3568/100)-1)*100</f>
        <v>8318.5891006352867</v>
      </c>
      <c r="K3568" s="354">
        <f t="array" ref="K3568">(PRODUCT(1+$G$2:G3568/100)-1)*100</f>
        <v>129.39028936509359</v>
      </c>
      <c r="M3568" s="361">
        <f t="shared" si="267"/>
        <v>3.3512771755033222</v>
      </c>
    </row>
    <row r="3569" spans="1:13">
      <c r="A3569" s="350">
        <v>42394</v>
      </c>
      <c r="B3569" s="346">
        <v>99.12</v>
      </c>
      <c r="C3569" s="346">
        <v>3513.11</v>
      </c>
      <c r="D3569" s="346"/>
      <c r="E3569" s="351">
        <f t="shared" si="263"/>
        <v>42394</v>
      </c>
      <c r="F3569" s="353">
        <f t="shared" si="264"/>
        <v>-1.5885623510722757</v>
      </c>
      <c r="G3569" s="354">
        <f t="shared" si="265"/>
        <v>-1.563226764549297</v>
      </c>
      <c r="I3569" s="351">
        <f t="shared" si="266"/>
        <v>42394</v>
      </c>
      <c r="J3569" s="353">
        <f t="array" ref="J3569">(PRODUCT(1+$F$2:F3569/100)-1)*100</f>
        <v>8184.8545636911213</v>
      </c>
      <c r="K3569" s="354">
        <f t="array" ref="K3569">(PRODUCT(1+$G$2:G3569/100)-1)*100</f>
        <v>125.80439896646136</v>
      </c>
      <c r="M3569" s="361">
        <f t="shared" si="267"/>
        <v>3.3466542387094149</v>
      </c>
    </row>
    <row r="3570" spans="1:13">
      <c r="A3570" s="350">
        <v>42395</v>
      </c>
      <c r="B3570" s="346">
        <v>97.83</v>
      </c>
      <c r="C3570" s="346">
        <v>3562.81</v>
      </c>
      <c r="D3570" s="346"/>
      <c r="E3570" s="351">
        <f t="shared" si="263"/>
        <v>42395</v>
      </c>
      <c r="F3570" s="353">
        <f t="shared" si="264"/>
        <v>-1.3014527845036428</v>
      </c>
      <c r="G3570" s="354">
        <f t="shared" si="265"/>
        <v>1.4147009344996242</v>
      </c>
      <c r="I3570" s="351">
        <f t="shared" si="266"/>
        <v>42395</v>
      </c>
      <c r="J3570" s="353">
        <f t="array" ref="J3570">(PRODUCT(1+$F$2:F3570/100)-1)*100</f>
        <v>8077.0310932798866</v>
      </c>
      <c r="K3570" s="354">
        <f t="array" ref="K3570">(PRODUCT(1+$G$2:G3570/100)-1)*100</f>
        <v>128.99885590878114</v>
      </c>
      <c r="M3570" s="361">
        <f t="shared" si="267"/>
        <v>2.9920325337075386</v>
      </c>
    </row>
    <row r="3571" spans="1:13">
      <c r="A3571" s="350">
        <v>42396</v>
      </c>
      <c r="B3571" s="346">
        <v>91.15</v>
      </c>
      <c r="C3571" s="346">
        <v>3524.33</v>
      </c>
      <c r="D3571" s="346"/>
      <c r="E3571" s="351">
        <f t="shared" si="263"/>
        <v>42396</v>
      </c>
      <c r="F3571" s="353">
        <f t="shared" si="264"/>
        <v>-6.8281713175917353</v>
      </c>
      <c r="G3571" s="354">
        <f t="shared" si="265"/>
        <v>-1.0800463678950045</v>
      </c>
      <c r="I3571" s="351">
        <f t="shared" si="266"/>
        <v>42396</v>
      </c>
      <c r="J3571" s="353">
        <f t="array" ref="J3571">(PRODUCT(1+$F$2:F3571/100)-1)*100</f>
        <v>7518.6894015379903</v>
      </c>
      <c r="K3571" s="354">
        <f t="array" ref="K3571">(PRODUCT(1+$G$2:G3571/100)-1)*100</f>
        <v>126.52556208301723</v>
      </c>
      <c r="M3571" s="361">
        <f t="shared" si="267"/>
        <v>2.9528397792863101</v>
      </c>
    </row>
    <row r="3572" spans="1:13">
      <c r="A3572" s="350">
        <v>42397</v>
      </c>
      <c r="B3572" s="346">
        <v>94.41</v>
      </c>
      <c r="C3572" s="346">
        <v>3544.13</v>
      </c>
      <c r="D3572" s="346"/>
      <c r="E3572" s="351">
        <f t="shared" si="263"/>
        <v>42397</v>
      </c>
      <c r="F3572" s="353">
        <f t="shared" si="264"/>
        <v>3.5765222161272536</v>
      </c>
      <c r="G3572" s="354">
        <f t="shared" si="265"/>
        <v>0.56180891119730347</v>
      </c>
      <c r="I3572" s="351">
        <f t="shared" si="266"/>
        <v>42397</v>
      </c>
      <c r="J3572" s="353">
        <f t="array" ref="J3572">(PRODUCT(1+$F$2:F3572/100)-1)*100</f>
        <v>7791.1735205617288</v>
      </c>
      <c r="K3572" s="354">
        <f t="array" ref="K3572">(PRODUCT(1+$G$2:G3572/100)-1)*100</f>
        <v>127.79820287693941</v>
      </c>
      <c r="M3572" s="361">
        <f t="shared" si="267"/>
        <v>2.9506802088010824</v>
      </c>
    </row>
    <row r="3573" spans="1:13">
      <c r="A3573" s="350">
        <v>42398</v>
      </c>
      <c r="B3573" s="346">
        <v>91.84</v>
      </c>
      <c r="C3573" s="346">
        <v>3631.96</v>
      </c>
      <c r="D3573" s="346"/>
      <c r="E3573" s="351">
        <f t="shared" si="263"/>
        <v>42398</v>
      </c>
      <c r="F3573" s="353">
        <f t="shared" si="264"/>
        <v>-2.7221692617307447</v>
      </c>
      <c r="G3573" s="354">
        <f t="shared" si="265"/>
        <v>2.4781822337216708</v>
      </c>
      <c r="I3573" s="351">
        <f t="shared" si="266"/>
        <v>42398</v>
      </c>
      <c r="J3573" s="353">
        <f t="array" ref="J3573">(PRODUCT(1+$F$2:F3573/100)-1)*100</f>
        <v>7576.3624205951619</v>
      </c>
      <c r="K3573" s="354">
        <f t="array" ref="K3573">(PRODUCT(1+$G$2:G3573/100)-1)*100</f>
        <v>133.44345746937299</v>
      </c>
      <c r="M3573" s="361">
        <f t="shared" si="267"/>
        <v>2.9488983124696944</v>
      </c>
    </row>
    <row r="3574" spans="1:13">
      <c r="A3574" s="350">
        <v>42401</v>
      </c>
      <c r="B3574" s="346">
        <v>94.09</v>
      </c>
      <c r="C3574" s="346">
        <v>3630.46</v>
      </c>
      <c r="D3574" s="346"/>
      <c r="E3574" s="351">
        <f t="shared" si="263"/>
        <v>42401</v>
      </c>
      <c r="F3574" s="353">
        <f t="shared" si="264"/>
        <v>2.4499128919860613</v>
      </c>
      <c r="G3574" s="354">
        <f t="shared" si="265"/>
        <v>-4.1300014317335876E-2</v>
      </c>
      <c r="I3574" s="351">
        <f t="shared" si="266"/>
        <v>42401</v>
      </c>
      <c r="J3574" s="353">
        <f t="array" ref="J3574">(PRODUCT(1+$F$2:F3574/100)-1)*100</f>
        <v>7764.4266131728955</v>
      </c>
      <c r="K3574" s="354">
        <f t="array" ref="K3574">(PRODUCT(1+$G$2:G3574/100)-1)*100</f>
        <v>133.34704528801527</v>
      </c>
      <c r="M3574" s="361">
        <f t="shared" si="267"/>
        <v>2.9497396168299788</v>
      </c>
    </row>
    <row r="3575" spans="1:13">
      <c r="A3575" s="350">
        <v>42402</v>
      </c>
      <c r="B3575" s="346">
        <v>91.49</v>
      </c>
      <c r="C3575" s="346">
        <v>3562.52</v>
      </c>
      <c r="D3575" s="346"/>
      <c r="E3575" s="351">
        <f t="shared" si="263"/>
        <v>42402</v>
      </c>
      <c r="F3575" s="353">
        <f t="shared" si="264"/>
        <v>-2.7633117228185844</v>
      </c>
      <c r="G3575" s="354">
        <f t="shared" si="265"/>
        <v>-1.8713881987406533</v>
      </c>
      <c r="I3575" s="351">
        <f t="shared" si="266"/>
        <v>42402</v>
      </c>
      <c r="J3575" s="353">
        <f t="array" ref="J3575">(PRODUCT(1+$F$2:F3575/100)-1)*100</f>
        <v>7547.107990638624</v>
      </c>
      <c r="K3575" s="354">
        <f t="array" ref="K3575">(PRODUCT(1+$G$2:G3575/100)-1)*100</f>
        <v>128.98021622038533</v>
      </c>
      <c r="M3575" s="361">
        <f t="shared" si="267"/>
        <v>2.9510498173663802</v>
      </c>
    </row>
    <row r="3576" spans="1:13">
      <c r="A3576" s="350">
        <v>42403</v>
      </c>
      <c r="B3576" s="346">
        <v>90.74</v>
      </c>
      <c r="C3576" s="346">
        <v>3581.53</v>
      </c>
      <c r="D3576" s="346"/>
      <c r="E3576" s="351">
        <f t="shared" si="263"/>
        <v>42403</v>
      </c>
      <c r="F3576" s="353">
        <f t="shared" si="264"/>
        <v>-0.81976172259263791</v>
      </c>
      <c r="G3576" s="354">
        <f t="shared" si="265"/>
        <v>0.53361103937663579</v>
      </c>
      <c r="I3576" s="351">
        <f t="shared" si="266"/>
        <v>42403</v>
      </c>
      <c r="J3576" s="353">
        <f t="array" ref="J3576">(PRODUCT(1+$F$2:F3576/100)-1)*100</f>
        <v>7484.4199264460458</v>
      </c>
      <c r="K3576" s="354">
        <f t="array" ref="K3576">(PRODUCT(1+$G$2:G3576/100)-1)*100</f>
        <v>130.20207993212577</v>
      </c>
      <c r="M3576" s="361">
        <f t="shared" si="267"/>
        <v>2.9512316529567526</v>
      </c>
    </row>
    <row r="3577" spans="1:13">
      <c r="A3577" s="350">
        <v>42404</v>
      </c>
      <c r="B3577" s="346">
        <v>89.71</v>
      </c>
      <c r="C3577" s="346">
        <v>3587.71</v>
      </c>
      <c r="D3577" s="346"/>
      <c r="E3577" s="351">
        <f t="shared" si="263"/>
        <v>42404</v>
      </c>
      <c r="F3577" s="353">
        <f t="shared" si="264"/>
        <v>-1.1351113070310781</v>
      </c>
      <c r="G3577" s="354">
        <f t="shared" si="265"/>
        <v>0.17255195405314616</v>
      </c>
      <c r="I3577" s="351">
        <f t="shared" si="266"/>
        <v>42404</v>
      </c>
      <c r="J3577" s="353">
        <f t="array" ref="J3577">(PRODUCT(1+$F$2:F3577/100)-1)*100</f>
        <v>7398.3283182882387</v>
      </c>
      <c r="K3577" s="354">
        <f t="array" ref="K3577">(PRODUCT(1+$G$2:G3577/100)-1)*100</f>
        <v>130.59929811931963</v>
      </c>
      <c r="M3577" s="361">
        <f t="shared" si="267"/>
        <v>2.9442742131565525</v>
      </c>
    </row>
    <row r="3578" spans="1:13">
      <c r="A3578" s="350">
        <v>42405</v>
      </c>
      <c r="B3578" s="346">
        <v>82.79</v>
      </c>
      <c r="C3578" s="346">
        <v>3521.6</v>
      </c>
      <c r="D3578" s="346"/>
      <c r="E3578" s="351">
        <f t="shared" si="263"/>
        <v>42405</v>
      </c>
      <c r="F3578" s="353">
        <f t="shared" si="264"/>
        <v>-7.7137442871474615</v>
      </c>
      <c r="G3578" s="354">
        <f t="shared" si="265"/>
        <v>-1.842679592274743</v>
      </c>
      <c r="I3578" s="351">
        <f t="shared" si="266"/>
        <v>42405</v>
      </c>
      <c r="J3578" s="353">
        <f t="array" ref="J3578">(PRODUCT(1+$F$2:F3578/100)-1)*100</f>
        <v>6819.9264460047189</v>
      </c>
      <c r="K3578" s="354">
        <f t="array" ref="K3578">(PRODUCT(1+$G$2:G3578/100)-1)*100</f>
        <v>126.35009191294616</v>
      </c>
      <c r="M3578" s="361">
        <f t="shared" si="267"/>
        <v>2.9578116382544484</v>
      </c>
    </row>
    <row r="3579" spans="1:13">
      <c r="A3579" s="350">
        <v>42408</v>
      </c>
      <c r="B3579" s="346">
        <v>83.32</v>
      </c>
      <c r="C3579" s="346">
        <v>3472.08</v>
      </c>
      <c r="D3579" s="346"/>
      <c r="E3579" s="351">
        <f t="shared" si="263"/>
        <v>42408</v>
      </c>
      <c r="F3579" s="353">
        <f t="shared" si="264"/>
        <v>0.64017393404998124</v>
      </c>
      <c r="G3579" s="354">
        <f t="shared" si="265"/>
        <v>-1.4061790095411197</v>
      </c>
      <c r="I3579" s="351">
        <f t="shared" si="266"/>
        <v>42408</v>
      </c>
      <c r="J3579" s="353">
        <f t="array" ref="J3579">(PRODUCT(1+$F$2:F3579/100)-1)*100</f>
        <v>6864.226011367472</v>
      </c>
      <c r="K3579" s="354">
        <f t="array" ref="K3579">(PRODUCT(1+$G$2:G3579/100)-1)*100</f>
        <v>123.16720443238927</v>
      </c>
      <c r="M3579" s="361">
        <f t="shared" si="267"/>
        <v>2.951177411606773</v>
      </c>
    </row>
    <row r="3580" spans="1:13">
      <c r="A3580" s="350">
        <v>42409</v>
      </c>
      <c r="B3580" s="346">
        <v>86.13</v>
      </c>
      <c r="C3580" s="346">
        <v>3470.5</v>
      </c>
      <c r="D3580" s="346"/>
      <c r="E3580" s="351">
        <f t="shared" si="263"/>
        <v>42409</v>
      </c>
      <c r="F3580" s="353">
        <f t="shared" si="264"/>
        <v>3.3725396063370106</v>
      </c>
      <c r="G3580" s="354">
        <f t="shared" si="265"/>
        <v>-4.5505863920181078E-2</v>
      </c>
      <c r="I3580" s="351">
        <f t="shared" si="266"/>
        <v>42409</v>
      </c>
      <c r="J3580" s="353">
        <f t="array" ref="J3580">(PRODUCT(1+$F$2:F3580/100)-1)*100</f>
        <v>7099.0972918756643</v>
      </c>
      <c r="K3580" s="354">
        <f t="array" ref="K3580">(PRODUCT(1+$G$2:G3580/100)-1)*100</f>
        <v>123.06565026802581</v>
      </c>
      <c r="M3580" s="361">
        <f t="shared" si="267"/>
        <v>2.9528669761658741</v>
      </c>
    </row>
    <row r="3581" spans="1:13">
      <c r="A3581" s="350">
        <v>42410</v>
      </c>
      <c r="B3581" s="346">
        <v>88.45</v>
      </c>
      <c r="C3581" s="346">
        <v>3471.04</v>
      </c>
      <c r="D3581" s="346"/>
      <c r="E3581" s="351">
        <f t="shared" si="263"/>
        <v>42410</v>
      </c>
      <c r="F3581" s="353">
        <f t="shared" si="264"/>
        <v>2.6936026936027035</v>
      </c>
      <c r="G3581" s="354">
        <f t="shared" si="265"/>
        <v>1.555971761992847E-2</v>
      </c>
      <c r="I3581" s="351">
        <f t="shared" si="266"/>
        <v>42410</v>
      </c>
      <c r="J3581" s="353">
        <f t="array" ref="J3581">(PRODUCT(1+$F$2:F3581/100)-1)*100</f>
        <v>7293.0123704447051</v>
      </c>
      <c r="K3581" s="354">
        <f t="array" ref="K3581">(PRODUCT(1+$G$2:G3581/100)-1)*100</f>
        <v>123.10035865331459</v>
      </c>
      <c r="M3581" s="361">
        <f t="shared" si="267"/>
        <v>2.9540959147634642</v>
      </c>
    </row>
    <row r="3582" spans="1:13">
      <c r="A3582" s="350">
        <v>42411</v>
      </c>
      <c r="B3582" s="346">
        <v>86.35</v>
      </c>
      <c r="C3582" s="346">
        <v>3428.99</v>
      </c>
      <c r="D3582" s="346"/>
      <c r="E3582" s="351">
        <f t="shared" si="263"/>
        <v>42411</v>
      </c>
      <c r="F3582" s="353">
        <f t="shared" si="264"/>
        <v>-2.3742227247032344</v>
      </c>
      <c r="G3582" s="354">
        <f t="shared" si="265"/>
        <v>-1.2114524753388034</v>
      </c>
      <c r="I3582" s="351">
        <f t="shared" si="266"/>
        <v>42411</v>
      </c>
      <c r="J3582" s="353">
        <f t="array" ref="J3582">(PRODUCT(1+$F$2:F3582/100)-1)*100</f>
        <v>7117.4857907054857</v>
      </c>
      <c r="K3582" s="354">
        <f t="array" ref="K3582">(PRODUCT(1+$G$2:G3582/100)-1)*100</f>
        <v>120.39760383591927</v>
      </c>
      <c r="M3582" s="361">
        <f t="shared" si="267"/>
        <v>2.9547469898574721</v>
      </c>
    </row>
    <row r="3583" spans="1:13">
      <c r="A3583" s="350">
        <v>42412</v>
      </c>
      <c r="B3583" s="346">
        <v>87.4</v>
      </c>
      <c r="C3583" s="346">
        <v>3496.28</v>
      </c>
      <c r="D3583" s="346"/>
      <c r="E3583" s="351">
        <f t="shared" si="263"/>
        <v>42412</v>
      </c>
      <c r="F3583" s="353">
        <f t="shared" si="264"/>
        <v>1.2159814707585648</v>
      </c>
      <c r="G3583" s="354">
        <f t="shared" si="265"/>
        <v>1.9623854254459783</v>
      </c>
      <c r="I3583" s="351">
        <f t="shared" si="266"/>
        <v>42412</v>
      </c>
      <c r="J3583" s="353">
        <f t="array" ref="J3583">(PRODUCT(1+$F$2:F3583/100)-1)*100</f>
        <v>7205.2490805750967</v>
      </c>
      <c r="K3583" s="354">
        <f t="array" ref="K3583">(PRODUCT(1+$G$2:G3583/100)-1)*100</f>
        <v>124.72265429162749</v>
      </c>
      <c r="M3583" s="361">
        <f t="shared" si="267"/>
        <v>2.9549645107015299</v>
      </c>
    </row>
    <row r="3584" spans="1:13">
      <c r="A3584" s="350">
        <v>42415</v>
      </c>
      <c r="B3584" s="346">
        <v>87.4</v>
      </c>
      <c r="C3584" s="346">
        <v>3496.28</v>
      </c>
      <c r="D3584" s="346"/>
      <c r="E3584" s="351">
        <f t="shared" si="263"/>
        <v>42415</v>
      </c>
      <c r="F3584" s="353">
        <f t="shared" si="264"/>
        <v>0</v>
      </c>
      <c r="G3584" s="354">
        <f t="shared" si="265"/>
        <v>0</v>
      </c>
      <c r="I3584" s="351">
        <f t="shared" si="266"/>
        <v>42415</v>
      </c>
      <c r="J3584" s="353">
        <f t="array" ref="J3584">(PRODUCT(1+$F$2:F3584/100)-1)*100</f>
        <v>7205.2490805750967</v>
      </c>
      <c r="K3584" s="354">
        <f t="array" ref="K3584">(PRODUCT(1+$G$2:G3584/100)-1)*100</f>
        <v>124.72265429162749</v>
      </c>
      <c r="M3584" s="361">
        <f t="shared" si="267"/>
        <v>2.9506322311529525</v>
      </c>
    </row>
    <row r="3585" spans="1:13">
      <c r="A3585" s="350">
        <v>42416</v>
      </c>
      <c r="B3585" s="346">
        <v>89.05</v>
      </c>
      <c r="C3585" s="346">
        <v>3555.2</v>
      </c>
      <c r="D3585" s="346"/>
      <c r="E3585" s="351">
        <f t="shared" si="263"/>
        <v>42416</v>
      </c>
      <c r="F3585" s="353">
        <f t="shared" si="264"/>
        <v>1.8878718535469075</v>
      </c>
      <c r="G3585" s="354">
        <f t="shared" si="265"/>
        <v>1.6852197192444462</v>
      </c>
      <c r="I3585" s="351">
        <f t="shared" si="266"/>
        <v>42416</v>
      </c>
      <c r="J3585" s="353">
        <f t="array" ref="J3585">(PRODUCT(1+$F$2:F3585/100)-1)*100</f>
        <v>7343.1628217987682</v>
      </c>
      <c r="K3585" s="354">
        <f t="array" ref="K3585">(PRODUCT(1+$G$2:G3585/100)-1)*100</f>
        <v>128.50972477535953</v>
      </c>
      <c r="M3585" s="361">
        <f t="shared" si="267"/>
        <v>2.9512161608244014</v>
      </c>
    </row>
    <row r="3586" spans="1:13">
      <c r="A3586" s="350">
        <v>42417</v>
      </c>
      <c r="B3586" s="346">
        <v>94.76</v>
      </c>
      <c r="C3586" s="346">
        <v>3614.16</v>
      </c>
      <c r="D3586" s="346"/>
      <c r="E3586" s="351">
        <f t="shared" si="263"/>
        <v>42417</v>
      </c>
      <c r="F3586" s="353">
        <f t="shared" si="264"/>
        <v>6.4121280179674445</v>
      </c>
      <c r="G3586" s="354">
        <f t="shared" si="265"/>
        <v>1.6584158415841488</v>
      </c>
      <c r="I3586" s="351">
        <f t="shared" si="266"/>
        <v>42417</v>
      </c>
      <c r="J3586" s="353">
        <f t="array" ref="J3586">(PRODUCT(1+$F$2:F3586/100)-1)*100</f>
        <v>7820.4279505182622</v>
      </c>
      <c r="K3586" s="354">
        <f t="array" ref="K3586">(PRODUCT(1+$G$2:G3586/100)-1)*100</f>
        <v>132.29936625059443</v>
      </c>
      <c r="M3586" s="361">
        <f t="shared" si="267"/>
        <v>2.959380510064213</v>
      </c>
    </row>
    <row r="3587" spans="1:13">
      <c r="A3587" s="350">
        <v>42418</v>
      </c>
      <c r="B3587" s="346">
        <v>90.49</v>
      </c>
      <c r="C3587" s="346">
        <v>3597.49</v>
      </c>
      <c r="D3587" s="346"/>
      <c r="E3587" s="351">
        <f t="shared" ref="E3587:E3650" si="268">A3587</f>
        <v>42418</v>
      </c>
      <c r="F3587" s="353">
        <f t="shared" ref="F3587:F3650" si="269">((B3587/B3586)-1)*100</f>
        <v>-4.5061207260447596</v>
      </c>
      <c r="G3587" s="354">
        <f t="shared" ref="G3587:G3650" si="270">((C3587/C3586)-1)*100</f>
        <v>-0.46124133961972236</v>
      </c>
      <c r="I3587" s="351">
        <f t="shared" ref="I3587:I3650" si="271">E3587</f>
        <v>42418</v>
      </c>
      <c r="J3587" s="353">
        <f t="array" ref="J3587">(PRODUCT(1+$F$2:F3587/100)-1)*100</f>
        <v>7463.523905048517</v>
      </c>
      <c r="K3587" s="354">
        <f t="array" ref="K3587">(PRODUCT(1+$G$2:G3587/100)-1)*100</f>
        <v>131.22790554177203</v>
      </c>
      <c r="M3587" s="361">
        <f t="shared" si="267"/>
        <v>2.964153134790771</v>
      </c>
    </row>
    <row r="3588" spans="1:13">
      <c r="A3588" s="350">
        <v>42419</v>
      </c>
      <c r="B3588" s="346">
        <v>89.23</v>
      </c>
      <c r="C3588" s="346">
        <v>3597.92</v>
      </c>
      <c r="D3588" s="346"/>
      <c r="E3588" s="351">
        <f t="shared" si="268"/>
        <v>42419</v>
      </c>
      <c r="F3588" s="353">
        <f t="shared" si="269"/>
        <v>-1.3924190518289192</v>
      </c>
      <c r="G3588" s="354">
        <f t="shared" si="270"/>
        <v>1.1952778187018787E-2</v>
      </c>
      <c r="I3588" s="351">
        <f t="shared" si="271"/>
        <v>42419</v>
      </c>
      <c r="J3588" s="353">
        <f t="array" ref="J3588">(PRODUCT(1+$F$2:F3588/100)-1)*100</f>
        <v>7358.2079572049861</v>
      </c>
      <c r="K3588" s="354">
        <f t="array" ref="K3588">(PRODUCT(1+$G$2:G3588/100)-1)*100</f>
        <v>131.25554370042795</v>
      </c>
      <c r="M3588" s="361">
        <f t="shared" si="267"/>
        <v>2.9621020128577138</v>
      </c>
    </row>
    <row r="3589" spans="1:13">
      <c r="A3589" s="350">
        <v>42422</v>
      </c>
      <c r="B3589" s="346">
        <v>91.93</v>
      </c>
      <c r="C3589" s="346">
        <v>3649.92</v>
      </c>
      <c r="D3589" s="346"/>
      <c r="E3589" s="351">
        <f t="shared" si="268"/>
        <v>42422</v>
      </c>
      <c r="F3589" s="353">
        <f t="shared" si="269"/>
        <v>3.0258881542082339</v>
      </c>
      <c r="G3589" s="354">
        <f t="shared" si="270"/>
        <v>1.4452794948192293</v>
      </c>
      <c r="I3589" s="351">
        <f t="shared" si="271"/>
        <v>42422</v>
      </c>
      <c r="J3589" s="353">
        <f t="array" ref="J3589">(PRODUCT(1+$F$2:F3589/100)-1)*100</f>
        <v>7583.8849882982686</v>
      </c>
      <c r="K3589" s="354">
        <f t="array" ref="K3589">(PRODUCT(1+$G$2:G3589/100)-1)*100</f>
        <v>134.59783265416297</v>
      </c>
      <c r="M3589" s="361">
        <f t="shared" si="267"/>
        <v>2.958550387147505</v>
      </c>
    </row>
    <row r="3590" spans="1:13">
      <c r="A3590" s="350">
        <v>42423</v>
      </c>
      <c r="B3590" s="346">
        <v>89.12</v>
      </c>
      <c r="C3590" s="346">
        <v>3604.68</v>
      </c>
      <c r="D3590" s="346"/>
      <c r="E3590" s="351">
        <f t="shared" si="268"/>
        <v>42423</v>
      </c>
      <c r="F3590" s="353">
        <f t="shared" si="269"/>
        <v>-3.0566735559664937</v>
      </c>
      <c r="G3590" s="354">
        <f t="shared" si="270"/>
        <v>-1.2394792214623918</v>
      </c>
      <c r="I3590" s="351">
        <f t="shared" si="271"/>
        <v>42423</v>
      </c>
      <c r="J3590" s="353">
        <f t="array" ref="J3590">(PRODUCT(1+$F$2:F3590/100)-1)*100</f>
        <v>7349.0137077900772</v>
      </c>
      <c r="K3590" s="354">
        <f t="array" ref="K3590">(PRODUCT(1+$G$2:G3590/100)-1)*100</f>
        <v>131.69004126441354</v>
      </c>
      <c r="M3590" s="361">
        <f t="shared" si="267"/>
        <v>2.9608325104434989</v>
      </c>
    </row>
    <row r="3591" spans="1:13">
      <c r="A3591" s="350">
        <v>42424</v>
      </c>
      <c r="B3591" s="346">
        <v>91.61</v>
      </c>
      <c r="C3591" s="346">
        <v>3620.87</v>
      </c>
      <c r="D3591" s="346"/>
      <c r="E3591" s="351">
        <f t="shared" si="268"/>
        <v>42424</v>
      </c>
      <c r="F3591" s="353">
        <f t="shared" si="269"/>
        <v>2.7939856373428995</v>
      </c>
      <c r="G3591" s="354">
        <f t="shared" si="270"/>
        <v>0.44913834237714223</v>
      </c>
      <c r="I3591" s="351">
        <f t="shared" si="271"/>
        <v>42424</v>
      </c>
      <c r="J3591" s="353">
        <f t="array" ref="J3591">(PRODUCT(1+$F$2:F3591/100)-1)*100</f>
        <v>7557.1380809094353</v>
      </c>
      <c r="K3591" s="354">
        <f t="array" ref="K3591">(PRODUCT(1+$G$2:G3591/100)-1)*100</f>
        <v>132.73065007520142</v>
      </c>
      <c r="M3591" s="361">
        <f t="shared" si="267"/>
        <v>2.9586604486258983</v>
      </c>
    </row>
    <row r="3592" spans="1:13">
      <c r="A3592" s="350">
        <v>42425</v>
      </c>
      <c r="B3592" s="346">
        <v>94.53</v>
      </c>
      <c r="C3592" s="346">
        <v>3662.84</v>
      </c>
      <c r="D3592" s="346"/>
      <c r="E3592" s="351">
        <f t="shared" si="268"/>
        <v>42425</v>
      </c>
      <c r="F3592" s="353">
        <f t="shared" si="269"/>
        <v>3.1874249536076871</v>
      </c>
      <c r="G3592" s="354">
        <f t="shared" si="270"/>
        <v>1.1591136936703217</v>
      </c>
      <c r="I3592" s="351">
        <f t="shared" si="271"/>
        <v>42425</v>
      </c>
      <c r="J3592" s="353">
        <f t="array" ref="J3592">(PRODUCT(1+$F$2:F3592/100)-1)*100</f>
        <v>7801.2036108325392</v>
      </c>
      <c r="K3592" s="354">
        <f t="array" ref="K3592">(PRODUCT(1+$G$2:G3592/100)-1)*100</f>
        <v>135.42826290959104</v>
      </c>
      <c r="M3592" s="361">
        <f t="shared" si="267"/>
        <v>2.9605231704547799</v>
      </c>
    </row>
    <row r="3593" spans="1:13">
      <c r="A3593" s="350">
        <v>42426</v>
      </c>
      <c r="B3593" s="346">
        <v>94.79</v>
      </c>
      <c r="C3593" s="346">
        <v>3656.42</v>
      </c>
      <c r="D3593" s="346"/>
      <c r="E3593" s="351">
        <f t="shared" si="268"/>
        <v>42426</v>
      </c>
      <c r="F3593" s="353">
        <f t="shared" si="269"/>
        <v>0.27504495927219708</v>
      </c>
      <c r="G3593" s="354">
        <f t="shared" si="270"/>
        <v>-0.17527383123477902</v>
      </c>
      <c r="I3593" s="351">
        <f t="shared" si="271"/>
        <v>42426</v>
      </c>
      <c r="J3593" s="353">
        <f t="array" ref="J3593">(PRODUCT(1+$F$2:F3593/100)-1)*100</f>
        <v>7822.9354730859668</v>
      </c>
      <c r="K3593" s="354">
        <f t="array" ref="K3593">(PRODUCT(1+$G$2:G3593/100)-1)*100</f>
        <v>135.01561877337994</v>
      </c>
      <c r="M3593" s="361">
        <f t="shared" si="267"/>
        <v>2.9592251987303215</v>
      </c>
    </row>
    <row r="3594" spans="1:13">
      <c r="A3594" s="350">
        <v>42429</v>
      </c>
      <c r="B3594" s="346">
        <v>93.41</v>
      </c>
      <c r="C3594" s="346">
        <v>3627.06</v>
      </c>
      <c r="D3594" s="346"/>
      <c r="E3594" s="351">
        <f t="shared" si="268"/>
        <v>42429</v>
      </c>
      <c r="F3594" s="353">
        <f t="shared" si="269"/>
        <v>-1.4558497731828379</v>
      </c>
      <c r="G3594" s="354">
        <f t="shared" si="270"/>
        <v>-0.80297121227868029</v>
      </c>
      <c r="I3594" s="351">
        <f t="shared" si="271"/>
        <v>42429</v>
      </c>
      <c r="J3594" s="353">
        <f t="array" ref="J3594">(PRODUCT(1+$F$2:F3594/100)-1)*100</f>
        <v>7707.5894349716218</v>
      </c>
      <c r="K3594" s="354">
        <f t="array" ref="K3594">(PRODUCT(1+$G$2:G3594/100)-1)*100</f>
        <v>133.12851101027107</v>
      </c>
      <c r="M3594" s="361">
        <f t="shared" si="267"/>
        <v>2.9598201816120286</v>
      </c>
    </row>
    <row r="3595" spans="1:13">
      <c r="A3595" s="350">
        <v>42430</v>
      </c>
      <c r="B3595" s="346">
        <v>98.3</v>
      </c>
      <c r="C3595" s="346">
        <v>3713.7</v>
      </c>
      <c r="D3595" s="346"/>
      <c r="E3595" s="351">
        <f t="shared" si="268"/>
        <v>42430</v>
      </c>
      <c r="F3595" s="353">
        <f t="shared" si="269"/>
        <v>5.234985547585902</v>
      </c>
      <c r="G3595" s="354">
        <f t="shared" si="270"/>
        <v>2.3887115184198837</v>
      </c>
      <c r="I3595" s="351">
        <f t="shared" si="271"/>
        <v>42430</v>
      </c>
      <c r="J3595" s="353">
        <f t="array" ref="J3595">(PRODUCT(1+$F$2:F3595/100)-1)*100</f>
        <v>8116.3156135072295</v>
      </c>
      <c r="K3595" s="354">
        <f t="array" ref="K3595">(PRODUCT(1+$G$2:G3595/100)-1)*100</f>
        <v>138.6972786054942</v>
      </c>
      <c r="M3595" s="361">
        <f t="shared" si="267"/>
        <v>2.9645524014784841</v>
      </c>
    </row>
    <row r="3596" spans="1:13">
      <c r="A3596" s="350">
        <v>42431</v>
      </c>
      <c r="B3596" s="346">
        <v>97.61</v>
      </c>
      <c r="C3596" s="346">
        <v>3729.59</v>
      </c>
      <c r="D3596" s="346"/>
      <c r="E3596" s="351">
        <f t="shared" si="268"/>
        <v>42431</v>
      </c>
      <c r="F3596" s="353">
        <f t="shared" si="269"/>
        <v>-0.70193285859613264</v>
      </c>
      <c r="G3596" s="354">
        <f t="shared" si="270"/>
        <v>0.42787516492985844</v>
      </c>
      <c r="I3596" s="351">
        <f t="shared" si="271"/>
        <v>42431</v>
      </c>
      <c r="J3596" s="353">
        <f t="array" ref="J3596">(PRODUCT(1+$F$2:F3596/100)-1)*100</f>
        <v>8058.6425944500579</v>
      </c>
      <c r="K3596" s="354">
        <f t="array" ref="K3596">(PRODUCT(1+$G$2:G3596/100)-1)*100</f>
        <v>139.71860498001055</v>
      </c>
      <c r="M3596" s="361">
        <f t="shared" si="267"/>
        <v>2.9646816035211163</v>
      </c>
    </row>
    <row r="3597" spans="1:13">
      <c r="A3597" s="350">
        <v>42432</v>
      </c>
      <c r="B3597" s="346">
        <v>97.93</v>
      </c>
      <c r="C3597" s="346">
        <v>3743.02</v>
      </c>
      <c r="D3597" s="346"/>
      <c r="E3597" s="351">
        <f t="shared" si="268"/>
        <v>42432</v>
      </c>
      <c r="F3597" s="353">
        <f t="shared" si="269"/>
        <v>0.3278352627804626</v>
      </c>
      <c r="G3597" s="354">
        <f t="shared" si="270"/>
        <v>0.36009320059309236</v>
      </c>
      <c r="I3597" s="351">
        <f t="shared" si="271"/>
        <v>42432</v>
      </c>
      <c r="J3597" s="353">
        <f t="array" ref="J3597">(PRODUCT(1+$F$2:F3597/100)-1)*100</f>
        <v>8085.3895018388912</v>
      </c>
      <c r="K3597" s="354">
        <f t="array" ref="K3597">(PRODUCT(1+$G$2:G3597/100)-1)*100</f>
        <v>140.58181537710018</v>
      </c>
      <c r="M3597" s="361">
        <f t="shared" si="267"/>
        <v>2.9602773397043523</v>
      </c>
    </row>
    <row r="3598" spans="1:13">
      <c r="A3598" s="350">
        <v>42433</v>
      </c>
      <c r="B3598" s="346">
        <v>101.58</v>
      </c>
      <c r="C3598" s="346">
        <v>3755.47</v>
      </c>
      <c r="D3598" s="346"/>
      <c r="E3598" s="351">
        <f t="shared" si="268"/>
        <v>42433</v>
      </c>
      <c r="F3598" s="353">
        <f t="shared" si="269"/>
        <v>3.7271520473807662</v>
      </c>
      <c r="G3598" s="354">
        <f t="shared" si="270"/>
        <v>0.33261911504613995</v>
      </c>
      <c r="I3598" s="351">
        <f t="shared" si="271"/>
        <v>42433</v>
      </c>
      <c r="J3598" s="353">
        <f t="array" ref="J3598">(PRODUCT(1+$F$2:F3598/100)-1)*100</f>
        <v>8390.4714142427692</v>
      </c>
      <c r="K3598" s="354">
        <f t="array" ref="K3598">(PRODUCT(1+$G$2:G3598/100)-1)*100</f>
        <v>141.38203648236941</v>
      </c>
      <c r="M3598" s="361">
        <f t="shared" si="267"/>
        <v>2.962939205856042</v>
      </c>
    </row>
    <row r="3599" spans="1:13">
      <c r="A3599" s="350">
        <v>42436</v>
      </c>
      <c r="B3599" s="346">
        <v>95.49</v>
      </c>
      <c r="C3599" s="346">
        <v>3759.05</v>
      </c>
      <c r="D3599" s="346"/>
      <c r="E3599" s="351">
        <f t="shared" si="268"/>
        <v>42436</v>
      </c>
      <c r="F3599" s="353">
        <f t="shared" si="269"/>
        <v>-5.9952746603662117</v>
      </c>
      <c r="G3599" s="354">
        <f t="shared" si="270"/>
        <v>9.5327615451612502E-2</v>
      </c>
      <c r="I3599" s="351">
        <f t="shared" si="271"/>
        <v>42436</v>
      </c>
      <c r="J3599" s="353">
        <f t="array" ref="J3599">(PRODUCT(1+$F$2:F3599/100)-1)*100</f>
        <v>7881.4443329990354</v>
      </c>
      <c r="K3599" s="354">
        <f t="array" ref="K3599">(PRODUCT(1+$G$2:G3599/100)-1)*100</f>
        <v>141.61214022187661</v>
      </c>
      <c r="M3599" s="361">
        <f t="shared" si="267"/>
        <v>2.9712007026071738</v>
      </c>
    </row>
    <row r="3600" spans="1:13">
      <c r="A3600" s="350">
        <v>42437</v>
      </c>
      <c r="B3600" s="346">
        <v>96.23</v>
      </c>
      <c r="C3600" s="346">
        <v>3717.49</v>
      </c>
      <c r="D3600" s="346"/>
      <c r="E3600" s="351">
        <f t="shared" si="268"/>
        <v>42437</v>
      </c>
      <c r="F3600" s="353">
        <f t="shared" si="269"/>
        <v>0.77495025657137173</v>
      </c>
      <c r="G3600" s="354">
        <f t="shared" si="270"/>
        <v>-1.105598488979942</v>
      </c>
      <c r="I3600" s="351">
        <f t="shared" si="271"/>
        <v>42437</v>
      </c>
      <c r="J3600" s="353">
        <f t="array" ref="J3600">(PRODUCT(1+$F$2:F3600/100)-1)*100</f>
        <v>7943.2965563357129</v>
      </c>
      <c r="K3600" s="354">
        <f t="array" ref="K3600">(PRODUCT(1+$G$2:G3600/100)-1)*100</f>
        <v>138.94088005039146</v>
      </c>
      <c r="M3600" s="361">
        <f t="shared" si="267"/>
        <v>2.9710693529964036</v>
      </c>
    </row>
    <row r="3601" spans="1:13">
      <c r="A3601" s="350">
        <v>42438</v>
      </c>
      <c r="B3601" s="346">
        <v>98</v>
      </c>
      <c r="C3601" s="346">
        <v>3736.92</v>
      </c>
      <c r="D3601" s="346"/>
      <c r="E3601" s="351">
        <f t="shared" si="268"/>
        <v>42438</v>
      </c>
      <c r="F3601" s="353">
        <f t="shared" si="269"/>
        <v>1.8393432401538012</v>
      </c>
      <c r="G3601" s="354">
        <f t="shared" si="270"/>
        <v>0.52266448598383697</v>
      </c>
      <c r="I3601" s="351">
        <f t="shared" si="271"/>
        <v>42438</v>
      </c>
      <c r="J3601" s="353">
        <f t="array" ref="J3601">(PRODUCT(1+$F$2:F3601/100)-1)*100</f>
        <v>8091.2403878301975</v>
      </c>
      <c r="K3601" s="354">
        <f t="array" ref="K3601">(PRODUCT(1+$G$2:G3601/100)-1)*100</f>
        <v>140.18973917291211</v>
      </c>
      <c r="M3601" s="361">
        <f t="shared" si="267"/>
        <v>2.9711437053414946</v>
      </c>
    </row>
    <row r="3602" spans="1:13">
      <c r="A3602" s="350">
        <v>42439</v>
      </c>
      <c r="B3602" s="346">
        <v>97.36</v>
      </c>
      <c r="C3602" s="346">
        <v>3737.74</v>
      </c>
      <c r="D3602" s="346"/>
      <c r="E3602" s="351">
        <f t="shared" si="268"/>
        <v>42439</v>
      </c>
      <c r="F3602" s="353">
        <f t="shared" si="269"/>
        <v>-0.65306122448979265</v>
      </c>
      <c r="G3602" s="354">
        <f t="shared" si="270"/>
        <v>2.1943204564189855E-2</v>
      </c>
      <c r="I3602" s="351">
        <f t="shared" si="271"/>
        <v>42439</v>
      </c>
      <c r="J3602" s="353">
        <f t="array" ref="J3602">(PRODUCT(1+$F$2:F3602/100)-1)*100</f>
        <v>8037.7465730525319</v>
      </c>
      <c r="K3602" s="354">
        <f t="array" ref="K3602">(PRODUCT(1+$G$2:G3602/100)-1)*100</f>
        <v>140.242444498721</v>
      </c>
      <c r="M3602" s="361">
        <f t="shared" ref="M3602:M3665" si="272">_xlfn.STDEV.S(F2820:F3602)</f>
        <v>2.9699452982973469</v>
      </c>
    </row>
    <row r="3603" spans="1:13">
      <c r="A3603" s="350">
        <v>42440</v>
      </c>
      <c r="B3603" s="346">
        <v>97.66</v>
      </c>
      <c r="C3603" s="346">
        <v>3800.07</v>
      </c>
      <c r="D3603" s="346"/>
      <c r="E3603" s="351">
        <f t="shared" si="268"/>
        <v>42440</v>
      </c>
      <c r="F3603" s="353">
        <f t="shared" si="269"/>
        <v>0.30813475760065323</v>
      </c>
      <c r="G3603" s="354">
        <f t="shared" si="270"/>
        <v>1.667585225296575</v>
      </c>
      <c r="I3603" s="351">
        <f t="shared" si="271"/>
        <v>42440</v>
      </c>
      <c r="J3603" s="353">
        <f t="array" ref="J3603">(PRODUCT(1+$F$2:F3603/100)-1)*100</f>
        <v>8062.8217987295629</v>
      </c>
      <c r="K3603" s="354">
        <f t="array" ref="K3603">(PRODUCT(1+$G$2:G3603/100)-1)*100</f>
        <v>144.24869200807299</v>
      </c>
      <c r="M3603" s="361">
        <f t="shared" si="272"/>
        <v>2.9698394720621204</v>
      </c>
    </row>
    <row r="3604" spans="1:13">
      <c r="A3604" s="350">
        <v>42443</v>
      </c>
      <c r="B3604" s="346">
        <v>98.13</v>
      </c>
      <c r="C3604" s="346">
        <v>3795.53</v>
      </c>
      <c r="D3604" s="346"/>
      <c r="E3604" s="351">
        <f t="shared" si="268"/>
        <v>42443</v>
      </c>
      <c r="F3604" s="353">
        <f t="shared" si="269"/>
        <v>0.48126151955765195</v>
      </c>
      <c r="G3604" s="354">
        <f t="shared" si="270"/>
        <v>-0.11947148342004166</v>
      </c>
      <c r="I3604" s="351">
        <f t="shared" si="271"/>
        <v>42443</v>
      </c>
      <c r="J3604" s="353">
        <f t="array" ref="J3604">(PRODUCT(1+$F$2:F3604/100)-1)*100</f>
        <v>8102.1063189569122</v>
      </c>
      <c r="K3604" s="354">
        <f t="array" ref="K3604">(PRODUCT(1+$G$2:G3604/100)-1)*100</f>
        <v>143.95688447249691</v>
      </c>
      <c r="M3604" s="361">
        <f t="shared" si="272"/>
        <v>2.9635250120097489</v>
      </c>
    </row>
    <row r="3605" spans="1:13">
      <c r="A3605" s="350">
        <v>42444</v>
      </c>
      <c r="B3605" s="346">
        <v>97.86</v>
      </c>
      <c r="C3605" s="346">
        <v>3788.62</v>
      </c>
      <c r="D3605" s="346"/>
      <c r="E3605" s="351">
        <f t="shared" si="268"/>
        <v>42444</v>
      </c>
      <c r="F3605" s="353">
        <f t="shared" si="269"/>
        <v>-0.2751452155304146</v>
      </c>
      <c r="G3605" s="354">
        <f t="shared" si="270"/>
        <v>-0.18205626091745142</v>
      </c>
      <c r="I3605" s="351">
        <f t="shared" si="271"/>
        <v>42444</v>
      </c>
      <c r="J3605" s="353">
        <f t="array" ref="J3605">(PRODUCT(1+$F$2:F3605/100)-1)*100</f>
        <v>8079.538615847584</v>
      </c>
      <c r="K3605" s="354">
        <f t="array" ref="K3605">(PRODUCT(1+$G$2:G3605/100)-1)*100</f>
        <v>143.51274569037557</v>
      </c>
      <c r="M3605" s="361">
        <f t="shared" si="272"/>
        <v>2.9624523959314164</v>
      </c>
    </row>
    <row r="3606" spans="1:13">
      <c r="A3606" s="350">
        <v>42445</v>
      </c>
      <c r="B3606" s="346">
        <v>99.35</v>
      </c>
      <c r="C3606" s="346">
        <v>3810.09</v>
      </c>
      <c r="D3606" s="346"/>
      <c r="E3606" s="351">
        <f t="shared" si="268"/>
        <v>42445</v>
      </c>
      <c r="F3606" s="353">
        <f t="shared" si="269"/>
        <v>1.522583282239931</v>
      </c>
      <c r="G3606" s="354">
        <f t="shared" si="270"/>
        <v>0.56669710870977941</v>
      </c>
      <c r="I3606" s="351">
        <f t="shared" si="271"/>
        <v>42445</v>
      </c>
      <c r="J3606" s="353">
        <f t="array" ref="J3606">(PRODUCT(1+$F$2:F3606/100)-1)*100</f>
        <v>8204.0789033768378</v>
      </c>
      <c r="K3606" s="354">
        <f t="array" ref="K3606">(PRODUCT(1+$G$2:G3606/100)-1)*100</f>
        <v>144.89272537954272</v>
      </c>
      <c r="M3606" s="361">
        <f t="shared" si="272"/>
        <v>2.9618914062803308</v>
      </c>
    </row>
    <row r="3607" spans="1:13">
      <c r="A3607" s="350">
        <v>42446</v>
      </c>
      <c r="B3607" s="346">
        <v>99.72</v>
      </c>
      <c r="C3607" s="346">
        <v>3835.26</v>
      </c>
      <c r="D3607" s="346"/>
      <c r="E3607" s="351">
        <f t="shared" si="268"/>
        <v>42446</v>
      </c>
      <c r="F3607" s="353">
        <f t="shared" si="269"/>
        <v>0.37242073477605775</v>
      </c>
      <c r="G3607" s="354">
        <f t="shared" si="270"/>
        <v>0.66061431619726108</v>
      </c>
      <c r="I3607" s="351">
        <f t="shared" si="271"/>
        <v>42446</v>
      </c>
      <c r="J3607" s="353">
        <f t="array" ref="J3607">(PRODUCT(1+$F$2:F3607/100)-1)*100</f>
        <v>8235.0050150451771</v>
      </c>
      <c r="K3607" s="354">
        <f t="array" ref="K3607">(PRODUCT(1+$G$2:G3607/100)-1)*100</f>
        <v>146.51052178272562</v>
      </c>
      <c r="M3607" s="361">
        <f t="shared" si="272"/>
        <v>2.9618893123058943</v>
      </c>
    </row>
    <row r="3608" spans="1:13">
      <c r="A3608" s="350">
        <v>42447</v>
      </c>
      <c r="B3608" s="346">
        <v>101.12</v>
      </c>
      <c r="C3608" s="346">
        <v>3852.15</v>
      </c>
      <c r="D3608" s="346"/>
      <c r="E3608" s="351">
        <f t="shared" si="268"/>
        <v>42447</v>
      </c>
      <c r="F3608" s="353">
        <f t="shared" si="269"/>
        <v>1.4039310068191035</v>
      </c>
      <c r="G3608" s="354">
        <f t="shared" si="270"/>
        <v>0.44038735313902677</v>
      </c>
      <c r="I3608" s="351">
        <f t="shared" si="271"/>
        <v>42447</v>
      </c>
      <c r="J3608" s="353">
        <f t="array" ref="J3608">(PRODUCT(1+$F$2:F3608/100)-1)*100</f>
        <v>8352.0227348713252</v>
      </c>
      <c r="K3608" s="354">
        <f t="array" ref="K3608">(PRODUCT(1+$G$2:G3608/100)-1)*100</f>
        <v>147.59612294481377</v>
      </c>
      <c r="M3608" s="361">
        <f t="shared" si="272"/>
        <v>2.9608580878562347</v>
      </c>
    </row>
    <row r="3609" spans="1:13">
      <c r="A3609" s="350">
        <v>42450</v>
      </c>
      <c r="B3609" s="346">
        <v>101.06</v>
      </c>
      <c r="C3609" s="346">
        <v>3855.97</v>
      </c>
      <c r="D3609" s="346"/>
      <c r="E3609" s="351">
        <f t="shared" si="268"/>
        <v>42450</v>
      </c>
      <c r="F3609" s="353">
        <f t="shared" si="269"/>
        <v>-5.9335443037977775E-2</v>
      </c>
      <c r="G3609" s="354">
        <f t="shared" si="270"/>
        <v>9.9165401139611475E-2</v>
      </c>
      <c r="I3609" s="351">
        <f t="shared" si="271"/>
        <v>42450</v>
      </c>
      <c r="J3609" s="353">
        <f t="array" ref="J3609">(PRODUCT(1+$F$2:F3609/100)-1)*100</f>
        <v>8347.0076897359177</v>
      </c>
      <c r="K3609" s="354">
        <f t="array" ref="K3609">(PRODUCT(1+$G$2:G3609/100)-1)*100</f>
        <v>147.8416526333381</v>
      </c>
      <c r="M3609" s="361">
        <f t="shared" si="272"/>
        <v>2.9607656176771449</v>
      </c>
    </row>
    <row r="3610" spans="1:13">
      <c r="A3610" s="350">
        <v>42451</v>
      </c>
      <c r="B3610" s="346">
        <v>99.84</v>
      </c>
      <c r="C3610" s="346">
        <v>3853.18</v>
      </c>
      <c r="D3610" s="346"/>
      <c r="E3610" s="351">
        <f t="shared" si="268"/>
        <v>42451</v>
      </c>
      <c r="F3610" s="353">
        <f t="shared" si="269"/>
        <v>-1.2072036414011444</v>
      </c>
      <c r="G3610" s="354">
        <f t="shared" si="270"/>
        <v>-7.2355334714735431E-2</v>
      </c>
      <c r="I3610" s="351">
        <f t="shared" si="271"/>
        <v>42451</v>
      </c>
      <c r="J3610" s="353">
        <f t="array" ref="J3610">(PRODUCT(1+$F$2:F3610/100)-1)*100</f>
        <v>8245.0351053159902</v>
      </c>
      <c r="K3610" s="354">
        <f t="array" ref="K3610">(PRODUCT(1+$G$2:G3610/100)-1)*100</f>
        <v>147.66232597601271</v>
      </c>
      <c r="M3610" s="361">
        <f t="shared" si="272"/>
        <v>2.961066328361476</v>
      </c>
    </row>
    <row r="3611" spans="1:13">
      <c r="A3611" s="350">
        <v>42452</v>
      </c>
      <c r="B3611" s="346">
        <v>99.59</v>
      </c>
      <c r="C3611" s="346">
        <v>3828.58</v>
      </c>
      <c r="D3611" s="346"/>
      <c r="E3611" s="351">
        <f t="shared" si="268"/>
        <v>42452</v>
      </c>
      <c r="F3611" s="353">
        <f t="shared" si="269"/>
        <v>-0.25040064102563875</v>
      </c>
      <c r="G3611" s="354">
        <f t="shared" si="270"/>
        <v>-0.638433709299846</v>
      </c>
      <c r="I3611" s="351">
        <f t="shared" si="271"/>
        <v>42452</v>
      </c>
      <c r="J3611" s="353">
        <f t="array" ref="J3611">(PRODUCT(1+$F$2:F3611/100)-1)*100</f>
        <v>8224.1390839184642</v>
      </c>
      <c r="K3611" s="354">
        <f t="array" ref="K3611">(PRODUCT(1+$G$2:G3611/100)-1)*100</f>
        <v>146.08116620174579</v>
      </c>
      <c r="M3611" s="361">
        <f t="shared" si="272"/>
        <v>2.9610368513041272</v>
      </c>
    </row>
    <row r="3612" spans="1:13">
      <c r="A3612" s="350">
        <v>42453</v>
      </c>
      <c r="B3612" s="346">
        <v>98.36</v>
      </c>
      <c r="C3612" s="346">
        <v>3827.14</v>
      </c>
      <c r="D3612" s="346"/>
      <c r="E3612" s="351">
        <f t="shared" si="268"/>
        <v>42453</v>
      </c>
      <c r="F3612" s="353">
        <f t="shared" si="269"/>
        <v>-1.2350637614218285</v>
      </c>
      <c r="G3612" s="354">
        <f t="shared" si="270"/>
        <v>-3.7611856092856222E-2</v>
      </c>
      <c r="I3612" s="351">
        <f t="shared" si="271"/>
        <v>42453</v>
      </c>
      <c r="J3612" s="353">
        <f t="array" ref="J3612">(PRODUCT(1+$F$2:F3612/100)-1)*100</f>
        <v>8121.330658642637</v>
      </c>
      <c r="K3612" s="354">
        <f t="array" ref="K3612">(PRODUCT(1+$G$2:G3612/100)-1)*100</f>
        <v>145.98861050764236</v>
      </c>
      <c r="M3612" s="361">
        <f t="shared" si="272"/>
        <v>2.9614373821745041</v>
      </c>
    </row>
    <row r="3613" spans="1:13">
      <c r="A3613" s="350">
        <v>42454</v>
      </c>
      <c r="B3613" s="346">
        <v>98.36</v>
      </c>
      <c r="C3613" s="346">
        <v>3827.14</v>
      </c>
      <c r="D3613" s="346"/>
      <c r="E3613" s="351">
        <f t="shared" si="268"/>
        <v>42454</v>
      </c>
      <c r="F3613" s="353">
        <f t="shared" si="269"/>
        <v>0</v>
      </c>
      <c r="G3613" s="354">
        <f t="shared" si="270"/>
        <v>0</v>
      </c>
      <c r="I3613" s="351">
        <f t="shared" si="271"/>
        <v>42454</v>
      </c>
      <c r="J3613" s="353">
        <f t="array" ref="J3613">(PRODUCT(1+$F$2:F3613/100)-1)*100</f>
        <v>8121.330658642637</v>
      </c>
      <c r="K3613" s="354">
        <f t="array" ref="K3613">(PRODUCT(1+$G$2:G3613/100)-1)*100</f>
        <v>145.98861050764236</v>
      </c>
      <c r="M3613" s="361">
        <f t="shared" si="272"/>
        <v>2.9555544496474555</v>
      </c>
    </row>
    <row r="3614" spans="1:13">
      <c r="A3614" s="350">
        <v>42457</v>
      </c>
      <c r="B3614" s="346">
        <v>101.21</v>
      </c>
      <c r="C3614" s="346">
        <v>3829.26</v>
      </c>
      <c r="D3614" s="346"/>
      <c r="E3614" s="351">
        <f t="shared" si="268"/>
        <v>42457</v>
      </c>
      <c r="F3614" s="353">
        <f t="shared" si="269"/>
        <v>2.8975193167954494</v>
      </c>
      <c r="G3614" s="354">
        <f t="shared" si="270"/>
        <v>5.5393845012208232E-2</v>
      </c>
      <c r="I3614" s="351">
        <f t="shared" si="271"/>
        <v>42457</v>
      </c>
      <c r="J3614" s="353">
        <f t="array" ref="J3614">(PRODUCT(1+$F$2:F3614/100)-1)*100</f>
        <v>8359.5453025744337</v>
      </c>
      <c r="K3614" s="354">
        <f t="array" ref="K3614">(PRODUCT(1+$G$2:G3614/100)-1)*100</f>
        <v>146.12487305729465</v>
      </c>
      <c r="M3614" s="361">
        <f t="shared" si="272"/>
        <v>2.9570828291231392</v>
      </c>
    </row>
    <row r="3615" spans="1:13">
      <c r="A3615" s="350">
        <v>42458</v>
      </c>
      <c r="B3615" s="346">
        <v>104.13</v>
      </c>
      <c r="C3615" s="346">
        <v>3863.8</v>
      </c>
      <c r="D3615" s="346"/>
      <c r="E3615" s="351">
        <f t="shared" si="268"/>
        <v>42458</v>
      </c>
      <c r="F3615" s="353">
        <f t="shared" si="269"/>
        <v>2.8850904060863547</v>
      </c>
      <c r="G3615" s="354">
        <f t="shared" si="270"/>
        <v>0.9020019533800161</v>
      </c>
      <c r="I3615" s="351">
        <f t="shared" si="271"/>
        <v>42458</v>
      </c>
      <c r="J3615" s="353">
        <f t="array" ref="J3615">(PRODUCT(1+$F$2:F3615/100)-1)*100</f>
        <v>8603.6108324975376</v>
      </c>
      <c r="K3615" s="354">
        <f t="array" ref="K3615">(PRODUCT(1+$G$2:G3615/100)-1)*100</f>
        <v>148.34492422002552</v>
      </c>
      <c r="M3615" s="361">
        <f t="shared" si="272"/>
        <v>2.9585151074403244</v>
      </c>
    </row>
    <row r="3616" spans="1:13">
      <c r="A3616" s="350">
        <v>42459</v>
      </c>
      <c r="B3616" s="346">
        <v>102.19</v>
      </c>
      <c r="C3616" s="346">
        <v>3881.01</v>
      </c>
      <c r="D3616" s="346"/>
      <c r="E3616" s="351">
        <f t="shared" si="268"/>
        <v>42459</v>
      </c>
      <c r="F3616" s="353">
        <f t="shared" si="269"/>
        <v>-1.8630557956400673</v>
      </c>
      <c r="G3616" s="354">
        <f t="shared" si="270"/>
        <v>0.4454164294218188</v>
      </c>
      <c r="I3616" s="351">
        <f t="shared" si="271"/>
        <v>42459</v>
      </c>
      <c r="J3616" s="353">
        <f t="array" ref="J3616">(PRODUCT(1+$F$2:F3616/100)-1)*100</f>
        <v>8441.4577064527348</v>
      </c>
      <c r="K3616" s="354">
        <f t="array" ref="K3616">(PRODUCT(1+$G$2:G3616/100)-1)*100</f>
        <v>149.4510933141367</v>
      </c>
      <c r="M3616" s="361">
        <f t="shared" si="272"/>
        <v>2.9594373619451519</v>
      </c>
    </row>
    <row r="3617" spans="1:13">
      <c r="A3617" s="350">
        <v>42460</v>
      </c>
      <c r="B3617" s="346">
        <v>102.23</v>
      </c>
      <c r="C3617" s="346">
        <v>3873.11</v>
      </c>
      <c r="D3617" s="346"/>
      <c r="E3617" s="351">
        <f t="shared" si="268"/>
        <v>42460</v>
      </c>
      <c r="F3617" s="353">
        <f t="shared" si="269"/>
        <v>3.9142773265488096E-2</v>
      </c>
      <c r="G3617" s="354">
        <f t="shared" si="270"/>
        <v>-0.20355526009981917</v>
      </c>
      <c r="I3617" s="351">
        <f t="shared" si="271"/>
        <v>42460</v>
      </c>
      <c r="J3617" s="353">
        <f t="array" ref="J3617">(PRODUCT(1+$F$2:F3617/100)-1)*100</f>
        <v>8444.8010698763392</v>
      </c>
      <c r="K3617" s="354">
        <f t="array" ref="K3617">(PRODUCT(1+$G$2:G3617/100)-1)*100</f>
        <v>148.94332249231925</v>
      </c>
      <c r="M3617" s="361">
        <f t="shared" si="272"/>
        <v>2.9562662737033047</v>
      </c>
    </row>
    <row r="3618" spans="1:13">
      <c r="A3618" s="350">
        <v>42461</v>
      </c>
      <c r="B3618" s="346">
        <v>105.7</v>
      </c>
      <c r="C3618" s="346">
        <v>3897.66</v>
      </c>
      <c r="D3618" s="346"/>
      <c r="E3618" s="351">
        <f t="shared" si="268"/>
        <v>42461</v>
      </c>
      <c r="F3618" s="353">
        <f t="shared" si="269"/>
        <v>3.3943069549056126</v>
      </c>
      <c r="G3618" s="354">
        <f t="shared" si="270"/>
        <v>0.63385754600306932</v>
      </c>
      <c r="I3618" s="351">
        <f t="shared" si="271"/>
        <v>42461</v>
      </c>
      <c r="J3618" s="353">
        <f t="array" ref="J3618">(PRODUCT(1+$F$2:F3618/100)-1)*100</f>
        <v>8734.8378468740011</v>
      </c>
      <c r="K3618" s="354">
        <f t="array" ref="K3618">(PRODUCT(1+$G$2:G3618/100)-1)*100</f>
        <v>150.52126852720758</v>
      </c>
      <c r="M3618" s="361">
        <f t="shared" si="272"/>
        <v>2.9559900449466934</v>
      </c>
    </row>
    <row r="3619" spans="1:13">
      <c r="A3619" s="350">
        <v>42464</v>
      </c>
      <c r="B3619" s="346">
        <v>104.35</v>
      </c>
      <c r="C3619" s="346">
        <v>3886</v>
      </c>
      <c r="D3619" s="346"/>
      <c r="E3619" s="351">
        <f t="shared" si="268"/>
        <v>42464</v>
      </c>
      <c r="F3619" s="353">
        <f t="shared" si="269"/>
        <v>-1.2771996215704906</v>
      </c>
      <c r="G3619" s="354">
        <f t="shared" si="270"/>
        <v>-0.29915385128512773</v>
      </c>
      <c r="I3619" s="351">
        <f t="shared" si="271"/>
        <v>42464</v>
      </c>
      <c r="J3619" s="353">
        <f t="array" ref="J3619">(PRODUCT(1+$F$2:F3619/100)-1)*100</f>
        <v>8621.999331327359</v>
      </c>
      <c r="K3619" s="354">
        <f t="array" ref="K3619">(PRODUCT(1+$G$2:G3619/100)-1)*100</f>
        <v>149.77182450412005</v>
      </c>
      <c r="M3619" s="361">
        <f t="shared" si="272"/>
        <v>2.9527335156497858</v>
      </c>
    </row>
    <row r="3620" spans="1:13">
      <c r="A3620" s="350">
        <v>42465</v>
      </c>
      <c r="B3620" s="346">
        <v>104.94</v>
      </c>
      <c r="C3620" s="346">
        <v>3846.59</v>
      </c>
      <c r="D3620" s="346"/>
      <c r="E3620" s="351">
        <f t="shared" si="268"/>
        <v>42465</v>
      </c>
      <c r="F3620" s="353">
        <f t="shared" si="269"/>
        <v>0.56540488739817985</v>
      </c>
      <c r="G3620" s="354">
        <f t="shared" si="270"/>
        <v>-1.0141533710756545</v>
      </c>
      <c r="I3620" s="351">
        <f t="shared" si="271"/>
        <v>42465</v>
      </c>
      <c r="J3620" s="353">
        <f t="array" ref="J3620">(PRODUCT(1+$F$2:F3620/100)-1)*100</f>
        <v>8671.3139418255214</v>
      </c>
      <c r="K3620" s="354">
        <f t="array" ref="K3620">(PRODUCT(1+$G$2:G3620/100)-1)*100</f>
        <v>147.23875512591437</v>
      </c>
      <c r="M3620" s="361">
        <f t="shared" si="272"/>
        <v>2.9518671860603591</v>
      </c>
    </row>
    <row r="3621" spans="1:13">
      <c r="A3621" s="350">
        <v>42466</v>
      </c>
      <c r="B3621" s="346">
        <v>104.83</v>
      </c>
      <c r="C3621" s="346">
        <v>3888.41</v>
      </c>
      <c r="D3621" s="346"/>
      <c r="E3621" s="351">
        <f t="shared" si="268"/>
        <v>42466</v>
      </c>
      <c r="F3621" s="353">
        <f t="shared" si="269"/>
        <v>-0.10482180293500676</v>
      </c>
      <c r="G3621" s="354">
        <f t="shared" si="270"/>
        <v>1.0871967118928572</v>
      </c>
      <c r="I3621" s="351">
        <f t="shared" si="271"/>
        <v>42466</v>
      </c>
      <c r="J3621" s="353">
        <f t="array" ref="J3621">(PRODUCT(1+$F$2:F3621/100)-1)*100</f>
        <v>8662.1196924106098</v>
      </c>
      <c r="K3621" s="354">
        <f t="array" ref="K3621">(PRODUCT(1+$G$2:G3621/100)-1)*100</f>
        <v>149.92672674216814</v>
      </c>
      <c r="M3621" s="361">
        <f t="shared" si="272"/>
        <v>2.9514360038298899</v>
      </c>
    </row>
    <row r="3622" spans="1:13">
      <c r="A3622" s="350">
        <v>42467</v>
      </c>
      <c r="B3622" s="346">
        <v>104.45</v>
      </c>
      <c r="C3622" s="346">
        <v>3841.98</v>
      </c>
      <c r="D3622" s="346"/>
      <c r="E3622" s="351">
        <f t="shared" si="268"/>
        <v>42467</v>
      </c>
      <c r="F3622" s="353">
        <f t="shared" si="269"/>
        <v>-0.36249165315271892</v>
      </c>
      <c r="G3622" s="354">
        <f t="shared" si="270"/>
        <v>-1.1940613258375476</v>
      </c>
      <c r="I3622" s="351">
        <f t="shared" si="271"/>
        <v>42467</v>
      </c>
      <c r="J3622" s="353">
        <f t="array" ref="J3622">(PRODUCT(1+$F$2:F3622/100)-1)*100</f>
        <v>8630.3577398863708</v>
      </c>
      <c r="K3622" s="354">
        <f t="array" ref="K3622">(PRODUCT(1+$G$2:G3622/100)-1)*100</f>
        <v>146.9424483552082</v>
      </c>
      <c r="M3622" s="361">
        <f t="shared" si="272"/>
        <v>2.9511983135183084</v>
      </c>
    </row>
    <row r="3623" spans="1:13">
      <c r="A3623" s="350">
        <v>42468</v>
      </c>
      <c r="B3623" s="346">
        <v>103.81</v>
      </c>
      <c r="C3623" s="346">
        <v>3852.72</v>
      </c>
      <c r="D3623" s="346"/>
      <c r="E3623" s="351">
        <f t="shared" si="268"/>
        <v>42468</v>
      </c>
      <c r="F3623" s="353">
        <f t="shared" si="269"/>
        <v>-0.61273336524653166</v>
      </c>
      <c r="G3623" s="354">
        <f t="shared" si="270"/>
        <v>0.27954336045477035</v>
      </c>
      <c r="I3623" s="351">
        <f t="shared" si="271"/>
        <v>42468</v>
      </c>
      <c r="J3623" s="353">
        <f t="array" ref="J3623">(PRODUCT(1+$F$2:F3623/100)-1)*100</f>
        <v>8576.8639251087043</v>
      </c>
      <c r="K3623" s="354">
        <f t="array" ref="K3623">(PRODUCT(1+$G$2:G3623/100)-1)*100</f>
        <v>147.63275957372963</v>
      </c>
      <c r="M3623" s="361">
        <f t="shared" si="272"/>
        <v>2.9484933598407683</v>
      </c>
    </row>
    <row r="3624" spans="1:13">
      <c r="A3624" s="350">
        <v>42471</v>
      </c>
      <c r="B3624" s="346">
        <v>102.68</v>
      </c>
      <c r="C3624" s="346">
        <v>3842.17</v>
      </c>
      <c r="D3624" s="346"/>
      <c r="E3624" s="351">
        <f t="shared" si="268"/>
        <v>42471</v>
      </c>
      <c r="F3624" s="353">
        <f t="shared" si="269"/>
        <v>-1.0885271168480815</v>
      </c>
      <c r="G3624" s="354">
        <f t="shared" si="270"/>
        <v>-0.27383251313357615</v>
      </c>
      <c r="I3624" s="351">
        <f t="shared" si="271"/>
        <v>42471</v>
      </c>
      <c r="J3624" s="353">
        <f t="array" ref="J3624">(PRODUCT(1+$F$2:F3624/100)-1)*100</f>
        <v>8482.4139083918872</v>
      </c>
      <c r="K3624" s="354">
        <f t="array" ref="K3624">(PRODUCT(1+$G$2:G3624/100)-1)*100</f>
        <v>146.95466056484685</v>
      </c>
      <c r="M3624" s="361">
        <f t="shared" si="272"/>
        <v>2.9478470020191696</v>
      </c>
    </row>
    <row r="3625" spans="1:13">
      <c r="A3625" s="350">
        <v>42472</v>
      </c>
      <c r="B3625" s="346">
        <v>106.98</v>
      </c>
      <c r="C3625" s="346">
        <v>3879.42</v>
      </c>
      <c r="D3625" s="346"/>
      <c r="E3625" s="351">
        <f t="shared" si="268"/>
        <v>42472</v>
      </c>
      <c r="F3625" s="353">
        <f t="shared" si="269"/>
        <v>4.1877678223607218</v>
      </c>
      <c r="G3625" s="354">
        <f t="shared" si="270"/>
        <v>0.96950421246326801</v>
      </c>
      <c r="I3625" s="351">
        <f t="shared" si="271"/>
        <v>42472</v>
      </c>
      <c r="J3625" s="353">
        <f t="array" ref="J3625">(PRODUCT(1+$F$2:F3625/100)-1)*100</f>
        <v>8841.8254764293342</v>
      </c>
      <c r="K3625" s="354">
        <f t="array" ref="K3625">(PRODUCT(1+$G$2:G3625/100)-1)*100</f>
        <v>149.34889640189741</v>
      </c>
      <c r="M3625" s="361">
        <f t="shared" si="272"/>
        <v>2.9478623175437888</v>
      </c>
    </row>
    <row r="3626" spans="1:13">
      <c r="A3626" s="350">
        <v>42473</v>
      </c>
      <c r="B3626" s="346">
        <v>109.65</v>
      </c>
      <c r="C3626" s="346">
        <v>3918.95</v>
      </c>
      <c r="D3626" s="346"/>
      <c r="E3626" s="351">
        <f t="shared" si="268"/>
        <v>42473</v>
      </c>
      <c r="F3626" s="353">
        <f t="shared" si="269"/>
        <v>2.49579360628156</v>
      </c>
      <c r="G3626" s="354">
        <f t="shared" si="270"/>
        <v>1.0189667527620072</v>
      </c>
      <c r="I3626" s="351">
        <f t="shared" si="271"/>
        <v>42473</v>
      </c>
      <c r="J3626" s="353">
        <f t="array" ref="J3626">(PRODUCT(1+$F$2:F3626/100)-1)*100</f>
        <v>9064.9949849549139</v>
      </c>
      <c r="K3626" s="354">
        <f t="array" ref="K3626">(PRODUCT(1+$G$2:G3626/100)-1)*100</f>
        <v>151.88967875461174</v>
      </c>
      <c r="M3626" s="361">
        <f t="shared" si="272"/>
        <v>2.9489711718412948</v>
      </c>
    </row>
    <row r="3627" spans="1:13">
      <c r="A3627" s="350">
        <v>42474</v>
      </c>
      <c r="B3627" s="346">
        <v>110.42</v>
      </c>
      <c r="C3627" s="346">
        <v>3920.03</v>
      </c>
      <c r="D3627" s="346"/>
      <c r="E3627" s="351">
        <f t="shared" si="268"/>
        <v>42474</v>
      </c>
      <c r="F3627" s="353">
        <f t="shared" si="269"/>
        <v>0.70223438212493328</v>
      </c>
      <c r="G3627" s="354">
        <f t="shared" si="270"/>
        <v>2.7558402123029069E-2</v>
      </c>
      <c r="I3627" s="351">
        <f t="shared" si="271"/>
        <v>42474</v>
      </c>
      <c r="J3627" s="353">
        <f t="array" ref="J3627">(PRODUCT(1+$F$2:F3627/100)-1)*100</f>
        <v>9129.3547308592915</v>
      </c>
      <c r="K3627" s="354">
        <f t="array" ref="K3627">(PRODUCT(1+$G$2:G3627/100)-1)*100</f>
        <v>151.95909552518935</v>
      </c>
      <c r="M3627" s="361">
        <f t="shared" si="272"/>
        <v>2.9484117799133229</v>
      </c>
    </row>
    <row r="3628" spans="1:13">
      <c r="A3628" s="350">
        <v>42475</v>
      </c>
      <c r="B3628" s="346">
        <v>111.51</v>
      </c>
      <c r="C3628" s="346">
        <v>3916.17</v>
      </c>
      <c r="D3628" s="346"/>
      <c r="E3628" s="351">
        <f t="shared" si="268"/>
        <v>42475</v>
      </c>
      <c r="F3628" s="353">
        <f t="shared" si="269"/>
        <v>0.98714001086759318</v>
      </c>
      <c r="G3628" s="354">
        <f t="shared" si="270"/>
        <v>-9.8468634168624725E-2</v>
      </c>
      <c r="I3628" s="351">
        <f t="shared" si="271"/>
        <v>42475</v>
      </c>
      <c r="J3628" s="353">
        <f t="array" ref="J3628">(PRODUCT(1+$F$2:F3628/100)-1)*100</f>
        <v>9220.4613841525043</v>
      </c>
      <c r="K3628" s="354">
        <f t="array" ref="K3628">(PRODUCT(1+$G$2:G3628/100)-1)*100</f>
        <v>151.71099484516208</v>
      </c>
      <c r="M3628" s="361">
        <f t="shared" si="272"/>
        <v>2.9484571853610264</v>
      </c>
    </row>
    <row r="3629" spans="1:13">
      <c r="A3629" s="350">
        <v>42478</v>
      </c>
      <c r="B3629" s="346">
        <v>108.4</v>
      </c>
      <c r="C3629" s="346">
        <v>3941.86</v>
      </c>
      <c r="D3629" s="346"/>
      <c r="E3629" s="351">
        <f t="shared" si="268"/>
        <v>42478</v>
      </c>
      <c r="F3629" s="353">
        <f t="shared" si="269"/>
        <v>-2.7889875347502424</v>
      </c>
      <c r="G3629" s="354">
        <f t="shared" si="270"/>
        <v>0.65599807975649238</v>
      </c>
      <c r="I3629" s="351">
        <f t="shared" si="271"/>
        <v>42478</v>
      </c>
      <c r="J3629" s="353">
        <f t="array" ref="J3629">(PRODUCT(1+$F$2:F3629/100)-1)*100</f>
        <v>8960.5148779672818</v>
      </c>
      <c r="K3629" s="354">
        <f t="array" ref="K3629">(PRODUCT(1+$G$2:G3629/100)-1)*100</f>
        <v>153.36221413788232</v>
      </c>
      <c r="M3629" s="361">
        <f t="shared" si="272"/>
        <v>2.9470988664688771</v>
      </c>
    </row>
    <row r="3630" spans="1:13">
      <c r="A3630" s="350">
        <v>42479</v>
      </c>
      <c r="B3630" s="346">
        <v>94.34</v>
      </c>
      <c r="C3630" s="346">
        <v>3954.01</v>
      </c>
      <c r="D3630" s="346"/>
      <c r="E3630" s="351">
        <f t="shared" si="268"/>
        <v>42479</v>
      </c>
      <c r="F3630" s="353">
        <f t="shared" si="269"/>
        <v>-12.970479704797045</v>
      </c>
      <c r="G3630" s="354">
        <f t="shared" si="270"/>
        <v>0.30823012486491663</v>
      </c>
      <c r="I3630" s="351">
        <f t="shared" si="271"/>
        <v>42479</v>
      </c>
      <c r="J3630" s="353">
        <f t="array" ref="J3630">(PRODUCT(1+$F$2:F3630/100)-1)*100</f>
        <v>7785.3226345704188</v>
      </c>
      <c r="K3630" s="354">
        <f t="array" ref="K3630">(PRODUCT(1+$G$2:G3630/100)-1)*100</f>
        <v>154.14315280688004</v>
      </c>
      <c r="M3630" s="361">
        <f t="shared" si="272"/>
        <v>2.9820282412884551</v>
      </c>
    </row>
    <row r="3631" spans="1:13">
      <c r="A3631" s="350">
        <v>42480</v>
      </c>
      <c r="B3631" s="346">
        <v>96.77</v>
      </c>
      <c r="C3631" s="346">
        <v>3957.25</v>
      </c>
      <c r="D3631" s="346"/>
      <c r="E3631" s="351">
        <f t="shared" si="268"/>
        <v>42480</v>
      </c>
      <c r="F3631" s="353">
        <f t="shared" si="269"/>
        <v>2.575789696841202</v>
      </c>
      <c r="G3631" s="354">
        <f t="shared" si="270"/>
        <v>8.1942129635481642E-2</v>
      </c>
      <c r="I3631" s="351">
        <f t="shared" si="271"/>
        <v>42480</v>
      </c>
      <c r="J3631" s="353">
        <f t="array" ref="J3631">(PRODUCT(1+$F$2:F3631/100)-1)*100</f>
        <v>7988.4319625543712</v>
      </c>
      <c r="K3631" s="354">
        <f t="array" ref="K3631">(PRODUCT(1+$G$2:G3631/100)-1)*100</f>
        <v>154.35140311861275</v>
      </c>
      <c r="M3631" s="361">
        <f t="shared" si="272"/>
        <v>2.9831612076209812</v>
      </c>
    </row>
    <row r="3632" spans="1:13">
      <c r="A3632" s="350">
        <v>42481</v>
      </c>
      <c r="B3632" s="346">
        <v>94.98</v>
      </c>
      <c r="C3632" s="346">
        <v>3936.8</v>
      </c>
      <c r="D3632" s="346"/>
      <c r="E3632" s="351">
        <f t="shared" si="268"/>
        <v>42481</v>
      </c>
      <c r="F3632" s="353">
        <f t="shared" si="269"/>
        <v>-1.849746822362297</v>
      </c>
      <c r="G3632" s="354">
        <f t="shared" si="270"/>
        <v>-0.51677301156105582</v>
      </c>
      <c r="I3632" s="351">
        <f t="shared" si="271"/>
        <v>42481</v>
      </c>
      <c r="J3632" s="353">
        <f t="array" ref="J3632">(PRODUCT(1+$F$2:F3632/100)-1)*100</f>
        <v>7838.8164493480854</v>
      </c>
      <c r="K3632" s="354">
        <f t="array" ref="K3632">(PRODUCT(1+$G$2:G3632/100)-1)*100</f>
        <v>153.03698371276889</v>
      </c>
      <c r="M3632" s="361">
        <f t="shared" si="272"/>
        <v>2.9749758905899664</v>
      </c>
    </row>
    <row r="3633" spans="1:13">
      <c r="A3633" s="350">
        <v>42482</v>
      </c>
      <c r="B3633" s="346">
        <v>95.9</v>
      </c>
      <c r="C3633" s="346">
        <v>3937</v>
      </c>
      <c r="D3633" s="346"/>
      <c r="E3633" s="351">
        <f t="shared" si="268"/>
        <v>42482</v>
      </c>
      <c r="F3633" s="353">
        <f t="shared" si="269"/>
        <v>0.96862497367866673</v>
      </c>
      <c r="G3633" s="354">
        <f t="shared" si="270"/>
        <v>5.0802682381556608E-3</v>
      </c>
      <c r="I3633" s="351">
        <f t="shared" si="271"/>
        <v>42482</v>
      </c>
      <c r="J3633" s="353">
        <f t="array" ref="J3633">(PRODUCT(1+$F$2:F3633/100)-1)*100</f>
        <v>7915.7138080909817</v>
      </c>
      <c r="K3633" s="354">
        <f t="array" ref="K3633">(PRODUCT(1+$G$2:G3633/100)-1)*100</f>
        <v>153.04983867028321</v>
      </c>
      <c r="M3633" s="361">
        <f t="shared" si="272"/>
        <v>2.8459931493083226</v>
      </c>
    </row>
    <row r="3634" spans="1:13">
      <c r="A3634" s="350">
        <v>42485</v>
      </c>
      <c r="B3634" s="346">
        <v>93.56</v>
      </c>
      <c r="C3634" s="346">
        <v>3929.88</v>
      </c>
      <c r="D3634" s="346"/>
      <c r="E3634" s="351">
        <f t="shared" si="268"/>
        <v>42485</v>
      </c>
      <c r="F3634" s="353">
        <f t="shared" si="269"/>
        <v>-2.4400417101147043</v>
      </c>
      <c r="G3634" s="354">
        <f t="shared" si="270"/>
        <v>-0.18084836169671714</v>
      </c>
      <c r="I3634" s="351">
        <f t="shared" si="271"/>
        <v>42485</v>
      </c>
      <c r="J3634" s="353">
        <f t="array" ref="J3634">(PRODUCT(1+$F$2:F3634/100)-1)*100</f>
        <v>7720.1270478101378</v>
      </c>
      <c r="K3634" s="354">
        <f t="array" ref="K3634">(PRODUCT(1+$G$2:G3634/100)-1)*100</f>
        <v>152.59220218277184</v>
      </c>
      <c r="M3634" s="361">
        <f t="shared" si="272"/>
        <v>2.8475172165113376</v>
      </c>
    </row>
    <row r="3635" spans="1:13">
      <c r="A3635" s="350">
        <v>42486</v>
      </c>
      <c r="B3635" s="346">
        <v>92.43</v>
      </c>
      <c r="C3635" s="346">
        <v>3937.23</v>
      </c>
      <c r="D3635" s="346"/>
      <c r="E3635" s="351">
        <f t="shared" si="268"/>
        <v>42486</v>
      </c>
      <c r="F3635" s="353">
        <f t="shared" si="269"/>
        <v>-1.2077811030354768</v>
      </c>
      <c r="G3635" s="354">
        <f t="shared" si="270"/>
        <v>0.18702861156065786</v>
      </c>
      <c r="I3635" s="351">
        <f t="shared" si="271"/>
        <v>42486</v>
      </c>
      <c r="J3635" s="353">
        <f t="array" ref="J3635">(PRODUCT(1+$F$2:F3635/100)-1)*100</f>
        <v>7625.6770310933207</v>
      </c>
      <c r="K3635" s="354">
        <f t="array" ref="K3635">(PRODUCT(1+$G$2:G3635/100)-1)*100</f>
        <v>153.06462187142475</v>
      </c>
      <c r="M3635" s="361">
        <f t="shared" si="272"/>
        <v>2.8474097566945398</v>
      </c>
    </row>
    <row r="3636" spans="1:13">
      <c r="A3636" s="350">
        <v>42487</v>
      </c>
      <c r="B3636" s="346">
        <v>91.04</v>
      </c>
      <c r="C3636" s="346">
        <v>3944.02</v>
      </c>
      <c r="D3636" s="346"/>
      <c r="E3636" s="351">
        <f t="shared" si="268"/>
        <v>42487</v>
      </c>
      <c r="F3636" s="353">
        <f t="shared" si="269"/>
        <v>-1.5038407443470736</v>
      </c>
      <c r="G3636" s="354">
        <f t="shared" si="270"/>
        <v>0.17245627001725161</v>
      </c>
      <c r="I3636" s="351">
        <f t="shared" si="271"/>
        <v>42487</v>
      </c>
      <c r="J3636" s="353">
        <f t="array" ref="J3636">(PRODUCT(1+$F$2:F3636/100)-1)*100</f>
        <v>7509.4951521230751</v>
      </c>
      <c r="K3636" s="354">
        <f t="array" ref="K3636">(PRODUCT(1+$G$2:G3636/100)-1)*100</f>
        <v>153.5010476790375</v>
      </c>
      <c r="M3636" s="361">
        <f t="shared" si="272"/>
        <v>2.8479481924628143</v>
      </c>
    </row>
    <row r="3637" spans="1:13">
      <c r="A3637" s="350">
        <v>42488</v>
      </c>
      <c r="B3637" s="346">
        <v>90.28</v>
      </c>
      <c r="C3637" s="346">
        <v>3907.88</v>
      </c>
      <c r="D3637" s="346"/>
      <c r="E3637" s="351">
        <f t="shared" si="268"/>
        <v>42488</v>
      </c>
      <c r="F3637" s="353">
        <f t="shared" si="269"/>
        <v>-0.83479789103690916</v>
      </c>
      <c r="G3637" s="354">
        <f t="shared" si="270"/>
        <v>-0.91632395373247855</v>
      </c>
      <c r="I3637" s="351">
        <f t="shared" si="271"/>
        <v>42488</v>
      </c>
      <c r="J3637" s="353">
        <f t="array" ref="J3637">(PRODUCT(1+$F$2:F3637/100)-1)*100</f>
        <v>7445.9712470745953</v>
      </c>
      <c r="K3637" s="354">
        <f t="array" ref="K3637">(PRODUCT(1+$G$2:G3637/100)-1)*100</f>
        <v>151.17815685619166</v>
      </c>
      <c r="M3637" s="361">
        <f t="shared" si="272"/>
        <v>2.8481376134213412</v>
      </c>
    </row>
    <row r="3638" spans="1:13">
      <c r="A3638" s="350">
        <v>42489</v>
      </c>
      <c r="B3638" s="346">
        <v>90.03</v>
      </c>
      <c r="C3638" s="346">
        <v>3888.13</v>
      </c>
      <c r="D3638" s="346"/>
      <c r="E3638" s="351">
        <f t="shared" si="268"/>
        <v>42489</v>
      </c>
      <c r="F3638" s="353">
        <f t="shared" si="269"/>
        <v>-0.27691626052281926</v>
      </c>
      <c r="G3638" s="354">
        <f t="shared" si="270"/>
        <v>-0.50538911123166885</v>
      </c>
      <c r="I3638" s="351">
        <f t="shared" si="271"/>
        <v>42489</v>
      </c>
      <c r="J3638" s="353">
        <f t="array" ref="J3638">(PRODUCT(1+$F$2:F3638/100)-1)*100</f>
        <v>7425.0752256770693</v>
      </c>
      <c r="K3638" s="354">
        <f t="array" ref="K3638">(PRODUCT(1+$G$2:G3638/100)-1)*100</f>
        <v>149.90872980164806</v>
      </c>
      <c r="M3638" s="361">
        <f t="shared" si="272"/>
        <v>2.8481618097157182</v>
      </c>
    </row>
    <row r="3639" spans="1:13">
      <c r="A3639" s="350">
        <v>42492</v>
      </c>
      <c r="B3639" s="346">
        <v>93.11</v>
      </c>
      <c r="C3639" s="346">
        <v>3918.53</v>
      </c>
      <c r="D3639" s="346"/>
      <c r="E3639" s="351">
        <f t="shared" si="268"/>
        <v>42492</v>
      </c>
      <c r="F3639" s="353">
        <f t="shared" si="269"/>
        <v>3.4210818616016825</v>
      </c>
      <c r="G3639" s="354">
        <f t="shared" si="270"/>
        <v>0.78186686144754436</v>
      </c>
      <c r="I3639" s="351">
        <f t="shared" si="271"/>
        <v>42492</v>
      </c>
      <c r="J3639" s="353">
        <f t="array" ref="J3639">(PRODUCT(1+$F$2:F3639/100)-1)*100</f>
        <v>7682.5142092945898</v>
      </c>
      <c r="K3639" s="354">
        <f t="array" ref="K3639">(PRODUCT(1+$G$2:G3639/100)-1)*100</f>
        <v>151.86268334383163</v>
      </c>
      <c r="M3639" s="361">
        <f t="shared" si="272"/>
        <v>2.8499136982987907</v>
      </c>
    </row>
    <row r="3640" spans="1:13">
      <c r="A3640" s="350">
        <v>42493</v>
      </c>
      <c r="B3640" s="346">
        <v>91.54</v>
      </c>
      <c r="C3640" s="346">
        <v>3884.63</v>
      </c>
      <c r="D3640" s="346"/>
      <c r="E3640" s="351">
        <f t="shared" si="268"/>
        <v>42493</v>
      </c>
      <c r="F3640" s="353">
        <f t="shared" si="269"/>
        <v>-1.6861776393512939</v>
      </c>
      <c r="G3640" s="354">
        <f t="shared" si="270"/>
        <v>-0.86512033849428516</v>
      </c>
      <c r="I3640" s="351">
        <f t="shared" si="271"/>
        <v>42493</v>
      </c>
      <c r="J3640" s="353">
        <f t="array" ref="J3640">(PRODUCT(1+$F$2:F3640/100)-1)*100</f>
        <v>7551.2871949181272</v>
      </c>
      <c r="K3640" s="354">
        <f t="array" ref="K3640">(PRODUCT(1+$G$2:G3640/100)-1)*100</f>
        <v>149.68376804514668</v>
      </c>
      <c r="M3640" s="361">
        <f t="shared" si="272"/>
        <v>2.8506258808407829</v>
      </c>
    </row>
    <row r="3641" spans="1:13">
      <c r="A3641" s="350">
        <v>42494</v>
      </c>
      <c r="B3641" s="346">
        <v>90.79</v>
      </c>
      <c r="C3641" s="346">
        <v>3862.4</v>
      </c>
      <c r="D3641" s="346"/>
      <c r="E3641" s="351">
        <f t="shared" si="268"/>
        <v>42494</v>
      </c>
      <c r="F3641" s="353">
        <f t="shared" si="269"/>
        <v>-0.81931396110990207</v>
      </c>
      <c r="G3641" s="354">
        <f t="shared" si="270"/>
        <v>-0.5722552727029373</v>
      </c>
      <c r="I3641" s="351">
        <f t="shared" si="271"/>
        <v>42494</v>
      </c>
      <c r="J3641" s="353">
        <f t="array" ref="J3641">(PRODUCT(1+$F$2:F3641/100)-1)*100</f>
        <v>7488.5991307255499</v>
      </c>
      <c r="K3641" s="354">
        <f t="array" ref="K3641">(PRODUCT(1+$G$2:G3641/100)-1)*100</f>
        <v>148.25493951742499</v>
      </c>
      <c r="M3641" s="361">
        <f t="shared" si="272"/>
        <v>2.8507506725968859</v>
      </c>
    </row>
    <row r="3642" spans="1:13">
      <c r="A3642" s="350">
        <v>42495</v>
      </c>
      <c r="B3642" s="346">
        <v>89.37</v>
      </c>
      <c r="C3642" s="346">
        <v>3862.4</v>
      </c>
      <c r="D3642" s="346"/>
      <c r="E3642" s="351">
        <f t="shared" si="268"/>
        <v>42495</v>
      </c>
      <c r="F3642" s="353">
        <f t="shared" si="269"/>
        <v>-1.5640489040643302</v>
      </c>
      <c r="G3642" s="354">
        <f t="shared" si="270"/>
        <v>0</v>
      </c>
      <c r="I3642" s="351">
        <f t="shared" si="271"/>
        <v>42495</v>
      </c>
      <c r="J3642" s="353">
        <f t="array" ref="J3642">(PRODUCT(1+$F$2:F3642/100)-1)*100</f>
        <v>7369.9097291876014</v>
      </c>
      <c r="K3642" s="354">
        <f t="array" ref="K3642">(PRODUCT(1+$G$2:G3642/100)-1)*100</f>
        <v>148.25493951742499</v>
      </c>
      <c r="M3642" s="361">
        <f t="shared" si="272"/>
        <v>2.8509463352342164</v>
      </c>
    </row>
    <row r="3643" spans="1:13">
      <c r="A3643" s="350">
        <v>42496</v>
      </c>
      <c r="B3643" s="346">
        <v>90.84</v>
      </c>
      <c r="C3643" s="346">
        <v>3875.18</v>
      </c>
      <c r="D3643" s="346"/>
      <c r="E3643" s="351">
        <f t="shared" si="268"/>
        <v>42496</v>
      </c>
      <c r="F3643" s="353">
        <f t="shared" si="269"/>
        <v>1.644847264182614</v>
      </c>
      <c r="G3643" s="354">
        <f t="shared" si="270"/>
        <v>0.33088235294116419</v>
      </c>
      <c r="I3643" s="351">
        <f t="shared" si="271"/>
        <v>42496</v>
      </c>
      <c r="J3643" s="353">
        <f t="array" ref="J3643">(PRODUCT(1+$F$2:F3643/100)-1)*100</f>
        <v>7492.7783350050549</v>
      </c>
      <c r="K3643" s="354">
        <f t="array" ref="K3643">(PRODUCT(1+$G$2:G3643/100)-1)*100</f>
        <v>149.07637130259292</v>
      </c>
      <c r="M3643" s="361">
        <f t="shared" si="272"/>
        <v>2.8502511305002929</v>
      </c>
    </row>
    <row r="3644" spans="1:13">
      <c r="A3644" s="350">
        <v>42499</v>
      </c>
      <c r="B3644" s="346">
        <v>90.54</v>
      </c>
      <c r="C3644" s="346">
        <v>3878.14</v>
      </c>
      <c r="D3644" s="346"/>
      <c r="E3644" s="351">
        <f t="shared" si="268"/>
        <v>42499</v>
      </c>
      <c r="F3644" s="353">
        <f t="shared" si="269"/>
        <v>-0.33025099075296716</v>
      </c>
      <c r="G3644" s="354">
        <f t="shared" si="270"/>
        <v>7.6383548635150511E-2</v>
      </c>
      <c r="I3644" s="351">
        <f t="shared" si="271"/>
        <v>42499</v>
      </c>
      <c r="J3644" s="353">
        <f t="array" ref="J3644">(PRODUCT(1+$F$2:F3644/100)-1)*100</f>
        <v>7467.7031093280239</v>
      </c>
      <c r="K3644" s="354">
        <f t="array" ref="K3644">(PRODUCT(1+$G$2:G3644/100)-1)*100</f>
        <v>149.26662467380552</v>
      </c>
      <c r="M3644" s="361">
        <f t="shared" si="272"/>
        <v>2.8501031324910868</v>
      </c>
    </row>
    <row r="3645" spans="1:13">
      <c r="A3645" s="350">
        <v>42500</v>
      </c>
      <c r="B3645" s="346">
        <v>92.89</v>
      </c>
      <c r="C3645" s="346">
        <v>3926.63</v>
      </c>
      <c r="D3645" s="346"/>
      <c r="E3645" s="351">
        <f t="shared" si="268"/>
        <v>42500</v>
      </c>
      <c r="F3645" s="353">
        <f t="shared" si="269"/>
        <v>2.5955378838082632</v>
      </c>
      <c r="G3645" s="354">
        <f t="shared" si="270"/>
        <v>1.250341658630183</v>
      </c>
      <c r="I3645" s="351">
        <f t="shared" si="271"/>
        <v>42500</v>
      </c>
      <c r="J3645" s="353">
        <f t="array" ref="J3645">(PRODUCT(1+$F$2:F3645/100)-1)*100</f>
        <v>7664.1257104647675</v>
      </c>
      <c r="K3645" s="354">
        <f t="array" ref="K3645">(PRODUCT(1+$G$2:G3645/100)-1)*100</f>
        <v>152.38330912316346</v>
      </c>
      <c r="M3645" s="361">
        <f t="shared" si="272"/>
        <v>2.8485707608901616</v>
      </c>
    </row>
    <row r="3646" spans="1:13">
      <c r="A3646" s="350">
        <v>42501</v>
      </c>
      <c r="B3646" s="346">
        <v>90.02</v>
      </c>
      <c r="C3646" s="346">
        <v>3891.13</v>
      </c>
      <c r="D3646" s="346"/>
      <c r="E3646" s="351">
        <f t="shared" si="268"/>
        <v>42501</v>
      </c>
      <c r="F3646" s="353">
        <f t="shared" si="269"/>
        <v>-3.0896759608138757</v>
      </c>
      <c r="G3646" s="354">
        <f t="shared" si="270"/>
        <v>-0.9040831450887965</v>
      </c>
      <c r="I3646" s="351">
        <f t="shared" si="271"/>
        <v>42501</v>
      </c>
      <c r="J3646" s="353">
        <f t="array" ref="J3646">(PRODUCT(1+$F$2:F3646/100)-1)*100</f>
        <v>7424.2393848211677</v>
      </c>
      <c r="K3646" s="354">
        <f t="array" ref="K3646">(PRODUCT(1+$G$2:G3646/100)-1)*100</f>
        <v>150.10155416436356</v>
      </c>
      <c r="M3646" s="361">
        <f t="shared" si="272"/>
        <v>2.8509285054453319</v>
      </c>
    </row>
    <row r="3647" spans="1:13">
      <c r="A3647" s="350">
        <v>42502</v>
      </c>
      <c r="B3647" s="346">
        <v>87.74</v>
      </c>
      <c r="C3647" s="346">
        <v>3890.85</v>
      </c>
      <c r="D3647" s="346"/>
      <c r="E3647" s="351">
        <f t="shared" si="268"/>
        <v>42502</v>
      </c>
      <c r="F3647" s="353">
        <f t="shared" si="269"/>
        <v>-2.5327704954454577</v>
      </c>
      <c r="G3647" s="354">
        <f t="shared" si="270"/>
        <v>-7.1958531326465902E-3</v>
      </c>
      <c r="I3647" s="351">
        <f t="shared" si="271"/>
        <v>42502</v>
      </c>
      <c r="J3647" s="353">
        <f t="array" ref="J3647">(PRODUCT(1+$F$2:F3647/100)-1)*100</f>
        <v>7233.6676696757313</v>
      </c>
      <c r="K3647" s="354">
        <f t="array" ref="K3647">(PRODUCT(1+$G$2:G3647/100)-1)*100</f>
        <v>150.08355722384343</v>
      </c>
      <c r="M3647" s="361">
        <f t="shared" si="272"/>
        <v>2.8465081300449224</v>
      </c>
    </row>
    <row r="3648" spans="1:13">
      <c r="A3648" s="350">
        <v>42503</v>
      </c>
      <c r="B3648" s="346">
        <v>87.88</v>
      </c>
      <c r="C3648" s="346">
        <v>3858.17</v>
      </c>
      <c r="D3648" s="346"/>
      <c r="E3648" s="351">
        <f t="shared" si="268"/>
        <v>42503</v>
      </c>
      <c r="F3648" s="353">
        <f t="shared" si="269"/>
        <v>0.1595623432869786</v>
      </c>
      <c r="G3648" s="354">
        <f t="shared" si="270"/>
        <v>-0.83991929783979735</v>
      </c>
      <c r="I3648" s="351">
        <f t="shared" si="271"/>
        <v>42503</v>
      </c>
      <c r="J3648" s="353">
        <f t="array" ref="J3648">(PRODUCT(1+$F$2:F3648/100)-1)*100</f>
        <v>7245.3694416583448</v>
      </c>
      <c r="K3648" s="354">
        <f t="array" ref="K3648">(PRODUCT(1+$G$2:G3648/100)-1)*100</f>
        <v>147.98305716599614</v>
      </c>
      <c r="M3648" s="361">
        <f t="shared" si="272"/>
        <v>2.8457501939375835</v>
      </c>
    </row>
    <row r="3649" spans="1:13">
      <c r="A3649" s="350">
        <v>42506</v>
      </c>
      <c r="B3649" s="346">
        <v>89.12</v>
      </c>
      <c r="C3649" s="346">
        <v>3896.36</v>
      </c>
      <c r="D3649" s="346"/>
      <c r="E3649" s="351">
        <f t="shared" si="268"/>
        <v>42506</v>
      </c>
      <c r="F3649" s="353">
        <f t="shared" si="269"/>
        <v>1.4110150204824867</v>
      </c>
      <c r="G3649" s="354">
        <f t="shared" si="270"/>
        <v>0.98984751838306906</v>
      </c>
      <c r="I3649" s="351">
        <f t="shared" si="271"/>
        <v>42506</v>
      </c>
      <c r="J3649" s="353">
        <f t="array" ref="J3649">(PRODUCT(1+$F$2:F3649/100)-1)*100</f>
        <v>7349.0137077900745</v>
      </c>
      <c r="K3649" s="354">
        <f t="array" ref="K3649">(PRODUCT(1+$G$2:G3649/100)-1)*100</f>
        <v>150.43771130336424</v>
      </c>
      <c r="M3649" s="361">
        <f t="shared" si="272"/>
        <v>2.8427369981538178</v>
      </c>
    </row>
    <row r="3650" spans="1:13">
      <c r="A3650" s="350">
        <v>42507</v>
      </c>
      <c r="B3650" s="346">
        <v>88.63</v>
      </c>
      <c r="C3650" s="346">
        <v>3860.88</v>
      </c>
      <c r="D3650" s="346"/>
      <c r="E3650" s="351">
        <f t="shared" si="268"/>
        <v>42507</v>
      </c>
      <c r="F3650" s="353">
        <f t="shared" si="269"/>
        <v>-0.54982046678636598</v>
      </c>
      <c r="G3650" s="354">
        <f t="shared" si="270"/>
        <v>-0.91059347698877469</v>
      </c>
      <c r="I3650" s="351">
        <f t="shared" si="271"/>
        <v>42507</v>
      </c>
      <c r="J3650" s="353">
        <f t="array" ref="J3650">(PRODUCT(1+$F$2:F3650/100)-1)*100</f>
        <v>7308.0575058509221</v>
      </c>
      <c r="K3650" s="354">
        <f t="array" ref="K3650">(PRODUCT(1+$G$2:G3650/100)-1)*100</f>
        <v>148.15724184031583</v>
      </c>
      <c r="M3650" s="361">
        <f t="shared" si="272"/>
        <v>2.8411137253467174</v>
      </c>
    </row>
    <row r="3651" spans="1:13">
      <c r="A3651" s="350">
        <v>42508</v>
      </c>
      <c r="B3651" s="346">
        <v>90.5</v>
      </c>
      <c r="C3651" s="346">
        <v>3862.25</v>
      </c>
      <c r="D3651" s="346"/>
      <c r="E3651" s="351">
        <f t="shared" ref="E3651:E3714" si="273">A3651</f>
        <v>42508</v>
      </c>
      <c r="F3651" s="353">
        <f t="shared" ref="F3651:F3714" si="274">((B3651/B3650)-1)*100</f>
        <v>2.1098950693896112</v>
      </c>
      <c r="G3651" s="354">
        <f t="shared" ref="G3651:G3714" si="275">((C3651/C3650)-1)*100</f>
        <v>3.5484138331165482E-2</v>
      </c>
      <c r="I3651" s="351">
        <f t="shared" ref="I3651:I3714" si="276">E3651</f>
        <v>42508</v>
      </c>
      <c r="J3651" s="353">
        <f t="array" ref="J3651">(PRODUCT(1+$F$2:F3651/100)-1)*100</f>
        <v>7464.3597459044186</v>
      </c>
      <c r="K3651" s="354">
        <f t="array" ref="K3651">(PRODUCT(1+$G$2:G3651/100)-1)*100</f>
        <v>148.24529829928923</v>
      </c>
      <c r="M3651" s="361">
        <f t="shared" si="272"/>
        <v>2.8418657824300637</v>
      </c>
    </row>
    <row r="3652" spans="1:13">
      <c r="A3652" s="350">
        <v>42509</v>
      </c>
      <c r="B3652" s="346">
        <v>89.55</v>
      </c>
      <c r="C3652" s="346">
        <v>3847.97</v>
      </c>
      <c r="D3652" s="346"/>
      <c r="E3652" s="351">
        <f t="shared" si="273"/>
        <v>42509</v>
      </c>
      <c r="F3652" s="353">
        <f t="shared" si="274"/>
        <v>-1.0497237569060847</v>
      </c>
      <c r="G3652" s="354">
        <f t="shared" si="275"/>
        <v>-0.36973266878115307</v>
      </c>
      <c r="I3652" s="351">
        <f t="shared" si="276"/>
        <v>42509</v>
      </c>
      <c r="J3652" s="353">
        <f t="array" ref="J3652">(PRODUCT(1+$F$2:F3652/100)-1)*100</f>
        <v>7384.9548645938203</v>
      </c>
      <c r="K3652" s="354">
        <f t="array" ref="K3652">(PRODUCT(1+$G$2:G3652/100)-1)*100</f>
        <v>147.32745433276352</v>
      </c>
      <c r="M3652" s="361">
        <f t="shared" si="272"/>
        <v>2.8421960688864005</v>
      </c>
    </row>
    <row r="3653" spans="1:13">
      <c r="A3653" s="350">
        <v>42510</v>
      </c>
      <c r="B3653" s="346">
        <v>92.49</v>
      </c>
      <c r="C3653" s="346">
        <v>3871.75</v>
      </c>
      <c r="D3653" s="346"/>
      <c r="E3653" s="351">
        <f t="shared" si="273"/>
        <v>42510</v>
      </c>
      <c r="F3653" s="353">
        <f t="shared" si="274"/>
        <v>3.2830820770519242</v>
      </c>
      <c r="G3653" s="354">
        <f t="shared" si="275"/>
        <v>0.61798818597857963</v>
      </c>
      <c r="I3653" s="351">
        <f t="shared" si="276"/>
        <v>42510</v>
      </c>
      <c r="J3653" s="353">
        <f t="array" ref="J3653">(PRODUCT(1+$F$2:F3653/100)-1)*100</f>
        <v>7630.6920762287264</v>
      </c>
      <c r="K3653" s="354">
        <f t="array" ref="K3653">(PRODUCT(1+$G$2:G3653/100)-1)*100</f>
        <v>148.85590878122156</v>
      </c>
      <c r="M3653" s="361">
        <f t="shared" si="272"/>
        <v>2.8440617507579344</v>
      </c>
    </row>
    <row r="3654" spans="1:13">
      <c r="A3654" s="350">
        <v>42513</v>
      </c>
      <c r="B3654" s="346">
        <v>94.89</v>
      </c>
      <c r="C3654" s="346">
        <v>3863.82</v>
      </c>
      <c r="D3654" s="346"/>
      <c r="E3654" s="351">
        <f t="shared" si="273"/>
        <v>42513</v>
      </c>
      <c r="F3654" s="353">
        <f t="shared" si="274"/>
        <v>2.5948751216347876</v>
      </c>
      <c r="G3654" s="354">
        <f t="shared" si="275"/>
        <v>-0.20481694324271382</v>
      </c>
      <c r="I3654" s="351">
        <f t="shared" si="276"/>
        <v>42513</v>
      </c>
      <c r="J3654" s="353">
        <f t="array" ref="J3654">(PRODUCT(1+$F$2:F3654/100)-1)*100</f>
        <v>7831.2938816449769</v>
      </c>
      <c r="K3654" s="354">
        <f t="array" ref="K3654">(PRODUCT(1+$G$2:G3654/100)-1)*100</f>
        <v>148.34620971577701</v>
      </c>
      <c r="M3654" s="361">
        <f t="shared" si="272"/>
        <v>2.8421847219563174</v>
      </c>
    </row>
    <row r="3655" spans="1:13">
      <c r="A3655" s="350">
        <v>42514</v>
      </c>
      <c r="B3655" s="346">
        <v>97.89</v>
      </c>
      <c r="C3655" s="346">
        <v>3916.77</v>
      </c>
      <c r="D3655" s="346"/>
      <c r="E3655" s="351">
        <f t="shared" si="273"/>
        <v>42514</v>
      </c>
      <c r="F3655" s="353">
        <f t="shared" si="274"/>
        <v>3.1615554852987726</v>
      </c>
      <c r="G3655" s="354">
        <f t="shared" si="275"/>
        <v>1.3704054536701982</v>
      </c>
      <c r="I3655" s="351">
        <f t="shared" si="276"/>
        <v>42514</v>
      </c>
      <c r="J3655" s="353">
        <f t="array" ref="J3655">(PRODUCT(1+$F$2:F3655/100)-1)*100</f>
        <v>8082.0461384152904</v>
      </c>
      <c r="K3655" s="354">
        <f t="array" ref="K3655">(PRODUCT(1+$G$2:G3655/100)-1)*100</f>
        <v>151.74955971770524</v>
      </c>
      <c r="M3655" s="361">
        <f t="shared" si="272"/>
        <v>2.8438503643907151</v>
      </c>
    </row>
    <row r="3656" spans="1:13">
      <c r="A3656" s="350">
        <v>42515</v>
      </c>
      <c r="B3656" s="346">
        <v>100.2</v>
      </c>
      <c r="C3656" s="346">
        <v>3944.33</v>
      </c>
      <c r="D3656" s="346"/>
      <c r="E3656" s="351">
        <f t="shared" si="273"/>
        <v>42515</v>
      </c>
      <c r="F3656" s="353">
        <f t="shared" si="274"/>
        <v>2.3597916028194943</v>
      </c>
      <c r="G3656" s="354">
        <f t="shared" si="275"/>
        <v>0.70364101032227566</v>
      </c>
      <c r="I3656" s="351">
        <f t="shared" si="276"/>
        <v>42515</v>
      </c>
      <c r="J3656" s="353">
        <f t="array" ref="J3656">(PRODUCT(1+$F$2:F3656/100)-1)*100</f>
        <v>8275.1253761284315</v>
      </c>
      <c r="K3656" s="354">
        <f t="array" ref="K3656">(PRODUCT(1+$G$2:G3656/100)-1)*100</f>
        <v>153.52097286318477</v>
      </c>
      <c r="M3656" s="361">
        <f t="shared" si="272"/>
        <v>2.844713458161849</v>
      </c>
    </row>
    <row r="3657" spans="1:13">
      <c r="A3657" s="350">
        <v>42516</v>
      </c>
      <c r="B3657" s="346">
        <v>102.81</v>
      </c>
      <c r="C3657" s="346">
        <v>3944.05</v>
      </c>
      <c r="D3657" s="346"/>
      <c r="E3657" s="351">
        <f t="shared" si="273"/>
        <v>42516</v>
      </c>
      <c r="F3657" s="353">
        <f t="shared" si="274"/>
        <v>2.6047904191616844</v>
      </c>
      <c r="G3657" s="354">
        <f t="shared" si="275"/>
        <v>-7.0987975144043425E-3</v>
      </c>
      <c r="I3657" s="351">
        <f t="shared" si="276"/>
        <v>42516</v>
      </c>
      <c r="J3657" s="353">
        <f t="array" ref="J3657">(PRODUCT(1+$F$2:F3657/100)-1)*100</f>
        <v>8493.2798395186037</v>
      </c>
      <c r="K3657" s="354">
        <f t="array" ref="K3657">(PRODUCT(1+$G$2:G3657/100)-1)*100</f>
        <v>153.50297592266466</v>
      </c>
      <c r="M3657" s="361">
        <f t="shared" si="272"/>
        <v>2.8460216023560432</v>
      </c>
    </row>
    <row r="3658" spans="1:13">
      <c r="A3658" s="350">
        <v>42517</v>
      </c>
      <c r="B3658" s="346">
        <v>103.3</v>
      </c>
      <c r="C3658" s="346">
        <v>3961.67</v>
      </c>
      <c r="D3658" s="346"/>
      <c r="E3658" s="351">
        <f t="shared" si="273"/>
        <v>42517</v>
      </c>
      <c r="F3658" s="353">
        <f t="shared" si="274"/>
        <v>0.476607333916923</v>
      </c>
      <c r="G3658" s="354">
        <f t="shared" si="275"/>
        <v>0.44674890024214431</v>
      </c>
      <c r="I3658" s="351">
        <f t="shared" si="276"/>
        <v>42517</v>
      </c>
      <c r="J3658" s="353">
        <f t="array" ref="J3658">(PRODUCT(1+$F$2:F3658/100)-1)*100</f>
        <v>8534.2360414577543</v>
      </c>
      <c r="K3658" s="354">
        <f t="array" ref="K3658">(PRODUCT(1+$G$2:G3658/100)-1)*100</f>
        <v>154.63549767968027</v>
      </c>
      <c r="M3658" s="361">
        <f t="shared" si="272"/>
        <v>2.8363801403168467</v>
      </c>
    </row>
    <row r="3659" spans="1:13">
      <c r="A3659" s="350">
        <v>42520</v>
      </c>
      <c r="B3659" s="346">
        <v>103.3</v>
      </c>
      <c r="C3659" s="346">
        <v>3961.67</v>
      </c>
      <c r="D3659" s="346"/>
      <c r="E3659" s="351">
        <f t="shared" si="273"/>
        <v>42520</v>
      </c>
      <c r="F3659" s="353">
        <f t="shared" si="274"/>
        <v>0</v>
      </c>
      <c r="G3659" s="354">
        <f t="shared" si="275"/>
        <v>0</v>
      </c>
      <c r="I3659" s="351">
        <f t="shared" si="276"/>
        <v>42520</v>
      </c>
      <c r="J3659" s="353">
        <f t="array" ref="J3659">(PRODUCT(1+$F$2:F3659/100)-1)*100</f>
        <v>8534.2360414577543</v>
      </c>
      <c r="K3659" s="354">
        <f t="array" ref="K3659">(PRODUCT(1+$G$2:G3659/100)-1)*100</f>
        <v>154.63549767968027</v>
      </c>
      <c r="M3659" s="361">
        <f t="shared" si="272"/>
        <v>2.83636240285762</v>
      </c>
    </row>
    <row r="3660" spans="1:13">
      <c r="A3660" s="350">
        <v>42521</v>
      </c>
      <c r="B3660" s="346">
        <v>102.57</v>
      </c>
      <c r="C3660" s="346">
        <v>3957.95</v>
      </c>
      <c r="D3660" s="346"/>
      <c r="E3660" s="351">
        <f t="shared" si="273"/>
        <v>42521</v>
      </c>
      <c r="F3660" s="353">
        <f t="shared" si="274"/>
        <v>-0.70667957405614601</v>
      </c>
      <c r="G3660" s="354">
        <f t="shared" si="275"/>
        <v>-9.3899794783514068E-2</v>
      </c>
      <c r="I3660" s="351">
        <f t="shared" si="276"/>
        <v>42521</v>
      </c>
      <c r="J3660" s="353">
        <f t="array" ref="J3660">(PRODUCT(1+$F$2:F3660/100)-1)*100</f>
        <v>8473.2196589769792</v>
      </c>
      <c r="K3660" s="354">
        <f t="array" ref="K3660">(PRODUCT(1+$G$2:G3660/100)-1)*100</f>
        <v>154.39639546991307</v>
      </c>
      <c r="M3660" s="361">
        <f t="shared" si="272"/>
        <v>2.8342244484125798</v>
      </c>
    </row>
    <row r="3661" spans="1:13">
      <c r="A3661" s="350">
        <v>42522</v>
      </c>
      <c r="B3661" s="346">
        <v>101.51</v>
      </c>
      <c r="C3661" s="346">
        <v>3963.1</v>
      </c>
      <c r="D3661" s="346"/>
      <c r="E3661" s="351">
        <f t="shared" si="273"/>
        <v>42522</v>
      </c>
      <c r="F3661" s="353">
        <f t="shared" si="274"/>
        <v>-1.0334405771667998</v>
      </c>
      <c r="G3661" s="354">
        <f t="shared" si="275"/>
        <v>0.13011786404577563</v>
      </c>
      <c r="I3661" s="351">
        <f t="shared" si="276"/>
        <v>42522</v>
      </c>
      <c r="J3661" s="353">
        <f t="array" ref="J3661">(PRODUCT(1+$F$2:F3661/100)-1)*100</f>
        <v>8384.6205282514693</v>
      </c>
      <c r="K3661" s="354">
        <f t="array" ref="K3661">(PRODUCT(1+$G$2:G3661/100)-1)*100</f>
        <v>154.72741062590796</v>
      </c>
      <c r="M3661" s="361">
        <f t="shared" si="272"/>
        <v>2.8341031355707282</v>
      </c>
    </row>
    <row r="3662" spans="1:13">
      <c r="A3662" s="350">
        <v>42523</v>
      </c>
      <c r="B3662" s="346">
        <v>101.25</v>
      </c>
      <c r="C3662" s="346">
        <v>3974.76</v>
      </c>
      <c r="D3662" s="346"/>
      <c r="E3662" s="351">
        <f t="shared" si="273"/>
        <v>42523</v>
      </c>
      <c r="F3662" s="353">
        <f t="shared" si="274"/>
        <v>-0.2561324007486987</v>
      </c>
      <c r="G3662" s="354">
        <f t="shared" si="275"/>
        <v>0.29421412530594715</v>
      </c>
      <c r="I3662" s="351">
        <f t="shared" si="276"/>
        <v>42523</v>
      </c>
      <c r="J3662" s="353">
        <f t="array" ref="J3662">(PRODUCT(1+$F$2:F3662/100)-1)*100</f>
        <v>8362.8886659980417</v>
      </c>
      <c r="K3662" s="354">
        <f t="array" ref="K3662">(PRODUCT(1+$G$2:G3662/100)-1)*100</f>
        <v>155.47685464899547</v>
      </c>
      <c r="M3662" s="361">
        <f t="shared" si="272"/>
        <v>2.8331724610910625</v>
      </c>
    </row>
    <row r="3663" spans="1:13">
      <c r="A3663" s="350">
        <v>42524</v>
      </c>
      <c r="B3663" s="346">
        <v>99.59</v>
      </c>
      <c r="C3663" s="346">
        <v>3963.23</v>
      </c>
      <c r="D3663" s="346"/>
      <c r="E3663" s="351">
        <f t="shared" si="273"/>
        <v>42524</v>
      </c>
      <c r="F3663" s="353">
        <f t="shared" si="274"/>
        <v>-1.6395061728395</v>
      </c>
      <c r="G3663" s="354">
        <f t="shared" si="275"/>
        <v>-0.29008040737050766</v>
      </c>
      <c r="I3663" s="351">
        <f t="shared" si="276"/>
        <v>42524</v>
      </c>
      <c r="J3663" s="353">
        <f t="array" ref="J3663">(PRODUCT(1+$F$2:F3663/100)-1)*100</f>
        <v>8224.1390839184696</v>
      </c>
      <c r="K3663" s="354">
        <f t="array" ref="K3663">(PRODUCT(1+$G$2:G3663/100)-1)*100</f>
        <v>154.73576634829232</v>
      </c>
      <c r="M3663" s="361">
        <f t="shared" si="272"/>
        <v>2.8335322949628323</v>
      </c>
    </row>
    <row r="3664" spans="1:13">
      <c r="A3664" s="350">
        <v>42527</v>
      </c>
      <c r="B3664" s="346">
        <v>100.74</v>
      </c>
      <c r="C3664" s="346">
        <v>3982.74</v>
      </c>
      <c r="D3664" s="346"/>
      <c r="E3664" s="351">
        <f t="shared" si="273"/>
        <v>42527</v>
      </c>
      <c r="F3664" s="353">
        <f t="shared" si="274"/>
        <v>1.1547344110854452</v>
      </c>
      <c r="G3664" s="354">
        <f t="shared" si="275"/>
        <v>0.49227524014503476</v>
      </c>
      <c r="I3664" s="351">
        <f t="shared" si="276"/>
        <v>42527</v>
      </c>
      <c r="J3664" s="353">
        <f t="array" ref="J3664">(PRODUCT(1+$F$2:F3664/100)-1)*100</f>
        <v>8320.260782347088</v>
      </c>
      <c r="K3664" s="354">
        <f t="array" ref="K3664">(PRODUCT(1+$G$2:G3664/100)-1)*100</f>
        <v>155.98976745381864</v>
      </c>
      <c r="M3664" s="361">
        <f t="shared" si="272"/>
        <v>2.8335158781750502</v>
      </c>
    </row>
    <row r="3665" spans="1:13">
      <c r="A3665" s="350">
        <v>42528</v>
      </c>
      <c r="B3665" s="346">
        <v>99.89</v>
      </c>
      <c r="C3665" s="346">
        <v>3987.96</v>
      </c>
      <c r="D3665" s="346"/>
      <c r="E3665" s="351">
        <f t="shared" si="273"/>
        <v>42528</v>
      </c>
      <c r="F3665" s="353">
        <f t="shared" si="274"/>
        <v>-0.84375620408972951</v>
      </c>
      <c r="G3665" s="354">
        <f t="shared" si="275"/>
        <v>0.13106554783892665</v>
      </c>
      <c r="I3665" s="351">
        <f t="shared" si="276"/>
        <v>42528</v>
      </c>
      <c r="J3665" s="353">
        <f t="array" ref="J3665">(PRODUCT(1+$F$2:F3665/100)-1)*100</f>
        <v>8249.2143095954998</v>
      </c>
      <c r="K3665" s="354">
        <f t="array" ref="K3665">(PRODUCT(1+$G$2:G3665/100)-1)*100</f>
        <v>156.32528184494362</v>
      </c>
      <c r="M3665" s="361">
        <f t="shared" si="272"/>
        <v>2.8320520195561052</v>
      </c>
    </row>
    <row r="3666" spans="1:13">
      <c r="A3666" s="350">
        <v>42529</v>
      </c>
      <c r="B3666" s="346">
        <v>97.86</v>
      </c>
      <c r="C3666" s="346">
        <v>4001.98</v>
      </c>
      <c r="D3666" s="346"/>
      <c r="E3666" s="351">
        <f t="shared" si="273"/>
        <v>42529</v>
      </c>
      <c r="F3666" s="353">
        <f t="shared" si="274"/>
        <v>-2.0322354590049052</v>
      </c>
      <c r="G3666" s="354">
        <f t="shared" si="275"/>
        <v>0.35155819015235679</v>
      </c>
      <c r="I3666" s="351">
        <f t="shared" si="276"/>
        <v>42529</v>
      </c>
      <c r="J3666" s="353">
        <f t="array" ref="J3666">(PRODUCT(1+$F$2:F3666/100)-1)*100</f>
        <v>8079.5386158475894</v>
      </c>
      <c r="K3666" s="354">
        <f t="array" ref="K3666">(PRODUCT(1+$G$2:G3666/100)-1)*100</f>
        <v>157.22641436670065</v>
      </c>
      <c r="M3666" s="361">
        <f t="shared" ref="M3666:M3729" si="277">_xlfn.STDEV.S(F2884:F3666)</f>
        <v>2.8329588672450821</v>
      </c>
    </row>
    <row r="3667" spans="1:13">
      <c r="A3667" s="350">
        <v>42530</v>
      </c>
      <c r="B3667" s="346">
        <v>97.09</v>
      </c>
      <c r="C3667" s="346">
        <v>3995.28</v>
      </c>
      <c r="D3667" s="346"/>
      <c r="E3667" s="351">
        <f t="shared" si="273"/>
        <v>42530</v>
      </c>
      <c r="F3667" s="353">
        <f t="shared" si="274"/>
        <v>-0.78683834048640655</v>
      </c>
      <c r="G3667" s="354">
        <f t="shared" si="275"/>
        <v>-0.16741712852137436</v>
      </c>
      <c r="I3667" s="351">
        <f t="shared" si="276"/>
        <v>42530</v>
      </c>
      <c r="J3667" s="353">
        <f t="array" ref="J3667">(PRODUCT(1+$F$2:F3667/100)-1)*100</f>
        <v>8015.1788699432091</v>
      </c>
      <c r="K3667" s="354">
        <f t="array" ref="K3667">(PRODUCT(1+$G$2:G3667/100)-1)*100</f>
        <v>156.79577328996942</v>
      </c>
      <c r="M3667" s="361">
        <f t="shared" si="277"/>
        <v>2.8331672973204634</v>
      </c>
    </row>
    <row r="3668" spans="1:13">
      <c r="A3668" s="350">
        <v>42531</v>
      </c>
      <c r="B3668" s="346">
        <v>93.75</v>
      </c>
      <c r="C3668" s="346">
        <v>3958.68</v>
      </c>
      <c r="D3668" s="346"/>
      <c r="E3668" s="351">
        <f t="shared" si="273"/>
        <v>42531</v>
      </c>
      <c r="F3668" s="353">
        <f t="shared" si="274"/>
        <v>-3.4401071171078379</v>
      </c>
      <c r="G3668" s="354">
        <f t="shared" si="275"/>
        <v>-0.91608097555115897</v>
      </c>
      <c r="I3668" s="351">
        <f t="shared" si="276"/>
        <v>42531</v>
      </c>
      <c r="J3668" s="353">
        <f t="array" ref="J3668">(PRODUCT(1+$F$2:F3668/100)-1)*100</f>
        <v>7736.0080240722609</v>
      </c>
      <c r="K3668" s="354">
        <f t="array" ref="K3668">(PRODUCT(1+$G$2:G3668/100)-1)*100</f>
        <v>154.4433160648405</v>
      </c>
      <c r="M3668" s="361">
        <f t="shared" si="277"/>
        <v>2.8339446591479636</v>
      </c>
    </row>
    <row r="3669" spans="1:13">
      <c r="A3669" s="350">
        <v>42534</v>
      </c>
      <c r="B3669" s="346">
        <v>93.85</v>
      </c>
      <c r="C3669" s="346">
        <v>3927.73</v>
      </c>
      <c r="D3669" s="346"/>
      <c r="E3669" s="351">
        <f t="shared" si="273"/>
        <v>42534</v>
      </c>
      <c r="F3669" s="353">
        <f t="shared" si="274"/>
        <v>0.10666666666665492</v>
      </c>
      <c r="G3669" s="354">
        <f t="shared" si="275"/>
        <v>-0.78182626532076194</v>
      </c>
      <c r="I3669" s="351">
        <f t="shared" si="276"/>
        <v>42534</v>
      </c>
      <c r="J3669" s="353">
        <f t="array" ref="J3669">(PRODUCT(1+$F$2:F3669/100)-1)*100</f>
        <v>7744.3664326312701</v>
      </c>
      <c r="K3669" s="354">
        <f t="array" ref="K3669">(PRODUCT(1+$G$2:G3669/100)-1)*100</f>
        <v>152.45401138949245</v>
      </c>
      <c r="M3669" s="361">
        <f t="shared" si="277"/>
        <v>2.8313902774626709</v>
      </c>
    </row>
    <row r="3670" spans="1:13">
      <c r="A3670" s="350">
        <v>42535</v>
      </c>
      <c r="B3670" s="346">
        <v>94.12</v>
      </c>
      <c r="C3670" s="346">
        <v>3920.93</v>
      </c>
      <c r="D3670" s="346"/>
      <c r="E3670" s="351">
        <f t="shared" si="273"/>
        <v>42535</v>
      </c>
      <c r="F3670" s="353">
        <f t="shared" si="274"/>
        <v>0.28769312733085695</v>
      </c>
      <c r="G3670" s="354">
        <f t="shared" si="275"/>
        <v>-0.17312798995857692</v>
      </c>
      <c r="I3670" s="351">
        <f t="shared" si="276"/>
        <v>42535</v>
      </c>
      <c r="J3670" s="353">
        <f t="array" ref="J3670">(PRODUCT(1+$F$2:F3670/100)-1)*100</f>
        <v>7766.9341357405983</v>
      </c>
      <c r="K3670" s="354">
        <f t="array" ref="K3670">(PRODUCT(1+$G$2:G3670/100)-1)*100</f>
        <v>152.01694283400406</v>
      </c>
      <c r="M3670" s="361">
        <f t="shared" si="277"/>
        <v>2.8285486731271812</v>
      </c>
    </row>
    <row r="3671" spans="1:13">
      <c r="A3671" s="350">
        <v>42536</v>
      </c>
      <c r="B3671" s="346">
        <v>94.29</v>
      </c>
      <c r="C3671" s="346">
        <v>3914.02</v>
      </c>
      <c r="D3671" s="346"/>
      <c r="E3671" s="351">
        <f t="shared" si="273"/>
        <v>42536</v>
      </c>
      <c r="F3671" s="353">
        <f t="shared" si="274"/>
        <v>0.18062048448788115</v>
      </c>
      <c r="G3671" s="354">
        <f t="shared" si="275"/>
        <v>-0.17623369965799052</v>
      </c>
      <c r="I3671" s="351">
        <f t="shared" si="276"/>
        <v>42536</v>
      </c>
      <c r="J3671" s="353">
        <f t="array" ref="J3671">(PRODUCT(1+$F$2:F3671/100)-1)*100</f>
        <v>7781.1434302909147</v>
      </c>
      <c r="K3671" s="354">
        <f t="array" ref="K3671">(PRODUCT(1+$G$2:G3671/100)-1)*100</f>
        <v>151.57280405188271</v>
      </c>
      <c r="M3671" s="361">
        <f t="shared" si="277"/>
        <v>2.8283918132968231</v>
      </c>
    </row>
    <row r="3672" spans="1:13">
      <c r="A3672" s="350">
        <v>42537</v>
      </c>
      <c r="B3672" s="346">
        <v>95.44</v>
      </c>
      <c r="C3672" s="346">
        <v>3926.93</v>
      </c>
      <c r="D3672" s="346"/>
      <c r="E3672" s="351">
        <f t="shared" si="273"/>
        <v>42537</v>
      </c>
      <c r="F3672" s="353">
        <f t="shared" si="274"/>
        <v>1.2196415314455367</v>
      </c>
      <c r="G3672" s="354">
        <f t="shared" si="275"/>
        <v>0.3298399088405235</v>
      </c>
      <c r="I3672" s="351">
        <f t="shared" si="276"/>
        <v>42537</v>
      </c>
      <c r="J3672" s="353">
        <f t="array" ref="J3672">(PRODUCT(1+$F$2:F3672/100)-1)*100</f>
        <v>7877.2651287195349</v>
      </c>
      <c r="K3672" s="354">
        <f t="array" ref="K3672">(PRODUCT(1+$G$2:G3672/100)-1)*100</f>
        <v>152.402591559435</v>
      </c>
      <c r="M3672" s="361">
        <f t="shared" si="277"/>
        <v>2.8177223099947297</v>
      </c>
    </row>
    <row r="3673" spans="1:13">
      <c r="A3673" s="350">
        <v>42538</v>
      </c>
      <c r="B3673" s="346">
        <v>94.45</v>
      </c>
      <c r="C3673" s="346">
        <v>3914.15</v>
      </c>
      <c r="D3673" s="346"/>
      <c r="E3673" s="351">
        <f t="shared" si="273"/>
        <v>42538</v>
      </c>
      <c r="F3673" s="353">
        <f t="shared" si="274"/>
        <v>-1.0373009220452589</v>
      </c>
      <c r="G3673" s="354">
        <f t="shared" si="275"/>
        <v>-0.32544506777558713</v>
      </c>
      <c r="I3673" s="351">
        <f t="shared" si="276"/>
        <v>42538</v>
      </c>
      <c r="J3673" s="353">
        <f t="array" ref="J3673">(PRODUCT(1+$F$2:F3673/100)-1)*100</f>
        <v>7794.5168839853322</v>
      </c>
      <c r="K3673" s="354">
        <f t="array" ref="K3673">(PRODUCT(1+$G$2:G3673/100)-1)*100</f>
        <v>151.58115977426706</v>
      </c>
      <c r="M3673" s="361">
        <f t="shared" si="277"/>
        <v>2.8180282735629452</v>
      </c>
    </row>
    <row r="3674" spans="1:13">
      <c r="A3674" s="350">
        <v>42541</v>
      </c>
      <c r="B3674" s="346">
        <v>93.8</v>
      </c>
      <c r="C3674" s="346">
        <v>3936.91</v>
      </c>
      <c r="D3674" s="346"/>
      <c r="E3674" s="351">
        <f t="shared" si="273"/>
        <v>42541</v>
      </c>
      <c r="F3674" s="353">
        <f t="shared" si="274"/>
        <v>-0.68819481206988664</v>
      </c>
      <c r="G3674" s="354">
        <f t="shared" si="275"/>
        <v>0.58148001481803657</v>
      </c>
      <c r="I3674" s="351">
        <f t="shared" si="276"/>
        <v>42541</v>
      </c>
      <c r="J3674" s="353">
        <f t="array" ref="J3674">(PRODUCT(1+$F$2:F3674/100)-1)*100</f>
        <v>7740.1872283517632</v>
      </c>
      <c r="K3674" s="354">
        <f t="array" ref="K3674">(PRODUCT(1+$G$2:G3674/100)-1)*100</f>
        <v>153.04405393940189</v>
      </c>
      <c r="M3674" s="361">
        <f t="shared" si="277"/>
        <v>2.8177849790054319</v>
      </c>
    </row>
    <row r="3675" spans="1:13">
      <c r="A3675" s="350">
        <v>42542</v>
      </c>
      <c r="B3675" s="346">
        <v>90.99</v>
      </c>
      <c r="C3675" s="346">
        <v>3947.94</v>
      </c>
      <c r="D3675" s="346"/>
      <c r="E3675" s="351">
        <f t="shared" si="273"/>
        <v>42542</v>
      </c>
      <c r="F3675" s="353">
        <f t="shared" si="274"/>
        <v>-2.995735607675909</v>
      </c>
      <c r="G3675" s="354">
        <f t="shared" si="275"/>
        <v>0.28016896500047128</v>
      </c>
      <c r="I3675" s="351">
        <f t="shared" si="276"/>
        <v>42542</v>
      </c>
      <c r="J3675" s="353">
        <f t="array" ref="J3675">(PRODUCT(1+$F$2:F3675/100)-1)*100</f>
        <v>7505.31594784357</v>
      </c>
      <c r="K3675" s="354">
        <f t="array" ref="K3675">(PRODUCT(1+$G$2:G3675/100)-1)*100</f>
        <v>153.75300484631916</v>
      </c>
      <c r="M3675" s="361">
        <f t="shared" si="277"/>
        <v>2.8165108231385423</v>
      </c>
    </row>
    <row r="3676" spans="1:13">
      <c r="A3676" s="350">
        <v>42543</v>
      </c>
      <c r="B3676" s="346">
        <v>90.01</v>
      </c>
      <c r="C3676" s="346">
        <v>3941.45</v>
      </c>
      <c r="D3676" s="346"/>
      <c r="E3676" s="351">
        <f t="shared" si="273"/>
        <v>42543</v>
      </c>
      <c r="F3676" s="353">
        <f t="shared" si="274"/>
        <v>-1.0770414331245037</v>
      </c>
      <c r="G3676" s="354">
        <f t="shared" si="275"/>
        <v>-0.16438952972943621</v>
      </c>
      <c r="I3676" s="351">
        <f t="shared" si="276"/>
        <v>42543</v>
      </c>
      <c r="J3676" s="353">
        <f t="array" ref="J3676">(PRODUCT(1+$F$2:F3676/100)-1)*100</f>
        <v>7423.4035439652698</v>
      </c>
      <c r="K3676" s="354">
        <f t="array" ref="K3676">(PRODUCT(1+$G$2:G3676/100)-1)*100</f>
        <v>153.33586147497797</v>
      </c>
      <c r="M3676" s="361">
        <f t="shared" si="277"/>
        <v>2.8146331507885542</v>
      </c>
    </row>
    <row r="3677" spans="1:13">
      <c r="A3677" s="350">
        <v>42544</v>
      </c>
      <c r="B3677" s="346">
        <v>91.66</v>
      </c>
      <c r="C3677" s="346">
        <v>3994.18</v>
      </c>
      <c r="D3677" s="346"/>
      <c r="E3677" s="351">
        <f t="shared" si="273"/>
        <v>42544</v>
      </c>
      <c r="F3677" s="353">
        <f t="shared" si="274"/>
        <v>1.8331296522608564</v>
      </c>
      <c r="G3677" s="354">
        <f t="shared" si="275"/>
        <v>1.3378325235636535</v>
      </c>
      <c r="I3677" s="351">
        <f t="shared" si="276"/>
        <v>42544</v>
      </c>
      <c r="J3677" s="353">
        <f t="array" ref="J3677">(PRODUCT(1+$F$2:F3677/100)-1)*100</f>
        <v>7561.3172851889412</v>
      </c>
      <c r="K3677" s="354">
        <f t="array" ref="K3677">(PRODUCT(1+$G$2:G3677/100)-1)*100</f>
        <v>156.7250710236404</v>
      </c>
      <c r="M3677" s="361">
        <f t="shared" si="277"/>
        <v>2.8151191945666314</v>
      </c>
    </row>
    <row r="3678" spans="1:13">
      <c r="A3678" s="350">
        <v>42545</v>
      </c>
      <c r="B3678" s="346">
        <v>88.44</v>
      </c>
      <c r="C3678" s="346">
        <v>3850.7</v>
      </c>
      <c r="D3678" s="346"/>
      <c r="E3678" s="351">
        <f t="shared" si="273"/>
        <v>42545</v>
      </c>
      <c r="F3678" s="353">
        <f t="shared" si="274"/>
        <v>-3.5129827623827214</v>
      </c>
      <c r="G3678" s="354">
        <f t="shared" si="275"/>
        <v>-3.5922266898337107</v>
      </c>
      <c r="I3678" s="351">
        <f t="shared" si="276"/>
        <v>42545</v>
      </c>
      <c r="J3678" s="353">
        <f t="array" ref="J3678">(PRODUCT(1+$F$2:F3678/100)-1)*100</f>
        <v>7292.1765295888063</v>
      </c>
      <c r="K3678" s="354">
        <f t="array" ref="K3678">(PRODUCT(1+$G$2:G3678/100)-1)*100</f>
        <v>147.50292450283462</v>
      </c>
      <c r="M3678" s="361">
        <f t="shared" si="277"/>
        <v>2.817746709701638</v>
      </c>
    </row>
    <row r="3679" spans="1:13">
      <c r="A3679" s="350">
        <v>42548</v>
      </c>
      <c r="B3679" s="346">
        <v>85.33</v>
      </c>
      <c r="C3679" s="346">
        <v>3781.02</v>
      </c>
      <c r="D3679" s="346"/>
      <c r="E3679" s="351">
        <f t="shared" si="273"/>
        <v>42548</v>
      </c>
      <c r="F3679" s="353">
        <f t="shared" si="274"/>
        <v>-3.5165083672546338</v>
      </c>
      <c r="G3679" s="354">
        <f t="shared" si="275"/>
        <v>-1.8095411223933322</v>
      </c>
      <c r="I3679" s="351">
        <f t="shared" si="276"/>
        <v>42548</v>
      </c>
      <c r="J3679" s="353">
        <f t="array" ref="J3679">(PRODUCT(1+$F$2:F3679/100)-1)*100</f>
        <v>7032.230023403582</v>
      </c>
      <c r="K3679" s="354">
        <f t="array" ref="K3679">(PRODUCT(1+$G$2:G3679/100)-1)*100</f>
        <v>143.02425730482972</v>
      </c>
      <c r="M3679" s="361">
        <f t="shared" si="277"/>
        <v>2.8207666419538491</v>
      </c>
    </row>
    <row r="3680" spans="1:13">
      <c r="A3680" s="350">
        <v>42549</v>
      </c>
      <c r="B3680" s="346">
        <v>87.97</v>
      </c>
      <c r="C3680" s="346">
        <v>3849.05</v>
      </c>
      <c r="D3680" s="346"/>
      <c r="E3680" s="351">
        <f t="shared" si="273"/>
        <v>42549</v>
      </c>
      <c r="F3680" s="353">
        <f t="shared" si="274"/>
        <v>3.0938708543302385</v>
      </c>
      <c r="G3680" s="354">
        <f t="shared" si="275"/>
        <v>1.799249937847458</v>
      </c>
      <c r="I3680" s="351">
        <f t="shared" si="276"/>
        <v>42549</v>
      </c>
      <c r="J3680" s="353">
        <f t="array" ref="J3680">(PRODUCT(1+$F$2:F3680/100)-1)*100</f>
        <v>7252.8920093614561</v>
      </c>
      <c r="K3680" s="354">
        <f t="array" ref="K3680">(PRODUCT(1+$G$2:G3680/100)-1)*100</f>
        <v>147.39687110334108</v>
      </c>
      <c r="M3680" s="361">
        <f t="shared" si="277"/>
        <v>2.8223844625373697</v>
      </c>
    </row>
    <row r="3681" spans="1:13">
      <c r="A3681" s="350">
        <v>42550</v>
      </c>
      <c r="B3681" s="346">
        <v>91.06</v>
      </c>
      <c r="C3681" s="346">
        <v>3915.1</v>
      </c>
      <c r="D3681" s="346"/>
      <c r="E3681" s="351">
        <f t="shared" si="273"/>
        <v>42550</v>
      </c>
      <c r="F3681" s="353">
        <f t="shared" si="274"/>
        <v>3.5125611003751223</v>
      </c>
      <c r="G3681" s="354">
        <f t="shared" si="275"/>
        <v>1.7160078460918937</v>
      </c>
      <c r="I3681" s="351">
        <f t="shared" si="276"/>
        <v>42550</v>
      </c>
      <c r="J3681" s="353">
        <f t="array" ref="J3681">(PRODUCT(1+$F$2:F3681/100)-1)*100</f>
        <v>7511.1668338348763</v>
      </c>
      <c r="K3681" s="354">
        <f t="array" ref="K3681">(PRODUCT(1+$G$2:G3681/100)-1)*100</f>
        <v>151.64222082246027</v>
      </c>
      <c r="M3681" s="361">
        <f t="shared" si="277"/>
        <v>2.8240137827025826</v>
      </c>
    </row>
    <row r="3682" spans="1:13">
      <c r="A3682" s="350">
        <v>42551</v>
      </c>
      <c r="B3682" s="346">
        <v>91.48</v>
      </c>
      <c r="C3682" s="346">
        <v>3968.21</v>
      </c>
      <c r="D3682" s="346"/>
      <c r="E3682" s="351">
        <f t="shared" si="273"/>
        <v>42551</v>
      </c>
      <c r="F3682" s="353">
        <f t="shared" si="274"/>
        <v>0.46123435097737975</v>
      </c>
      <c r="G3682" s="354">
        <f t="shared" si="275"/>
        <v>1.3565426170468298</v>
      </c>
      <c r="I3682" s="351">
        <f t="shared" si="276"/>
        <v>42551</v>
      </c>
      <c r="J3682" s="353">
        <f t="array" ref="J3682">(PRODUCT(1+$F$2:F3682/100)-1)*100</f>
        <v>7546.2721497827206</v>
      </c>
      <c r="K3682" s="354">
        <f t="array" ref="K3682">(PRODUCT(1+$G$2:G3682/100)-1)*100</f>
        <v>155.05585479040005</v>
      </c>
      <c r="M3682" s="361">
        <f t="shared" si="277"/>
        <v>2.8156734755288721</v>
      </c>
    </row>
    <row r="3683" spans="1:13">
      <c r="A3683" s="350">
        <v>42552</v>
      </c>
      <c r="B3683" s="346">
        <v>96.67</v>
      </c>
      <c r="C3683" s="346">
        <v>3976.68</v>
      </c>
      <c r="D3683" s="346"/>
      <c r="E3683" s="351">
        <f t="shared" si="273"/>
        <v>42552</v>
      </c>
      <c r="F3683" s="353">
        <f t="shared" si="274"/>
        <v>5.6733712286838545</v>
      </c>
      <c r="G3683" s="354">
        <f t="shared" si="275"/>
        <v>0.21344636498572545</v>
      </c>
      <c r="I3683" s="351">
        <f t="shared" si="276"/>
        <v>42552</v>
      </c>
      <c r="J3683" s="353">
        <f t="array" ref="J3683">(PRODUCT(1+$F$2:F3683/100)-1)*100</f>
        <v>7980.0735539953594</v>
      </c>
      <c r="K3683" s="354">
        <f t="array" ref="K3683">(PRODUCT(1+$G$2:G3683/100)-1)*100</f>
        <v>155.60026224113344</v>
      </c>
      <c r="M3683" s="361">
        <f t="shared" si="277"/>
        <v>2.82205668050424</v>
      </c>
    </row>
    <row r="3684" spans="1:13">
      <c r="A3684" s="350">
        <v>42555</v>
      </c>
      <c r="B3684" s="346">
        <v>96.67</v>
      </c>
      <c r="C3684" s="346">
        <v>3976.68</v>
      </c>
      <c r="D3684" s="346"/>
      <c r="E3684" s="351">
        <f t="shared" si="273"/>
        <v>42555</v>
      </c>
      <c r="F3684" s="353">
        <f t="shared" si="274"/>
        <v>0</v>
      </c>
      <c r="G3684" s="354">
        <f t="shared" si="275"/>
        <v>0</v>
      </c>
      <c r="I3684" s="351">
        <f t="shared" si="276"/>
        <v>42555</v>
      </c>
      <c r="J3684" s="353">
        <f t="array" ref="J3684">(PRODUCT(1+$F$2:F3684/100)-1)*100</f>
        <v>7980.0735539953594</v>
      </c>
      <c r="K3684" s="354">
        <f t="array" ref="K3684">(PRODUCT(1+$G$2:G3684/100)-1)*100</f>
        <v>155.60026224113344</v>
      </c>
      <c r="M3684" s="361">
        <f t="shared" si="277"/>
        <v>2.8220222283879197</v>
      </c>
    </row>
    <row r="3685" spans="1:13">
      <c r="A3685" s="350">
        <v>42556</v>
      </c>
      <c r="B3685" s="346">
        <v>97.91</v>
      </c>
      <c r="C3685" s="346">
        <v>3949.72</v>
      </c>
      <c r="D3685" s="346"/>
      <c r="E3685" s="351">
        <f t="shared" si="273"/>
        <v>42556</v>
      </c>
      <c r="F3685" s="353">
        <f t="shared" si="274"/>
        <v>1.2827143891589898</v>
      </c>
      <c r="G3685" s="354">
        <f t="shared" si="275"/>
        <v>-0.67795246285846655</v>
      </c>
      <c r="I3685" s="351">
        <f t="shared" si="276"/>
        <v>42556</v>
      </c>
      <c r="J3685" s="353">
        <f t="array" ref="J3685">(PRODUCT(1+$F$2:F3685/100)-1)*100</f>
        <v>8083.7178201270872</v>
      </c>
      <c r="K3685" s="354">
        <f t="array" ref="K3685">(PRODUCT(1+$G$2:G3685/100)-1)*100</f>
        <v>153.86741396819698</v>
      </c>
      <c r="M3685" s="361">
        <f t="shared" si="277"/>
        <v>2.8222884432885773</v>
      </c>
    </row>
    <row r="3686" spans="1:13">
      <c r="A3686" s="350">
        <v>42557</v>
      </c>
      <c r="B3686" s="346">
        <v>94.6</v>
      </c>
      <c r="C3686" s="346">
        <v>3972.26</v>
      </c>
      <c r="D3686" s="346"/>
      <c r="E3686" s="351">
        <f t="shared" si="273"/>
        <v>42557</v>
      </c>
      <c r="F3686" s="353">
        <f t="shared" si="274"/>
        <v>-3.3806557042181606</v>
      </c>
      <c r="G3686" s="354">
        <f t="shared" si="275"/>
        <v>0.57067336418785697</v>
      </c>
      <c r="I3686" s="351">
        <f t="shared" si="276"/>
        <v>42557</v>
      </c>
      <c r="J3686" s="353">
        <f t="array" ref="J3686">(PRODUCT(1+$F$2:F3686/100)-1)*100</f>
        <v>7807.0544968238419</v>
      </c>
      <c r="K3686" s="354">
        <f t="array" ref="K3686">(PRODUCT(1+$G$2:G3686/100)-1)*100</f>
        <v>155.31616768006603</v>
      </c>
      <c r="M3686" s="361">
        <f t="shared" si="277"/>
        <v>2.8244942194699978</v>
      </c>
    </row>
    <row r="3687" spans="1:13">
      <c r="A3687" s="350">
        <v>42558</v>
      </c>
      <c r="B3687" s="346">
        <v>95.1</v>
      </c>
      <c r="C3687" s="346">
        <v>3969.19</v>
      </c>
      <c r="D3687" s="346"/>
      <c r="E3687" s="351">
        <f t="shared" si="273"/>
        <v>42558</v>
      </c>
      <c r="F3687" s="353">
        <f t="shared" si="274"/>
        <v>0.5285412262156397</v>
      </c>
      <c r="G3687" s="354">
        <f t="shared" si="275"/>
        <v>-7.728597825923389E-2</v>
      </c>
      <c r="I3687" s="351">
        <f t="shared" si="276"/>
        <v>42558</v>
      </c>
      <c r="J3687" s="353">
        <f t="array" ref="J3687">(PRODUCT(1+$F$2:F3687/100)-1)*100</f>
        <v>7848.846539618894</v>
      </c>
      <c r="K3687" s="354">
        <f t="array" ref="K3687">(PRODUCT(1+$G$2:G3687/100)-1)*100</f>
        <v>155.11884408222048</v>
      </c>
      <c r="M3687" s="361">
        <f t="shared" si="277"/>
        <v>2.8219372045262205</v>
      </c>
    </row>
    <row r="3688" spans="1:13">
      <c r="A3688" s="350">
        <v>42559</v>
      </c>
      <c r="B3688" s="346">
        <v>97.06</v>
      </c>
      <c r="C3688" s="346">
        <v>4029.75</v>
      </c>
      <c r="D3688" s="346"/>
      <c r="E3688" s="351">
        <f t="shared" si="273"/>
        <v>42559</v>
      </c>
      <c r="F3688" s="353">
        <f t="shared" si="274"/>
        <v>2.0609884332281947</v>
      </c>
      <c r="G3688" s="354">
        <f t="shared" si="275"/>
        <v>1.5257521055933365</v>
      </c>
      <c r="I3688" s="351">
        <f t="shared" si="276"/>
        <v>42559</v>
      </c>
      <c r="J3688" s="353">
        <f t="array" ref="J3688">(PRODUCT(1+$F$2:F3688/100)-1)*100</f>
        <v>8012.671347375499</v>
      </c>
      <c r="K3688" s="354">
        <f t="array" ref="K3688">(PRODUCT(1+$G$2:G3688/100)-1)*100</f>
        <v>159.01132521757035</v>
      </c>
      <c r="M3688" s="361">
        <f t="shared" si="277"/>
        <v>2.8146995246914792</v>
      </c>
    </row>
    <row r="3689" spans="1:13">
      <c r="A3689" s="350">
        <v>42562</v>
      </c>
      <c r="B3689" s="346">
        <v>94.67</v>
      </c>
      <c r="C3689" s="346">
        <v>4043.49</v>
      </c>
      <c r="D3689" s="346"/>
      <c r="E3689" s="351">
        <f t="shared" si="273"/>
        <v>42562</v>
      </c>
      <c r="F3689" s="353">
        <f t="shared" si="274"/>
        <v>-2.4623943952194471</v>
      </c>
      <c r="G3689" s="354">
        <f t="shared" si="275"/>
        <v>0.34096407965753528</v>
      </c>
      <c r="I3689" s="351">
        <f t="shared" si="276"/>
        <v>42562</v>
      </c>
      <c r="J3689" s="353">
        <f t="array" ref="J3689">(PRODUCT(1+$F$2:F3689/100)-1)*100</f>
        <v>7812.9053828151509</v>
      </c>
      <c r="K3689" s="354">
        <f t="array" ref="K3689">(PRODUCT(1+$G$2:G3689/100)-1)*100</f>
        <v>159.89446079880722</v>
      </c>
      <c r="M3689" s="361">
        <f t="shared" si="277"/>
        <v>2.8156835677903995</v>
      </c>
    </row>
    <row r="3690" spans="1:13">
      <c r="A3690" s="350">
        <v>42563</v>
      </c>
      <c r="B3690" s="346">
        <v>95.97</v>
      </c>
      <c r="C3690" s="346">
        <v>4071.85</v>
      </c>
      <c r="D3690" s="346"/>
      <c r="E3690" s="351">
        <f t="shared" si="273"/>
        <v>42563</v>
      </c>
      <c r="F3690" s="353">
        <f t="shared" si="274"/>
        <v>1.3731910848209461</v>
      </c>
      <c r="G3690" s="354">
        <f t="shared" si="275"/>
        <v>0.7013743078380319</v>
      </c>
      <c r="I3690" s="351">
        <f t="shared" si="276"/>
        <v>42563</v>
      </c>
      <c r="J3690" s="353">
        <f t="array" ref="J3690">(PRODUCT(1+$F$2:F3690/100)-1)*100</f>
        <v>7921.5646940822853</v>
      </c>
      <c r="K3690" s="354">
        <f t="array" ref="K3690">(PRODUCT(1+$G$2:G3690/100)-1)*100</f>
        <v>161.71729377434426</v>
      </c>
      <c r="M3690" s="361">
        <f t="shared" si="277"/>
        <v>2.8160133366559186</v>
      </c>
    </row>
    <row r="3691" spans="1:13">
      <c r="A3691" s="350">
        <v>42564</v>
      </c>
      <c r="B3691" s="346">
        <v>96.43</v>
      </c>
      <c r="C3691" s="346">
        <v>4072.77</v>
      </c>
      <c r="D3691" s="346"/>
      <c r="E3691" s="351">
        <f t="shared" si="273"/>
        <v>42564</v>
      </c>
      <c r="F3691" s="353">
        <f t="shared" si="274"/>
        <v>0.47931645305825388</v>
      </c>
      <c r="G3691" s="354">
        <f t="shared" si="275"/>
        <v>2.259415253509367E-2</v>
      </c>
      <c r="I3691" s="351">
        <f t="shared" si="276"/>
        <v>42564</v>
      </c>
      <c r="J3691" s="353">
        <f t="array" ref="J3691">(PRODUCT(1+$F$2:F3691/100)-1)*100</f>
        <v>7960.0133734537339</v>
      </c>
      <c r="K3691" s="354">
        <f t="array" ref="K3691">(PRODUCT(1+$G$2:G3691/100)-1)*100</f>
        <v>161.77642657891033</v>
      </c>
      <c r="M3691" s="361">
        <f t="shared" si="277"/>
        <v>2.8098987423715109</v>
      </c>
    </row>
    <row r="3692" spans="1:13">
      <c r="A3692" s="350">
        <v>42565</v>
      </c>
      <c r="B3692" s="346">
        <v>98.02</v>
      </c>
      <c r="C3692" s="346">
        <v>4094.28</v>
      </c>
      <c r="D3692" s="346"/>
      <c r="E3692" s="351">
        <f t="shared" si="273"/>
        <v>42565</v>
      </c>
      <c r="F3692" s="353">
        <f t="shared" si="274"/>
        <v>1.6488644612672188</v>
      </c>
      <c r="G3692" s="354">
        <f t="shared" si="275"/>
        <v>0.52814178065543338</v>
      </c>
      <c r="I3692" s="351">
        <f t="shared" si="276"/>
        <v>42565</v>
      </c>
      <c r="J3692" s="353">
        <f t="array" ref="J3692">(PRODUCT(1+$F$2:F3692/100)-1)*100</f>
        <v>8092.912069541997</v>
      </c>
      <c r="K3692" s="354">
        <f t="array" ref="K3692">(PRODUCT(1+$G$2:G3692/100)-1)*100</f>
        <v>163.15897725958038</v>
      </c>
      <c r="M3692" s="361">
        <f t="shared" si="277"/>
        <v>2.810397830593971</v>
      </c>
    </row>
    <row r="3693" spans="1:13">
      <c r="A3693" s="350">
        <v>42566</v>
      </c>
      <c r="B3693" s="346">
        <v>98.39</v>
      </c>
      <c r="C3693" s="346">
        <v>4090.49</v>
      </c>
      <c r="D3693" s="346"/>
      <c r="E3693" s="351">
        <f t="shared" si="273"/>
        <v>42566</v>
      </c>
      <c r="F3693" s="353">
        <f t="shared" si="274"/>
        <v>0.37747398490104445</v>
      </c>
      <c r="G3693" s="354">
        <f t="shared" si="275"/>
        <v>-9.2568168273798879E-2</v>
      </c>
      <c r="I3693" s="351">
        <f t="shared" si="276"/>
        <v>42566</v>
      </c>
      <c r="J3693" s="353">
        <f t="array" ref="J3693">(PRODUCT(1+$F$2:F3693/100)-1)*100</f>
        <v>8123.8381812103353</v>
      </c>
      <c r="K3693" s="354">
        <f t="array" ref="K3693">(PRODUCT(1+$G$2:G3693/100)-1)*100</f>
        <v>162.9153758146831</v>
      </c>
      <c r="M3693" s="361">
        <f t="shared" si="277"/>
        <v>2.8102607165044509</v>
      </c>
    </row>
    <row r="3694" spans="1:13">
      <c r="A3694" s="350">
        <v>42569</v>
      </c>
      <c r="B3694" s="346">
        <v>98.81</v>
      </c>
      <c r="C3694" s="346">
        <v>4100.3999999999996</v>
      </c>
      <c r="D3694" s="346"/>
      <c r="E3694" s="351">
        <f t="shared" si="273"/>
        <v>42569</v>
      </c>
      <c r="F3694" s="353">
        <f t="shared" si="274"/>
        <v>0.42687264965952654</v>
      </c>
      <c r="G3694" s="354">
        <f t="shared" si="275"/>
        <v>0.24226926358454914</v>
      </c>
      <c r="I3694" s="351">
        <f t="shared" si="276"/>
        <v>42569</v>
      </c>
      <c r="J3694" s="353">
        <f t="array" ref="J3694">(PRODUCT(1+$F$2:F3694/100)-1)*100</f>
        <v>8158.9434971581795</v>
      </c>
      <c r="K3694" s="354">
        <f t="array" ref="K3694">(PRODUCT(1+$G$2:G3694/100)-1)*100</f>
        <v>163.55233895951989</v>
      </c>
      <c r="M3694" s="361">
        <f t="shared" si="277"/>
        <v>2.8086242936182519</v>
      </c>
    </row>
    <row r="3695" spans="1:13">
      <c r="A3695" s="350">
        <v>42570</v>
      </c>
      <c r="B3695" s="346">
        <v>85.84</v>
      </c>
      <c r="C3695" s="346">
        <v>4094.61</v>
      </c>
      <c r="D3695" s="346"/>
      <c r="E3695" s="351">
        <f t="shared" si="273"/>
        <v>42570</v>
      </c>
      <c r="F3695" s="353">
        <f t="shared" si="274"/>
        <v>-13.126201801437098</v>
      </c>
      <c r="G3695" s="354">
        <f t="shared" si="275"/>
        <v>-0.14120573602574016</v>
      </c>
      <c r="I3695" s="351">
        <f t="shared" si="276"/>
        <v>42570</v>
      </c>
      <c r="J3695" s="353">
        <f t="array" ref="J3695">(PRODUCT(1+$F$2:F3695/100)-1)*100</f>
        <v>7074.8579070545302</v>
      </c>
      <c r="K3695" s="354">
        <f t="array" ref="K3695">(PRODUCT(1+$G$2:G3695/100)-1)*100</f>
        <v>163.18018793947905</v>
      </c>
      <c r="M3695" s="361">
        <f t="shared" si="277"/>
        <v>2.8483652233926553</v>
      </c>
    </row>
    <row r="3696" spans="1:13">
      <c r="A3696" s="350">
        <v>42571</v>
      </c>
      <c r="B3696" s="346">
        <v>87.91</v>
      </c>
      <c r="C3696" s="346">
        <v>4112.6099999999997</v>
      </c>
      <c r="D3696" s="346"/>
      <c r="E3696" s="351">
        <f t="shared" si="273"/>
        <v>42571</v>
      </c>
      <c r="F3696" s="353">
        <f t="shared" si="274"/>
        <v>2.4114631873252579</v>
      </c>
      <c r="G3696" s="354">
        <f t="shared" si="275"/>
        <v>0.43960230644675136</v>
      </c>
      <c r="I3696" s="351">
        <f t="shared" si="276"/>
        <v>42571</v>
      </c>
      <c r="J3696" s="353">
        <f t="array" ref="J3696">(PRODUCT(1+$F$2:F3696/100)-1)*100</f>
        <v>7247.8769642260459</v>
      </c>
      <c r="K3696" s="354">
        <f t="array" ref="K3696">(PRODUCT(1+$G$2:G3696/100)-1)*100</f>
        <v>164.3371341157719</v>
      </c>
      <c r="M3696" s="361">
        <f t="shared" si="277"/>
        <v>2.8493605455051054</v>
      </c>
    </row>
    <row r="3697" spans="1:13">
      <c r="A3697" s="350">
        <v>42572</v>
      </c>
      <c r="B3697" s="346">
        <v>85.99</v>
      </c>
      <c r="C3697" s="346">
        <v>4097.82</v>
      </c>
      <c r="D3697" s="346"/>
      <c r="E3697" s="351">
        <f t="shared" si="273"/>
        <v>42572</v>
      </c>
      <c r="F3697" s="353">
        <f t="shared" si="274"/>
        <v>-2.1840518712319401</v>
      </c>
      <c r="G3697" s="354">
        <f t="shared" si="275"/>
        <v>-0.35962563919262891</v>
      </c>
      <c r="I3697" s="351">
        <f t="shared" si="276"/>
        <v>42572</v>
      </c>
      <c r="J3697" s="353">
        <f t="array" ref="J3697">(PRODUCT(1+$F$2:F3697/100)-1)*100</f>
        <v>7087.3955198930462</v>
      </c>
      <c r="K3697" s="354">
        <f t="array" ref="K3697">(PRODUCT(1+$G$2:G3697/100)-1)*100</f>
        <v>163.3865100075846</v>
      </c>
      <c r="M3697" s="361">
        <f t="shared" si="277"/>
        <v>2.8502905099361002</v>
      </c>
    </row>
    <row r="3698" spans="1:13">
      <c r="A3698" s="350">
        <v>42573</v>
      </c>
      <c r="B3698" s="346">
        <v>85.89</v>
      </c>
      <c r="C3698" s="346">
        <v>4116.5</v>
      </c>
      <c r="D3698" s="346"/>
      <c r="E3698" s="351">
        <f t="shared" si="273"/>
        <v>42573</v>
      </c>
      <c r="F3698" s="353">
        <f t="shared" si="274"/>
        <v>-0.11629259216187071</v>
      </c>
      <c r="G3698" s="354">
        <f t="shared" si="275"/>
        <v>0.45585213601377905</v>
      </c>
      <c r="I3698" s="351">
        <f t="shared" si="276"/>
        <v>42573</v>
      </c>
      <c r="J3698" s="353">
        <f t="array" ref="J3698">(PRODUCT(1+$F$2:F3698/100)-1)*100</f>
        <v>7079.0371113340352</v>
      </c>
      <c r="K3698" s="354">
        <f t="array" ref="K3698">(PRODUCT(1+$G$2:G3698/100)-1)*100</f>
        <v>164.58716303942631</v>
      </c>
      <c r="M3698" s="361">
        <f t="shared" si="277"/>
        <v>2.8455232261719394</v>
      </c>
    </row>
    <row r="3699" spans="1:13">
      <c r="A3699" s="350">
        <v>42576</v>
      </c>
      <c r="B3699" s="346">
        <v>87.66</v>
      </c>
      <c r="C3699" s="346">
        <v>4104.13</v>
      </c>
      <c r="D3699" s="346"/>
      <c r="E3699" s="351">
        <f t="shared" si="273"/>
        <v>42576</v>
      </c>
      <c r="F3699" s="353">
        <f t="shared" si="274"/>
        <v>2.0607754104086551</v>
      </c>
      <c r="G3699" s="354">
        <f t="shared" si="275"/>
        <v>-0.3004979958702747</v>
      </c>
      <c r="I3699" s="351">
        <f t="shared" si="276"/>
        <v>42576</v>
      </c>
      <c r="J3699" s="353">
        <f t="array" ref="J3699">(PRODUCT(1+$F$2:F3699/100)-1)*100</f>
        <v>7226.9809428285189</v>
      </c>
      <c r="K3699" s="354">
        <f t="array" ref="K3699">(PRODUCT(1+$G$2:G3699/100)-1)*100</f>
        <v>163.79208391716281</v>
      </c>
      <c r="M3699" s="361">
        <f t="shared" si="277"/>
        <v>2.8432012318303457</v>
      </c>
    </row>
    <row r="3700" spans="1:13">
      <c r="A3700" s="350">
        <v>42577</v>
      </c>
      <c r="B3700" s="346">
        <v>91.41</v>
      </c>
      <c r="C3700" s="346">
        <v>4105.57</v>
      </c>
      <c r="D3700" s="346"/>
      <c r="E3700" s="351">
        <f t="shared" si="273"/>
        <v>42577</v>
      </c>
      <c r="F3700" s="353">
        <f t="shared" si="274"/>
        <v>4.2778918548939115</v>
      </c>
      <c r="G3700" s="354">
        <f t="shared" si="275"/>
        <v>3.5086607880341347E-2</v>
      </c>
      <c r="I3700" s="351">
        <f t="shared" si="276"/>
        <v>42577</v>
      </c>
      <c r="J3700" s="353">
        <f t="array" ref="J3700">(PRODUCT(1+$F$2:F3700/100)-1)*100</f>
        <v>7540.4212637914088</v>
      </c>
      <c r="K3700" s="354">
        <f t="array" ref="K3700">(PRODUCT(1+$G$2:G3700/100)-1)*100</f>
        <v>163.88463961126618</v>
      </c>
      <c r="M3700" s="361">
        <f t="shared" si="277"/>
        <v>2.8460258594051986</v>
      </c>
    </row>
    <row r="3701" spans="1:13">
      <c r="A3701" s="350">
        <v>42578</v>
      </c>
      <c r="B3701" s="346">
        <v>92.04</v>
      </c>
      <c r="C3701" s="346">
        <v>4100.8100000000004</v>
      </c>
      <c r="D3701" s="346"/>
      <c r="E3701" s="351">
        <f t="shared" si="273"/>
        <v>42578</v>
      </c>
      <c r="F3701" s="353">
        <f t="shared" si="274"/>
        <v>0.68920249425665769</v>
      </c>
      <c r="G3701" s="354">
        <f t="shared" si="275"/>
        <v>-0.11594005217300252</v>
      </c>
      <c r="I3701" s="351">
        <f t="shared" si="276"/>
        <v>42578</v>
      </c>
      <c r="J3701" s="353">
        <f t="array" ref="J3701">(PRODUCT(1+$F$2:F3701/100)-1)*100</f>
        <v>7593.0792377131747</v>
      </c>
      <c r="K3701" s="354">
        <f t="array" ref="K3701">(PRODUCT(1+$G$2:G3701/100)-1)*100</f>
        <v>163.57869162242434</v>
      </c>
      <c r="M3701" s="361">
        <f t="shared" si="277"/>
        <v>2.8460626501943289</v>
      </c>
    </row>
    <row r="3702" spans="1:13">
      <c r="A3702" s="350">
        <v>42579</v>
      </c>
      <c r="B3702" s="346">
        <v>91.65</v>
      </c>
      <c r="C3702" s="346">
        <v>4107.75</v>
      </c>
      <c r="D3702" s="346"/>
      <c r="E3702" s="351">
        <f t="shared" si="273"/>
        <v>42579</v>
      </c>
      <c r="F3702" s="353">
        <f t="shared" si="274"/>
        <v>-0.4237288135593209</v>
      </c>
      <c r="G3702" s="354">
        <f t="shared" si="275"/>
        <v>0.16923485847917252</v>
      </c>
      <c r="I3702" s="351">
        <f t="shared" si="276"/>
        <v>42579</v>
      </c>
      <c r="J3702" s="353">
        <f t="array" ref="J3702">(PRODUCT(1+$F$2:F3702/100)-1)*100</f>
        <v>7560.4814443330342</v>
      </c>
      <c r="K3702" s="354">
        <f t="array" ref="K3702">(PRODUCT(1+$G$2:G3702/100)-1)*100</f>
        <v>164.02475864817282</v>
      </c>
      <c r="M3702" s="361">
        <f t="shared" si="277"/>
        <v>2.8460264320127697</v>
      </c>
    </row>
    <row r="3703" spans="1:13">
      <c r="A3703" s="350">
        <v>42580</v>
      </c>
      <c r="B3703" s="346">
        <v>91.25</v>
      </c>
      <c r="C3703" s="346">
        <v>4114.51</v>
      </c>
      <c r="D3703" s="346"/>
      <c r="E3703" s="351">
        <f t="shared" si="273"/>
        <v>42580</v>
      </c>
      <c r="F3703" s="353">
        <f t="shared" si="274"/>
        <v>-0.43644298963448902</v>
      </c>
      <c r="G3703" s="354">
        <f t="shared" si="275"/>
        <v>0.16456697705558021</v>
      </c>
      <c r="I3703" s="351">
        <f t="shared" si="276"/>
        <v>42580</v>
      </c>
      <c r="J3703" s="353">
        <f t="array" ref="J3703">(PRODUCT(1+$F$2:F3703/100)-1)*100</f>
        <v>7527.0478100969913</v>
      </c>
      <c r="K3703" s="354">
        <f t="array" ref="K3703">(PRODUCT(1+$G$2:G3703/100)-1)*100</f>
        <v>164.45925621215838</v>
      </c>
      <c r="M3703" s="361">
        <f t="shared" si="277"/>
        <v>2.8460113317807481</v>
      </c>
    </row>
    <row r="3704" spans="1:13">
      <c r="A3704" s="350">
        <v>42583</v>
      </c>
      <c r="B3704" s="346">
        <v>94.37</v>
      </c>
      <c r="C3704" s="346">
        <v>4109.28</v>
      </c>
      <c r="D3704" s="346"/>
      <c r="E3704" s="351">
        <f t="shared" si="273"/>
        <v>42583</v>
      </c>
      <c r="F3704" s="353">
        <f t="shared" si="274"/>
        <v>3.4191780821917872</v>
      </c>
      <c r="G3704" s="354">
        <f t="shared" si="275"/>
        <v>-0.12711112623375875</v>
      </c>
      <c r="I3704" s="351">
        <f t="shared" si="276"/>
        <v>42583</v>
      </c>
      <c r="J3704" s="353">
        <f t="array" ref="J3704">(PRODUCT(1+$F$2:F3704/100)-1)*100</f>
        <v>7787.8301571381162</v>
      </c>
      <c r="K3704" s="354">
        <f t="array" ref="K3704">(PRODUCT(1+$G$2:G3704/100)-1)*100</f>
        <v>164.1230990731577</v>
      </c>
      <c r="M3704" s="361">
        <f t="shared" si="277"/>
        <v>2.848385032722129</v>
      </c>
    </row>
    <row r="3705" spans="1:13">
      <c r="A3705" s="350">
        <v>42584</v>
      </c>
      <c r="B3705" s="346">
        <v>93.56</v>
      </c>
      <c r="C3705" s="346">
        <v>4083.25</v>
      </c>
      <c r="D3705" s="346"/>
      <c r="E3705" s="351">
        <f t="shared" si="273"/>
        <v>42584</v>
      </c>
      <c r="F3705" s="353">
        <f t="shared" si="274"/>
        <v>-0.85832361979443217</v>
      </c>
      <c r="G3705" s="354">
        <f t="shared" si="275"/>
        <v>-0.63344430167814325</v>
      </c>
      <c r="I3705" s="351">
        <f t="shared" si="276"/>
        <v>42584</v>
      </c>
      <c r="J3705" s="353">
        <f t="array" ref="J3705">(PRODUCT(1+$F$2:F3705/100)-1)*100</f>
        <v>7720.1270478101305</v>
      </c>
      <c r="K3705" s="354">
        <f t="array" ref="K3705">(PRODUCT(1+$G$2:G3705/100)-1)*100</f>
        <v>162.45002635266306</v>
      </c>
      <c r="M3705" s="361">
        <f t="shared" si="277"/>
        <v>2.8479481669741302</v>
      </c>
    </row>
    <row r="3706" spans="1:13">
      <c r="A3706" s="350">
        <v>42585</v>
      </c>
      <c r="B3706" s="346">
        <v>93.1</v>
      </c>
      <c r="C3706" s="346">
        <v>4097.3</v>
      </c>
      <c r="D3706" s="346"/>
      <c r="E3706" s="351">
        <f t="shared" si="273"/>
        <v>42585</v>
      </c>
      <c r="F3706" s="353">
        <f t="shared" si="274"/>
        <v>-0.49166310389056056</v>
      </c>
      <c r="G3706" s="354">
        <f t="shared" si="275"/>
        <v>0.34408865487052243</v>
      </c>
      <c r="I3706" s="351">
        <f t="shared" si="276"/>
        <v>42585</v>
      </c>
      <c r="J3706" s="353">
        <f t="array" ref="J3706">(PRODUCT(1+$F$2:F3706/100)-1)*100</f>
        <v>7681.6783684386819</v>
      </c>
      <c r="K3706" s="354">
        <f t="array" ref="K3706">(PRODUCT(1+$G$2:G3706/100)-1)*100</f>
        <v>163.35308711804726</v>
      </c>
      <c r="M3706" s="361">
        <f t="shared" si="277"/>
        <v>2.8476391277465232</v>
      </c>
    </row>
    <row r="3707" spans="1:13">
      <c r="A3707" s="350">
        <v>42586</v>
      </c>
      <c r="B3707" s="346">
        <v>93.44</v>
      </c>
      <c r="C3707" s="346">
        <v>4099.21</v>
      </c>
      <c r="D3707" s="346"/>
      <c r="E3707" s="351">
        <f t="shared" si="273"/>
        <v>42586</v>
      </c>
      <c r="F3707" s="353">
        <f t="shared" si="274"/>
        <v>0.36519871106337476</v>
      </c>
      <c r="G3707" s="354">
        <f t="shared" si="275"/>
        <v>4.6616064237414712E-2</v>
      </c>
      <c r="I3707" s="351">
        <f t="shared" si="276"/>
        <v>42586</v>
      </c>
      <c r="J3707" s="353">
        <f t="array" ref="J3707">(PRODUCT(1+$F$2:F3707/100)-1)*100</f>
        <v>7710.0969575393183</v>
      </c>
      <c r="K3707" s="354">
        <f t="array" ref="K3707">(PRODUCT(1+$G$2:G3707/100)-1)*100</f>
        <v>163.47585196230941</v>
      </c>
      <c r="M3707" s="361">
        <f t="shared" si="277"/>
        <v>2.8456958236240171</v>
      </c>
    </row>
    <row r="3708" spans="1:13">
      <c r="A3708" s="350">
        <v>42587</v>
      </c>
      <c r="B3708" s="346">
        <v>97.03</v>
      </c>
      <c r="C3708" s="346">
        <v>4134.5600000000004</v>
      </c>
      <c r="D3708" s="346"/>
      <c r="E3708" s="351">
        <f t="shared" si="273"/>
        <v>42587</v>
      </c>
      <c r="F3708" s="353">
        <f t="shared" si="274"/>
        <v>3.8420376712328785</v>
      </c>
      <c r="G3708" s="354">
        <f t="shared" si="275"/>
        <v>0.86236128424745928</v>
      </c>
      <c r="I3708" s="351">
        <f t="shared" si="276"/>
        <v>42587</v>
      </c>
      <c r="J3708" s="353">
        <f t="array" ref="J3708">(PRODUCT(1+$F$2:F3708/100)-1)*100</f>
        <v>8010.1638248077916</v>
      </c>
      <c r="K3708" s="354">
        <f t="array" ref="K3708">(PRODUCT(1+$G$2:G3708/100)-1)*100</f>
        <v>165.74796570297349</v>
      </c>
      <c r="M3708" s="361">
        <f t="shared" si="277"/>
        <v>2.8486408199632716</v>
      </c>
    </row>
    <row r="3709" spans="1:13">
      <c r="A3709" s="350">
        <v>42590</v>
      </c>
      <c r="B3709" s="346">
        <v>95.11</v>
      </c>
      <c r="C3709" s="346">
        <v>4131.1899999999996</v>
      </c>
      <c r="D3709" s="346"/>
      <c r="E3709" s="351">
        <f t="shared" si="273"/>
        <v>42590</v>
      </c>
      <c r="F3709" s="353">
        <f t="shared" si="274"/>
        <v>-1.978769452746576</v>
      </c>
      <c r="G3709" s="354">
        <f t="shared" si="275"/>
        <v>-8.1508068573221681E-2</v>
      </c>
      <c r="I3709" s="351">
        <f t="shared" si="276"/>
        <v>42590</v>
      </c>
      <c r="J3709" s="353">
        <f t="array" ref="J3709">(PRODUCT(1+$F$2:F3709/100)-1)*100</f>
        <v>7849.6823804747919</v>
      </c>
      <c r="K3709" s="354">
        <f t="array" ref="K3709">(PRODUCT(1+$G$2:G3709/100)-1)*100</f>
        <v>165.5313596688564</v>
      </c>
      <c r="M3709" s="361">
        <f t="shared" si="277"/>
        <v>2.8479383857230922</v>
      </c>
    </row>
    <row r="3710" spans="1:13">
      <c r="A3710" s="350">
        <v>42591</v>
      </c>
      <c r="B3710" s="346">
        <v>93.99</v>
      </c>
      <c r="C3710" s="346">
        <v>4132.96</v>
      </c>
      <c r="D3710" s="346"/>
      <c r="E3710" s="351">
        <f t="shared" si="273"/>
        <v>42591</v>
      </c>
      <c r="F3710" s="353">
        <f t="shared" si="274"/>
        <v>-1.1775838502786296</v>
      </c>
      <c r="G3710" s="354">
        <f t="shared" si="275"/>
        <v>4.2844797745944518E-2</v>
      </c>
      <c r="I3710" s="351">
        <f t="shared" si="276"/>
        <v>42591</v>
      </c>
      <c r="J3710" s="353">
        <f t="array" ref="J3710">(PRODUCT(1+$F$2:F3710/100)-1)*100</f>
        <v>7756.0682046138754</v>
      </c>
      <c r="K3710" s="354">
        <f t="array" ref="K3710">(PRODUCT(1+$G$2:G3710/100)-1)*100</f>
        <v>165.64512604285858</v>
      </c>
      <c r="M3710" s="361">
        <f t="shared" si="277"/>
        <v>2.848320970968548</v>
      </c>
    </row>
    <row r="3711" spans="1:13">
      <c r="A3711" s="350">
        <v>42592</v>
      </c>
      <c r="B3711" s="346">
        <v>93.93</v>
      </c>
      <c r="C3711" s="346">
        <v>4122.6499999999996</v>
      </c>
      <c r="D3711" s="346"/>
      <c r="E3711" s="351">
        <f t="shared" si="273"/>
        <v>42592</v>
      </c>
      <c r="F3711" s="353">
        <f t="shared" si="274"/>
        <v>-6.3836578359388607E-2</v>
      </c>
      <c r="G3711" s="354">
        <f t="shared" si="275"/>
        <v>-0.24945801556270908</v>
      </c>
      <c r="I3711" s="351">
        <f t="shared" si="276"/>
        <v>42592</v>
      </c>
      <c r="J3711" s="353">
        <f t="array" ref="J3711">(PRODUCT(1+$F$2:F3711/100)-1)*100</f>
        <v>7751.0531594784698</v>
      </c>
      <c r="K3711" s="354">
        <f t="array" ref="K3711">(PRODUCT(1+$G$2:G3711/100)-1)*100</f>
        <v>164.98245298299304</v>
      </c>
      <c r="M3711" s="361">
        <f t="shared" si="277"/>
        <v>2.8481975793062859</v>
      </c>
    </row>
    <row r="3712" spans="1:13">
      <c r="A3712" s="350">
        <v>42593</v>
      </c>
      <c r="B3712" s="346">
        <v>95.89</v>
      </c>
      <c r="C3712" s="346">
        <v>4142.72</v>
      </c>
      <c r="D3712" s="346"/>
      <c r="E3712" s="351">
        <f t="shared" si="273"/>
        <v>42593</v>
      </c>
      <c r="F3712" s="353">
        <f t="shared" si="274"/>
        <v>2.0866602789311184</v>
      </c>
      <c r="G3712" s="354">
        <f t="shared" si="275"/>
        <v>0.48682279601715006</v>
      </c>
      <c r="I3712" s="351">
        <f t="shared" si="276"/>
        <v>42593</v>
      </c>
      <c r="J3712" s="353">
        <f t="array" ref="J3712">(PRODUCT(1+$F$2:F3712/100)-1)*100</f>
        <v>7914.8779672350729</v>
      </c>
      <c r="K3712" s="354">
        <f t="array" ref="K3712">(PRODUCT(1+$G$2:G3712/100)-1)*100</f>
        <v>166.27244796955969</v>
      </c>
      <c r="M3712" s="361">
        <f t="shared" si="277"/>
        <v>2.8486129407093488</v>
      </c>
    </row>
    <row r="3713" spans="1:13">
      <c r="A3713" s="350">
        <v>42594</v>
      </c>
      <c r="B3713" s="346">
        <v>96.59</v>
      </c>
      <c r="C3713" s="346">
        <v>4139.63</v>
      </c>
      <c r="D3713" s="346"/>
      <c r="E3713" s="351">
        <f t="shared" si="273"/>
        <v>42594</v>
      </c>
      <c r="F3713" s="353">
        <f t="shared" si="274"/>
        <v>0.73000312858484406</v>
      </c>
      <c r="G3713" s="354">
        <f t="shared" si="275"/>
        <v>-7.4588676038933599E-2</v>
      </c>
      <c r="I3713" s="351">
        <f t="shared" si="276"/>
        <v>42594</v>
      </c>
      <c r="J3713" s="353">
        <f t="array" ref="J3713">(PRODUCT(1+$F$2:F3713/100)-1)*100</f>
        <v>7973.3868271481451</v>
      </c>
      <c r="K3713" s="354">
        <f t="array" ref="K3713">(PRODUCT(1+$G$2:G3713/100)-1)*100</f>
        <v>166.07383887596274</v>
      </c>
      <c r="M3713" s="361">
        <f t="shared" si="277"/>
        <v>2.8485243201020136</v>
      </c>
    </row>
    <row r="3714" spans="1:13">
      <c r="A3714" s="350">
        <v>42597</v>
      </c>
      <c r="B3714" s="346">
        <v>95.31</v>
      </c>
      <c r="C3714" s="346">
        <v>4151.6899999999996</v>
      </c>
      <c r="D3714" s="346"/>
      <c r="E3714" s="351">
        <f t="shared" si="273"/>
        <v>42597</v>
      </c>
      <c r="F3714" s="353">
        <f t="shared" si="274"/>
        <v>-1.3251889429547581</v>
      </c>
      <c r="G3714" s="354">
        <f t="shared" si="275"/>
        <v>0.29133038459958627</v>
      </c>
      <c r="I3714" s="351">
        <f t="shared" si="276"/>
        <v>42597</v>
      </c>
      <c r="J3714" s="353">
        <f t="array" ref="J3714">(PRODUCT(1+$F$2:F3714/100)-1)*100</f>
        <v>7866.3991975928129</v>
      </c>
      <c r="K3714" s="354">
        <f t="array" ref="K3714">(PRODUCT(1+$G$2:G3714/100)-1)*100</f>
        <v>166.84899281407897</v>
      </c>
      <c r="M3714" s="361">
        <f t="shared" si="277"/>
        <v>2.8488583077944494</v>
      </c>
    </row>
    <row r="3715" spans="1:13">
      <c r="A3715" s="350">
        <v>42598</v>
      </c>
      <c r="B3715" s="346">
        <v>95.12</v>
      </c>
      <c r="C3715" s="346">
        <v>4129.68</v>
      </c>
      <c r="D3715" s="346"/>
      <c r="E3715" s="351">
        <f t="shared" ref="E3715:E3778" si="278">A3715</f>
        <v>42598</v>
      </c>
      <c r="F3715" s="353">
        <f t="shared" ref="F3715:F3776" si="279">((B3715/B3714)-1)*100</f>
        <v>-0.19934949113419309</v>
      </c>
      <c r="G3715" s="354">
        <f t="shared" ref="G3715:G3776" si="280">((C3715/C3714)-1)*100</f>
        <v>-0.53014555518353657</v>
      </c>
      <c r="I3715" s="351">
        <f t="shared" ref="I3715:I3769" si="281">E3715</f>
        <v>42598</v>
      </c>
      <c r="J3715" s="353">
        <f t="array" ref="J3715">(PRODUCT(1+$F$2:F3715/100)-1)*100</f>
        <v>7850.5182213306925</v>
      </c>
      <c r="K3715" s="354">
        <f t="array" ref="K3715">(PRODUCT(1+$G$2:G3715/100)-1)*100</f>
        <v>165.43430473962309</v>
      </c>
      <c r="M3715" s="361">
        <f t="shared" si="277"/>
        <v>2.8463372567958949</v>
      </c>
    </row>
    <row r="3716" spans="1:13">
      <c r="A3716" s="350">
        <v>42599</v>
      </c>
      <c r="B3716" s="346">
        <v>96.37</v>
      </c>
      <c r="C3716" s="346">
        <v>4138.42</v>
      </c>
      <c r="D3716" s="346"/>
      <c r="E3716" s="351">
        <f t="shared" si="278"/>
        <v>42599</v>
      </c>
      <c r="F3716" s="353">
        <f t="shared" si="279"/>
        <v>1.3141295206055448</v>
      </c>
      <c r="G3716" s="354">
        <f t="shared" si="280"/>
        <v>0.21163867418299009</v>
      </c>
      <c r="I3716" s="351">
        <f t="shared" si="281"/>
        <v>42599</v>
      </c>
      <c r="J3716" s="353">
        <f t="array" ref="J3716">(PRODUCT(1+$F$2:F3716/100)-1)*100</f>
        <v>7954.9983283183228</v>
      </c>
      <c r="K3716" s="354">
        <f t="array" ref="K3716">(PRODUCT(1+$G$2:G3716/100)-1)*100</f>
        <v>165.99606638300085</v>
      </c>
      <c r="M3716" s="361">
        <f t="shared" si="277"/>
        <v>2.8457438969185875</v>
      </c>
    </row>
    <row r="3717" spans="1:13">
      <c r="A3717" s="350">
        <v>42600</v>
      </c>
      <c r="B3717" s="346">
        <v>96.16</v>
      </c>
      <c r="C3717" s="346">
        <v>4147.6400000000003</v>
      </c>
      <c r="D3717" s="346"/>
      <c r="E3717" s="351">
        <f t="shared" si="278"/>
        <v>42600</v>
      </c>
      <c r="F3717" s="353">
        <f t="shared" si="279"/>
        <v>-0.21791013800975811</v>
      </c>
      <c r="G3717" s="354">
        <f t="shared" si="280"/>
        <v>0.22279034027479216</v>
      </c>
      <c r="I3717" s="351">
        <f t="shared" si="281"/>
        <v>42600</v>
      </c>
      <c r="J3717" s="353">
        <f t="array" ref="J3717">(PRODUCT(1+$F$2:F3717/100)-1)*100</f>
        <v>7937.4456703443993</v>
      </c>
      <c r="K3717" s="354">
        <f t="array" ref="K3717">(PRODUCT(1+$G$2:G3717/100)-1)*100</f>
        <v>166.58867992441313</v>
      </c>
      <c r="M3717" s="361">
        <f t="shared" si="277"/>
        <v>2.8457683189686915</v>
      </c>
    </row>
    <row r="3718" spans="1:13">
      <c r="A3718" s="350">
        <v>42601</v>
      </c>
      <c r="B3718" s="346">
        <v>95.87</v>
      </c>
      <c r="C3718" s="346">
        <v>4142.2299999999996</v>
      </c>
      <c r="D3718" s="346"/>
      <c r="E3718" s="351">
        <f t="shared" si="278"/>
        <v>42601</v>
      </c>
      <c r="F3718" s="353">
        <f t="shared" si="279"/>
        <v>-0.30158069883526872</v>
      </c>
      <c r="G3718" s="354">
        <f t="shared" si="280"/>
        <v>-0.13043562122075913</v>
      </c>
      <c r="I3718" s="351">
        <f t="shared" si="281"/>
        <v>42601</v>
      </c>
      <c r="J3718" s="353">
        <f t="array" ref="J3718">(PRODUCT(1+$F$2:F3718/100)-1)*100</f>
        <v>7913.2062855232707</v>
      </c>
      <c r="K3718" s="354">
        <f t="array" ref="K3718">(PRODUCT(1+$G$2:G3718/100)-1)*100</f>
        <v>166.24095332364953</v>
      </c>
      <c r="M3718" s="361">
        <f t="shared" si="277"/>
        <v>2.8400980322393368</v>
      </c>
    </row>
    <row r="3719" spans="1:13">
      <c r="A3719" s="350">
        <v>42604</v>
      </c>
      <c r="B3719" s="346">
        <v>95.26</v>
      </c>
      <c r="C3719" s="346">
        <v>4139.97</v>
      </c>
      <c r="D3719" s="346"/>
      <c r="E3719" s="351">
        <f t="shared" si="278"/>
        <v>42604</v>
      </c>
      <c r="F3719" s="353">
        <f t="shared" si="279"/>
        <v>-0.63627829352247423</v>
      </c>
      <c r="G3719" s="354">
        <f t="shared" si="280"/>
        <v>-5.4559983390567446E-2</v>
      </c>
      <c r="I3719" s="351">
        <f t="shared" si="281"/>
        <v>42604</v>
      </c>
      <c r="J3719" s="353">
        <f t="array" ref="J3719">(PRODUCT(1+$F$2:F3719/100)-1)*100</f>
        <v>7862.2199933133079</v>
      </c>
      <c r="K3719" s="354">
        <f t="array" ref="K3719">(PRODUCT(1+$G$2:G3719/100)-1)*100</f>
        <v>166.09569230373725</v>
      </c>
      <c r="M3719" s="361">
        <f t="shared" si="277"/>
        <v>2.8399020312770649</v>
      </c>
    </row>
    <row r="3720" spans="1:13">
      <c r="A3720" s="350">
        <v>42605</v>
      </c>
      <c r="B3720" s="346">
        <v>95.94</v>
      </c>
      <c r="C3720" s="346">
        <v>4148.16</v>
      </c>
      <c r="D3720" s="346"/>
      <c r="E3720" s="351">
        <f t="shared" si="278"/>
        <v>42605</v>
      </c>
      <c r="F3720" s="353">
        <f t="shared" si="279"/>
        <v>0.71383581776189864</v>
      </c>
      <c r="G3720" s="354">
        <f t="shared" si="280"/>
        <v>0.19782752048926877</v>
      </c>
      <c r="I3720" s="351">
        <f t="shared" si="281"/>
        <v>42605</v>
      </c>
      <c r="J3720" s="353">
        <f t="array" ref="J3720">(PRODUCT(1+$F$2:F3720/100)-1)*100</f>
        <v>7919.0571715145761</v>
      </c>
      <c r="K3720" s="354">
        <f t="array" ref="K3720">(PRODUCT(1+$G$2:G3720/100)-1)*100</f>
        <v>166.62210281395048</v>
      </c>
      <c r="M3720" s="361">
        <f t="shared" si="277"/>
        <v>2.8399386458157125</v>
      </c>
    </row>
    <row r="3721" spans="1:13">
      <c r="A3721" s="350">
        <v>42606</v>
      </c>
      <c r="B3721" s="346">
        <v>95.18</v>
      </c>
      <c r="C3721" s="346">
        <v>4126.6499999999996</v>
      </c>
      <c r="D3721" s="346"/>
      <c r="E3721" s="351">
        <f t="shared" si="278"/>
        <v>42606</v>
      </c>
      <c r="F3721" s="353">
        <f t="shared" si="279"/>
        <v>-0.79216176777151537</v>
      </c>
      <c r="G3721" s="354">
        <f t="shared" si="280"/>
        <v>-0.51854316130526268</v>
      </c>
      <c r="I3721" s="351">
        <f t="shared" si="281"/>
        <v>42606</v>
      </c>
      <c r="J3721" s="353">
        <f t="array" ref="J3721">(PRODUCT(1+$F$2:F3721/100)-1)*100</f>
        <v>7855.5332664660982</v>
      </c>
      <c r="K3721" s="354">
        <f t="array" ref="K3721">(PRODUCT(1+$G$2:G3721/100)-1)*100</f>
        <v>165.23955213328043</v>
      </c>
      <c r="M3721" s="361">
        <f t="shared" si="277"/>
        <v>2.8380619939832168</v>
      </c>
    </row>
    <row r="3722" spans="1:13">
      <c r="A3722" s="350">
        <v>42607</v>
      </c>
      <c r="B3722" s="346">
        <v>97.32</v>
      </c>
      <c r="C3722" s="346">
        <v>4121.09</v>
      </c>
      <c r="D3722" s="346"/>
      <c r="E3722" s="351">
        <f t="shared" si="278"/>
        <v>42607</v>
      </c>
      <c r="F3722" s="353">
        <f t="shared" si="279"/>
        <v>2.2483715066190291</v>
      </c>
      <c r="G3722" s="354">
        <f t="shared" si="280"/>
        <v>-0.13473398519379121</v>
      </c>
      <c r="I3722" s="351">
        <f t="shared" si="281"/>
        <v>42607</v>
      </c>
      <c r="J3722" s="353">
        <f t="array" ref="J3722">(PRODUCT(1+$F$2:F3722/100)-1)*100</f>
        <v>8034.4032096289193</v>
      </c>
      <c r="K3722" s="354">
        <f t="array" ref="K3722">(PRODUCT(1+$G$2:G3722/100)-1)*100</f>
        <v>164.88218431438111</v>
      </c>
      <c r="M3722" s="361">
        <f t="shared" si="277"/>
        <v>2.8386014967977822</v>
      </c>
    </row>
    <row r="3723" spans="1:13">
      <c r="A3723" s="350">
        <v>42608</v>
      </c>
      <c r="B3723" s="346">
        <v>97.58</v>
      </c>
      <c r="C3723" s="346">
        <v>4114.68</v>
      </c>
      <c r="D3723" s="346"/>
      <c r="E3723" s="351">
        <f t="shared" si="278"/>
        <v>42608</v>
      </c>
      <c r="F3723" s="353">
        <f t="shared" si="279"/>
        <v>0.26715988491574638</v>
      </c>
      <c r="G3723" s="354">
        <f t="shared" si="280"/>
        <v>-0.15554137376275756</v>
      </c>
      <c r="I3723" s="351">
        <f t="shared" si="281"/>
        <v>42608</v>
      </c>
      <c r="J3723" s="353">
        <f t="array" ref="J3723">(PRODUCT(1+$F$2:F3723/100)-1)*100</f>
        <v>8056.1350718823478</v>
      </c>
      <c r="K3723" s="354">
        <f t="array" ref="K3723">(PRODUCT(1+$G$2:G3723/100)-1)*100</f>
        <v>164.47018292604571</v>
      </c>
      <c r="M3723" s="361">
        <f t="shared" si="277"/>
        <v>2.8371771507604904</v>
      </c>
    </row>
    <row r="3724" spans="1:13">
      <c r="A3724" s="350">
        <v>42611</v>
      </c>
      <c r="B3724" s="346">
        <v>97.3</v>
      </c>
      <c r="C3724" s="346">
        <v>4136.75</v>
      </c>
      <c r="D3724" s="346"/>
      <c r="E3724" s="351">
        <f t="shared" si="278"/>
        <v>42611</v>
      </c>
      <c r="F3724" s="353">
        <f t="shared" si="279"/>
        <v>-0.28694404591105283</v>
      </c>
      <c r="G3724" s="354">
        <f t="shared" si="280"/>
        <v>0.53637220877442715</v>
      </c>
      <c r="I3724" s="351">
        <f t="shared" si="281"/>
        <v>42611</v>
      </c>
      <c r="J3724" s="353">
        <f t="array" ref="J3724">(PRODUCT(1+$F$2:F3724/100)-1)*100</f>
        <v>8032.7315279171171</v>
      </c>
      <c r="K3724" s="354">
        <f t="array" ref="K3724">(PRODUCT(1+$G$2:G3724/100)-1)*100</f>
        <v>165.88872748775589</v>
      </c>
      <c r="M3724" s="361">
        <f t="shared" si="277"/>
        <v>2.8358145087068074</v>
      </c>
    </row>
    <row r="3725" spans="1:13">
      <c r="A3725" s="350">
        <v>42612</v>
      </c>
      <c r="B3725" s="346">
        <v>97.45</v>
      </c>
      <c r="C3725" s="346">
        <v>4129.34</v>
      </c>
      <c r="D3725" s="346"/>
      <c r="E3725" s="351">
        <f t="shared" si="278"/>
        <v>42612</v>
      </c>
      <c r="F3725" s="353">
        <f t="shared" si="279"/>
        <v>0.15416238437822027</v>
      </c>
      <c r="G3725" s="354">
        <f t="shared" si="280"/>
        <v>-0.17912612558167451</v>
      </c>
      <c r="I3725" s="351">
        <f t="shared" si="281"/>
        <v>42612</v>
      </c>
      <c r="J3725" s="353">
        <f t="array" ref="J3725">(PRODUCT(1+$F$2:F3725/100)-1)*100</f>
        <v>8045.2691407556331</v>
      </c>
      <c r="K3725" s="354">
        <f t="array" ref="K3725">(PRODUCT(1+$G$2:G3725/100)-1)*100</f>
        <v>165.41245131184868</v>
      </c>
      <c r="M3725" s="361">
        <f t="shared" si="277"/>
        <v>2.8353510595062308</v>
      </c>
    </row>
    <row r="3726" spans="1:13">
      <c r="A3726" s="350">
        <v>42613</v>
      </c>
      <c r="B3726" s="346">
        <v>97.45</v>
      </c>
      <c r="C3726" s="346">
        <v>4120.29</v>
      </c>
      <c r="D3726" s="346"/>
      <c r="E3726" s="351">
        <f t="shared" si="278"/>
        <v>42613</v>
      </c>
      <c r="F3726" s="353">
        <f t="shared" si="279"/>
        <v>0</v>
      </c>
      <c r="G3726" s="354">
        <f t="shared" si="280"/>
        <v>-0.21916335298135525</v>
      </c>
      <c r="I3726" s="351">
        <f t="shared" si="281"/>
        <v>42613</v>
      </c>
      <c r="J3726" s="353">
        <f t="array" ref="J3726">(PRODUCT(1+$F$2:F3726/100)-1)*100</f>
        <v>8045.2691407556331</v>
      </c>
      <c r="K3726" s="354">
        <f t="array" ref="K3726">(PRODUCT(1+$G$2:G3726/100)-1)*100</f>
        <v>164.83076448432362</v>
      </c>
      <c r="M3726" s="361">
        <f t="shared" si="277"/>
        <v>2.8348352013280125</v>
      </c>
    </row>
    <row r="3727" spans="1:13">
      <c r="A3727" s="350">
        <v>42614</v>
      </c>
      <c r="B3727" s="346">
        <v>97.38</v>
      </c>
      <c r="C3727" s="346">
        <v>4120.17</v>
      </c>
      <c r="D3727" s="346"/>
      <c r="E3727" s="351">
        <f t="shared" si="278"/>
        <v>42614</v>
      </c>
      <c r="F3727" s="353">
        <f t="shared" si="279"/>
        <v>-7.1831708568503849E-2</v>
      </c>
      <c r="G3727" s="354">
        <f t="shared" si="280"/>
        <v>-2.9124163590354968E-3</v>
      </c>
      <c r="I3727" s="351">
        <f t="shared" si="281"/>
        <v>42614</v>
      </c>
      <c r="J3727" s="353">
        <f t="array" ref="J3727">(PRODUCT(1+$F$2:F3727/100)-1)*100</f>
        <v>8039.418254764325</v>
      </c>
      <c r="K3727" s="354">
        <f t="array" ref="K3727">(PRODUCT(1+$G$2:G3727/100)-1)*100</f>
        <v>164.82305150981503</v>
      </c>
      <c r="M3727" s="361">
        <f t="shared" si="277"/>
        <v>2.8348412864536785</v>
      </c>
    </row>
    <row r="3728" spans="1:13">
      <c r="A3728" s="350">
        <v>42615</v>
      </c>
      <c r="B3728" s="346">
        <v>97.38</v>
      </c>
      <c r="C3728" s="346">
        <v>4137.7</v>
      </c>
      <c r="D3728" s="346"/>
      <c r="E3728" s="351">
        <f t="shared" si="278"/>
        <v>42615</v>
      </c>
      <c r="F3728" s="353">
        <f t="shared" si="279"/>
        <v>0</v>
      </c>
      <c r="G3728" s="354">
        <f t="shared" si="280"/>
        <v>0.42546788117965306</v>
      </c>
      <c r="I3728" s="351">
        <f t="shared" si="281"/>
        <v>42615</v>
      </c>
      <c r="J3728" s="353">
        <f t="array" ref="J3728">(PRODUCT(1+$F$2:F3728/100)-1)*100</f>
        <v>8039.418254764325</v>
      </c>
      <c r="K3728" s="354">
        <f t="array" ref="K3728">(PRODUCT(1+$G$2:G3728/100)-1)*100</f>
        <v>165.94978853594915</v>
      </c>
      <c r="M3728" s="361">
        <f t="shared" si="277"/>
        <v>2.834238031661759</v>
      </c>
    </row>
    <row r="3729" spans="1:13">
      <c r="A3729" s="350">
        <v>42618</v>
      </c>
      <c r="B3729" s="346">
        <v>97.38</v>
      </c>
      <c r="C3729" s="346">
        <v>4137.7</v>
      </c>
      <c r="D3729" s="346"/>
      <c r="E3729" s="351">
        <f t="shared" si="278"/>
        <v>42618</v>
      </c>
      <c r="F3729" s="353">
        <f t="shared" si="279"/>
        <v>0</v>
      </c>
      <c r="G3729" s="354">
        <f t="shared" si="280"/>
        <v>0</v>
      </c>
      <c r="I3729" s="351">
        <f t="shared" si="281"/>
        <v>42618</v>
      </c>
      <c r="J3729" s="353">
        <f t="array" ref="J3729">(PRODUCT(1+$F$2:F3729/100)-1)*100</f>
        <v>8039.418254764325</v>
      </c>
      <c r="K3729" s="354">
        <f t="array" ref="K3729">(PRODUCT(1+$G$2:G3729/100)-1)*100</f>
        <v>165.94978853594915</v>
      </c>
      <c r="M3729" s="361">
        <f t="shared" si="277"/>
        <v>2.8339999211523508</v>
      </c>
    </row>
    <row r="3730" spans="1:13">
      <c r="A3730" s="350">
        <v>42619</v>
      </c>
      <c r="B3730" s="346">
        <v>100.09</v>
      </c>
      <c r="C3730" s="346">
        <v>4150.1099999999997</v>
      </c>
      <c r="D3730" s="346"/>
      <c r="E3730" s="351">
        <f t="shared" si="278"/>
        <v>42619</v>
      </c>
      <c r="F3730" s="353">
        <f t="shared" si="279"/>
        <v>2.7829123023208169</v>
      </c>
      <c r="G3730" s="354">
        <f t="shared" si="280"/>
        <v>0.2999250791502428</v>
      </c>
      <c r="I3730" s="351">
        <f t="shared" si="281"/>
        <v>42619</v>
      </c>
      <c r="J3730" s="353">
        <f t="array" ref="J3730">(PRODUCT(1+$F$2:F3730/100)-1)*100</f>
        <v>8265.931126713509</v>
      </c>
      <c r="K3730" s="354">
        <f t="array" ref="K3730">(PRODUCT(1+$G$2:G3730/100)-1)*100</f>
        <v>166.74743864971552</v>
      </c>
      <c r="M3730" s="361">
        <f t="shared" ref="M3730:M3793" si="282">_xlfn.STDEV.S(F2948:F3730)</f>
        <v>2.8354317222793934</v>
      </c>
    </row>
    <row r="3731" spans="1:13">
      <c r="A3731" s="350">
        <v>42620</v>
      </c>
      <c r="B3731" s="346">
        <v>99.15</v>
      </c>
      <c r="C3731" s="346">
        <v>4150.51</v>
      </c>
      <c r="D3731" s="346"/>
      <c r="E3731" s="351">
        <f t="shared" si="278"/>
        <v>42620</v>
      </c>
      <c r="F3731" s="353">
        <f t="shared" si="279"/>
        <v>-0.93915476071535497</v>
      </c>
      <c r="G3731" s="354">
        <f t="shared" si="280"/>
        <v>9.6382987438969892E-3</v>
      </c>
      <c r="I3731" s="351">
        <f t="shared" si="281"/>
        <v>42620</v>
      </c>
      <c r="J3731" s="353">
        <f t="array" ref="J3731">(PRODUCT(1+$F$2:F3731/100)-1)*100</f>
        <v>8187.3620862588095</v>
      </c>
      <c r="K3731" s="354">
        <f t="array" ref="K3731">(PRODUCT(1+$G$2:G3731/100)-1)*100</f>
        <v>166.77314856474425</v>
      </c>
      <c r="M3731" s="361">
        <f t="shared" si="282"/>
        <v>2.8352822355063561</v>
      </c>
    </row>
    <row r="3732" spans="1:13">
      <c r="A3732" s="350">
        <v>42621</v>
      </c>
      <c r="B3732" s="346">
        <v>99.66</v>
      </c>
      <c r="C3732" s="346">
        <v>4141.46</v>
      </c>
      <c r="D3732" s="346"/>
      <c r="E3732" s="351">
        <f t="shared" si="278"/>
        <v>42621</v>
      </c>
      <c r="F3732" s="353">
        <f t="shared" si="279"/>
        <v>0.51437216338878766</v>
      </c>
      <c r="G3732" s="354">
        <f t="shared" si="280"/>
        <v>-0.2180454932044551</v>
      </c>
      <c r="I3732" s="351">
        <f t="shared" si="281"/>
        <v>42621</v>
      </c>
      <c r="J3732" s="353">
        <f t="array" ref="J3732">(PRODUCT(1+$F$2:F3732/100)-1)*100</f>
        <v>8229.9899699097605</v>
      </c>
      <c r="K3732" s="354">
        <f t="array" ref="K3732">(PRODUCT(1+$G$2:G3732/100)-1)*100</f>
        <v>166.19146173721919</v>
      </c>
      <c r="M3732" s="361">
        <f t="shared" si="282"/>
        <v>2.8351869811225954</v>
      </c>
    </row>
    <row r="3733" spans="1:13">
      <c r="A3733" s="350">
        <v>42622</v>
      </c>
      <c r="B3733" s="346">
        <v>96.5</v>
      </c>
      <c r="C3733" s="346">
        <v>4039.95</v>
      </c>
      <c r="D3733" s="346"/>
      <c r="E3733" s="351">
        <f t="shared" si="278"/>
        <v>42622</v>
      </c>
      <c r="F3733" s="353">
        <f t="shared" si="279"/>
        <v>-3.1707806542243588</v>
      </c>
      <c r="G3733" s="354">
        <f t="shared" si="280"/>
        <v>-2.4510679808570024</v>
      </c>
      <c r="I3733" s="351">
        <f t="shared" si="281"/>
        <v>42622</v>
      </c>
      <c r="J3733" s="353">
        <f t="array" ref="J3733">(PRODUCT(1+$F$2:F3733/100)-1)*100</f>
        <v>7965.864259445033</v>
      </c>
      <c r="K3733" s="354">
        <f t="array" ref="K3733">(PRODUCT(1+$G$2:G3733/100)-1)*100</f>
        <v>159.66692805080299</v>
      </c>
      <c r="M3733" s="361">
        <f t="shared" si="282"/>
        <v>2.828751042225266</v>
      </c>
    </row>
    <row r="3734" spans="1:13">
      <c r="A3734" s="350">
        <v>42625</v>
      </c>
      <c r="B3734" s="346">
        <v>99.05</v>
      </c>
      <c r="C3734" s="346">
        <v>4099.47</v>
      </c>
      <c r="D3734" s="346"/>
      <c r="E3734" s="351">
        <f t="shared" si="278"/>
        <v>42625</v>
      </c>
      <c r="F3734" s="353">
        <f t="shared" si="279"/>
        <v>2.6424870466321249</v>
      </c>
      <c r="G3734" s="354">
        <f t="shared" si="280"/>
        <v>1.4732855604648654</v>
      </c>
      <c r="I3734" s="351">
        <f t="shared" si="281"/>
        <v>42625</v>
      </c>
      <c r="J3734" s="353">
        <f t="array" ref="J3734">(PRODUCT(1+$F$2:F3734/100)-1)*100</f>
        <v>8179.0036776997977</v>
      </c>
      <c r="K3734" s="354">
        <f t="array" ref="K3734">(PRODUCT(1+$G$2:G3734/100)-1)*100</f>
        <v>163.49256340707817</v>
      </c>
      <c r="M3734" s="361">
        <f t="shared" si="282"/>
        <v>2.829541966575555</v>
      </c>
    </row>
    <row r="3735" spans="1:13">
      <c r="A3735" s="350">
        <v>42626</v>
      </c>
      <c r="B3735" s="346">
        <v>96.09</v>
      </c>
      <c r="C3735" s="346">
        <v>4039.92</v>
      </c>
      <c r="D3735" s="346"/>
      <c r="E3735" s="351">
        <f t="shared" si="278"/>
        <v>42626</v>
      </c>
      <c r="F3735" s="353">
        <f t="shared" si="279"/>
        <v>-2.9883897021706129</v>
      </c>
      <c r="G3735" s="354">
        <f t="shared" si="280"/>
        <v>-1.4526268029769751</v>
      </c>
      <c r="I3735" s="351">
        <f t="shared" si="281"/>
        <v>42626</v>
      </c>
      <c r="J3735" s="353">
        <f t="array" ref="J3735">(PRODUCT(1+$F$2:F3735/100)-1)*100</f>
        <v>7931.5947843530903</v>
      </c>
      <c r="K3735" s="354">
        <f t="array" ref="K3735">(PRODUCT(1+$G$2:G3735/100)-1)*100</f>
        <v>159.66499980717583</v>
      </c>
      <c r="M3735" s="361">
        <f t="shared" si="282"/>
        <v>2.8304786076161572</v>
      </c>
    </row>
    <row r="3736" spans="1:13">
      <c r="A3736" s="350">
        <v>42627</v>
      </c>
      <c r="B3736" s="346">
        <v>97.01</v>
      </c>
      <c r="C3736" s="346">
        <v>4037.83</v>
      </c>
      <c r="D3736" s="346"/>
      <c r="E3736" s="351">
        <f t="shared" si="278"/>
        <v>42627</v>
      </c>
      <c r="F3736" s="353">
        <f t="shared" si="279"/>
        <v>0.95743573732958165</v>
      </c>
      <c r="G3736" s="354">
        <f t="shared" si="280"/>
        <v>-5.1733697696987324E-2</v>
      </c>
      <c r="I3736" s="351">
        <f t="shared" si="281"/>
        <v>42627</v>
      </c>
      <c r="J3736" s="353">
        <f t="array" ref="J3736">(PRODUCT(1+$F$2:F3736/100)-1)*100</f>
        <v>8008.4921430959848</v>
      </c>
      <c r="K3736" s="354">
        <f t="array" ref="K3736">(PRODUCT(1+$G$2:G3736/100)-1)*100</f>
        <v>159.53066550115071</v>
      </c>
      <c r="M3736" s="361">
        <f t="shared" si="282"/>
        <v>2.8302668439740737</v>
      </c>
    </row>
    <row r="3737" spans="1:13">
      <c r="A3737" s="350">
        <v>42628</v>
      </c>
      <c r="B3737" s="346">
        <v>97.34</v>
      </c>
      <c r="C3737" s="346">
        <v>4079.32</v>
      </c>
      <c r="D3737" s="346"/>
      <c r="E3737" s="351">
        <f t="shared" si="278"/>
        <v>42628</v>
      </c>
      <c r="F3737" s="353">
        <f t="shared" si="279"/>
        <v>0.34017111637976161</v>
      </c>
      <c r="G3737" s="354">
        <f t="shared" si="280"/>
        <v>1.0275321150221783</v>
      </c>
      <c r="I3737" s="351">
        <f t="shared" si="281"/>
        <v>42628</v>
      </c>
      <c r="J3737" s="353">
        <f t="array" ref="J3737">(PRODUCT(1+$F$2:F3737/100)-1)*100</f>
        <v>8036.0748913407206</v>
      </c>
      <c r="K3737" s="354">
        <f t="array" ref="K3737">(PRODUCT(1+$G$2:G3737/100)-1)*100</f>
        <v>162.19742643750581</v>
      </c>
      <c r="M3737" s="361">
        <f t="shared" si="282"/>
        <v>2.8299029420449053</v>
      </c>
    </row>
    <row r="3738" spans="1:13">
      <c r="A3738" s="350">
        <v>42629</v>
      </c>
      <c r="B3738" s="346">
        <v>99.48</v>
      </c>
      <c r="C3738" s="346">
        <v>4063.97</v>
      </c>
      <c r="D3738" s="346"/>
      <c r="E3738" s="351">
        <f t="shared" si="278"/>
        <v>42629</v>
      </c>
      <c r="F3738" s="353">
        <f t="shared" si="279"/>
        <v>2.1984795561947879</v>
      </c>
      <c r="G3738" s="354">
        <f t="shared" si="280"/>
        <v>-0.37628820489690185</v>
      </c>
      <c r="I3738" s="351">
        <f t="shared" si="281"/>
        <v>42629</v>
      </c>
      <c r="J3738" s="353">
        <f t="array" ref="J3738">(PRODUCT(1+$F$2:F3738/100)-1)*100</f>
        <v>8214.9448345035435</v>
      </c>
      <c r="K3738" s="354">
        <f t="array" ref="K3738">(PRODUCT(1+$G$2:G3738/100)-1)*100</f>
        <v>161.21080844827827</v>
      </c>
      <c r="M3738" s="361">
        <f t="shared" si="282"/>
        <v>2.8306247285728601</v>
      </c>
    </row>
    <row r="3739" spans="1:13">
      <c r="A3739" s="350">
        <v>42632</v>
      </c>
      <c r="B3739" s="346">
        <v>98.06</v>
      </c>
      <c r="C3739" s="346">
        <v>4063.94</v>
      </c>
      <c r="D3739" s="346"/>
      <c r="E3739" s="351">
        <f t="shared" si="278"/>
        <v>42632</v>
      </c>
      <c r="F3739" s="353">
        <f t="shared" si="279"/>
        <v>-1.4274225975070332</v>
      </c>
      <c r="G3739" s="354">
        <f t="shared" si="280"/>
        <v>-7.3819442564238003E-4</v>
      </c>
      <c r="I3739" s="351">
        <f t="shared" si="281"/>
        <v>42632</v>
      </c>
      <c r="J3739" s="353">
        <f t="array" ref="J3739">(PRODUCT(1+$F$2:F3739/100)-1)*100</f>
        <v>8096.2554329655959</v>
      </c>
      <c r="K3739" s="354">
        <f t="array" ref="K3739">(PRODUCT(1+$G$2:G3739/100)-1)*100</f>
        <v>161.20888020465114</v>
      </c>
      <c r="M3739" s="361">
        <f t="shared" si="282"/>
        <v>2.8299723165669572</v>
      </c>
    </row>
    <row r="3740" spans="1:13">
      <c r="A3740" s="350">
        <v>42633</v>
      </c>
      <c r="B3740" s="346">
        <v>98.25</v>
      </c>
      <c r="C3740" s="346">
        <v>4065.2</v>
      </c>
      <c r="D3740" s="346"/>
      <c r="E3740" s="351">
        <f t="shared" si="278"/>
        <v>42633</v>
      </c>
      <c r="F3740" s="353">
        <f t="shared" si="279"/>
        <v>0.19375892310828924</v>
      </c>
      <c r="G3740" s="354">
        <f t="shared" si="280"/>
        <v>3.1004394749922781E-2</v>
      </c>
      <c r="I3740" s="351">
        <f t="shared" si="281"/>
        <v>42633</v>
      </c>
      <c r="J3740" s="353">
        <f t="array" ref="J3740">(PRODUCT(1+$F$2:F3740/100)-1)*100</f>
        <v>8112.1364092277145</v>
      </c>
      <c r="K3740" s="354">
        <f t="array" ref="K3740">(PRODUCT(1+$G$2:G3740/100)-1)*100</f>
        <v>161.28986643699164</v>
      </c>
      <c r="M3740" s="361">
        <f t="shared" si="282"/>
        <v>2.8298897898659394</v>
      </c>
    </row>
    <row r="3741" spans="1:13">
      <c r="A3741" s="350">
        <v>42634</v>
      </c>
      <c r="B3741" s="346">
        <v>94.88</v>
      </c>
      <c r="C3741" s="346">
        <v>4109.63</v>
      </c>
      <c r="D3741" s="346"/>
      <c r="E3741" s="351">
        <f t="shared" si="278"/>
        <v>42634</v>
      </c>
      <c r="F3741" s="353">
        <f t="shared" si="279"/>
        <v>-3.4300254452926282</v>
      </c>
      <c r="G3741" s="354">
        <f t="shared" si="280"/>
        <v>1.0929351569418655</v>
      </c>
      <c r="I3741" s="351">
        <f t="shared" si="281"/>
        <v>42634</v>
      </c>
      <c r="J3741" s="353">
        <f t="array" ref="J3741">(PRODUCT(1+$F$2:F3741/100)-1)*100</f>
        <v>7830.4580407890644</v>
      </c>
      <c r="K3741" s="354">
        <f t="array" ref="K3741">(PRODUCT(1+$G$2:G3741/100)-1)*100</f>
        <v>164.14559524880795</v>
      </c>
      <c r="M3741" s="361">
        <f t="shared" si="282"/>
        <v>2.8312552309002945</v>
      </c>
    </row>
    <row r="3742" spans="1:13">
      <c r="A3742" s="350">
        <v>42635</v>
      </c>
      <c r="B3742" s="346">
        <v>95.83</v>
      </c>
      <c r="C3742" s="346">
        <v>4136.41</v>
      </c>
      <c r="D3742" s="346"/>
      <c r="E3742" s="351">
        <f t="shared" si="278"/>
        <v>42635</v>
      </c>
      <c r="F3742" s="353">
        <f t="shared" si="279"/>
        <v>1.0012647554806131</v>
      </c>
      <c r="G3742" s="354">
        <f t="shared" si="280"/>
        <v>0.65164017198628965</v>
      </c>
      <c r="I3742" s="351">
        <f t="shared" si="281"/>
        <v>42635</v>
      </c>
      <c r="J3742" s="353">
        <f t="array" ref="J3742">(PRODUCT(1+$F$2:F3742/100)-1)*100</f>
        <v>7909.8629220996627</v>
      </c>
      <c r="K3742" s="354">
        <f t="array" ref="K3742">(PRODUCT(1+$G$2:G3742/100)-1)*100</f>
        <v>165.86687405998148</v>
      </c>
      <c r="M3742" s="361">
        <f t="shared" si="282"/>
        <v>2.827994436910914</v>
      </c>
    </row>
    <row r="3743" spans="1:13">
      <c r="A3743" s="350">
        <v>42636</v>
      </c>
      <c r="B3743" s="346">
        <v>95.94</v>
      </c>
      <c r="C3743" s="346">
        <v>4112.6899999999996</v>
      </c>
      <c r="D3743" s="346"/>
      <c r="E3743" s="351">
        <f t="shared" si="278"/>
        <v>42636</v>
      </c>
      <c r="F3743" s="353">
        <f t="shared" si="279"/>
        <v>0.11478660127308693</v>
      </c>
      <c r="G3743" s="354">
        <f t="shared" si="280"/>
        <v>-0.5734441218351205</v>
      </c>
      <c r="I3743" s="351">
        <f t="shared" si="281"/>
        <v>42636</v>
      </c>
      <c r="J3743" s="353">
        <f t="array" ref="J3743">(PRODUCT(1+$F$2:F3743/100)-1)*100</f>
        <v>7919.0571715145734</v>
      </c>
      <c r="K3743" s="354">
        <f t="array" ref="K3743">(PRODUCT(1+$G$2:G3743/100)-1)*100</f>
        <v>164.34227609877775</v>
      </c>
      <c r="M3743" s="361">
        <f t="shared" si="282"/>
        <v>2.8275930025190088</v>
      </c>
    </row>
    <row r="3744" spans="1:13">
      <c r="A3744" s="350">
        <v>42639</v>
      </c>
      <c r="B3744" s="346">
        <v>94.56</v>
      </c>
      <c r="C3744" s="346">
        <v>4077.71</v>
      </c>
      <c r="D3744" s="346"/>
      <c r="E3744" s="351">
        <f t="shared" si="278"/>
        <v>42639</v>
      </c>
      <c r="F3744" s="353">
        <f t="shared" si="279"/>
        <v>-1.4383989993746016</v>
      </c>
      <c r="G3744" s="354">
        <f t="shared" si="280"/>
        <v>-0.85053821221632298</v>
      </c>
      <c r="I3744" s="351">
        <f t="shared" si="281"/>
        <v>42639</v>
      </c>
      <c r="J3744" s="353">
        <f t="array" ref="J3744">(PRODUCT(1+$F$2:F3744/100)-1)*100</f>
        <v>7803.7111334002302</v>
      </c>
      <c r="K3744" s="354">
        <f t="array" ref="K3744">(PRODUCT(1+$G$2:G3744/100)-1)*100</f>
        <v>162.09394402951526</v>
      </c>
      <c r="M3744" s="361">
        <f t="shared" si="282"/>
        <v>2.8281543032568335</v>
      </c>
    </row>
    <row r="3745" spans="1:13">
      <c r="A3745" s="350">
        <v>42640</v>
      </c>
      <c r="B3745" s="346">
        <v>97.07</v>
      </c>
      <c r="C3745" s="346">
        <v>4104.18</v>
      </c>
      <c r="D3745" s="346"/>
      <c r="E3745" s="351">
        <f t="shared" si="278"/>
        <v>42640</v>
      </c>
      <c r="F3745" s="353">
        <f t="shared" si="279"/>
        <v>2.6543993231810337</v>
      </c>
      <c r="G3745" s="354">
        <f t="shared" si="280"/>
        <v>0.64913885489650269</v>
      </c>
      <c r="I3745" s="351">
        <f t="shared" si="281"/>
        <v>42640</v>
      </c>
      <c r="J3745" s="353">
        <f t="array" ref="J3745">(PRODUCT(1+$F$2:F3745/100)-1)*100</f>
        <v>8013.5071882313896</v>
      </c>
      <c r="K3745" s="354">
        <f t="array" ref="K3745">(PRODUCT(1+$G$2:G3745/100)-1)*100</f>
        <v>163.79529765654155</v>
      </c>
      <c r="M3745" s="361">
        <f t="shared" si="282"/>
        <v>2.8287384359230532</v>
      </c>
    </row>
    <row r="3746" spans="1:13">
      <c r="A3746" s="350">
        <v>42641</v>
      </c>
      <c r="B3746" s="346">
        <v>97.48</v>
      </c>
      <c r="C3746" s="346">
        <v>4126.83</v>
      </c>
      <c r="D3746" s="346"/>
      <c r="E3746" s="351">
        <f t="shared" si="278"/>
        <v>42641</v>
      </c>
      <c r="F3746" s="353">
        <f t="shared" si="279"/>
        <v>0.42237560523334938</v>
      </c>
      <c r="G3746" s="354">
        <f t="shared" si="280"/>
        <v>0.55187637969094094</v>
      </c>
      <c r="I3746" s="351">
        <f t="shared" si="281"/>
        <v>42641</v>
      </c>
      <c r="J3746" s="353">
        <f t="array" ref="J3746">(PRODUCT(1+$F$2:F3746/100)-1)*100</f>
        <v>8047.7766633233332</v>
      </c>
      <c r="K3746" s="354">
        <f t="array" ref="K3746">(PRODUCT(1+$G$2:G3746/100)-1)*100</f>
        <v>165.2511215950434</v>
      </c>
      <c r="M3746" s="361">
        <f t="shared" si="282"/>
        <v>2.8287015955619972</v>
      </c>
    </row>
    <row r="3747" spans="1:13">
      <c r="A3747" s="350">
        <v>42642</v>
      </c>
      <c r="B3747" s="346">
        <v>96.67</v>
      </c>
      <c r="C3747" s="346">
        <v>4088.47</v>
      </c>
      <c r="D3747" s="346"/>
      <c r="E3747" s="351">
        <f t="shared" si="278"/>
        <v>42642</v>
      </c>
      <c r="F3747" s="353">
        <f t="shared" si="279"/>
        <v>-0.83093967993435047</v>
      </c>
      <c r="G3747" s="354">
        <f t="shared" si="280"/>
        <v>-0.92952702195148174</v>
      </c>
      <c r="I3747" s="351">
        <f t="shared" si="281"/>
        <v>42642</v>
      </c>
      <c r="J3747" s="353">
        <f t="array" ref="J3747">(PRODUCT(1+$F$2:F3747/100)-1)*100</f>
        <v>7980.0735539953475</v>
      </c>
      <c r="K3747" s="354">
        <f t="array" ref="K3747">(PRODUCT(1+$G$2:G3747/100)-1)*100</f>
        <v>162.78554074378809</v>
      </c>
      <c r="M3747" s="361">
        <f t="shared" si="282"/>
        <v>2.8286099808845595</v>
      </c>
    </row>
    <row r="3748" spans="1:13">
      <c r="A3748" s="350">
        <v>42643</v>
      </c>
      <c r="B3748" s="346">
        <v>98.55</v>
      </c>
      <c r="C3748" s="346">
        <v>4121.0600000000004</v>
      </c>
      <c r="D3748" s="346"/>
      <c r="E3748" s="351">
        <f t="shared" si="278"/>
        <v>42643</v>
      </c>
      <c r="F3748" s="353">
        <f t="shared" si="279"/>
        <v>1.9447605254991229</v>
      </c>
      <c r="G3748" s="354">
        <f t="shared" si="280"/>
        <v>0.7971197049263079</v>
      </c>
      <c r="I3748" s="351">
        <f t="shared" si="281"/>
        <v>42643</v>
      </c>
      <c r="J3748" s="353">
        <f t="array" ref="J3748">(PRODUCT(1+$F$2:F3748/100)-1)*100</f>
        <v>8137.2116349047428</v>
      </c>
      <c r="K3748" s="354">
        <f t="array" ref="K3748">(PRODUCT(1+$G$2:G3748/100)-1)*100</f>
        <v>164.88025607075397</v>
      </c>
      <c r="M3748" s="361">
        <f t="shared" si="282"/>
        <v>2.8240360416296211</v>
      </c>
    </row>
    <row r="3749" spans="1:13">
      <c r="A3749" s="350">
        <v>42646</v>
      </c>
      <c r="B3749" s="346">
        <v>102.63</v>
      </c>
      <c r="C3749" s="346">
        <v>4108.13</v>
      </c>
      <c r="D3749" s="346"/>
      <c r="E3749" s="351">
        <f t="shared" si="278"/>
        <v>42646</v>
      </c>
      <c r="F3749" s="353">
        <f t="shared" si="279"/>
        <v>4.1400304414002997</v>
      </c>
      <c r="G3749" s="354">
        <f t="shared" si="280"/>
        <v>-0.31375422828108235</v>
      </c>
      <c r="I3749" s="351">
        <f t="shared" si="281"/>
        <v>42646</v>
      </c>
      <c r="J3749" s="353">
        <f t="array" ref="J3749">(PRODUCT(1+$F$2:F3749/100)-1)*100</f>
        <v>8478.2347041123667</v>
      </c>
      <c r="K3749" s="354">
        <f t="array" ref="K3749">(PRODUCT(1+$G$2:G3749/100)-1)*100</f>
        <v>164.04918306745026</v>
      </c>
      <c r="M3749" s="361">
        <f t="shared" si="282"/>
        <v>2.8269726780044939</v>
      </c>
    </row>
    <row r="3750" spans="1:13">
      <c r="A3750" s="350">
        <v>42647</v>
      </c>
      <c r="B3750" s="346">
        <v>102.34</v>
      </c>
      <c r="C3750" s="346">
        <v>4088.17</v>
      </c>
      <c r="D3750" s="346"/>
      <c r="E3750" s="351">
        <f t="shared" si="278"/>
        <v>42647</v>
      </c>
      <c r="F3750" s="353">
        <f t="shared" si="279"/>
        <v>-0.28256844977101458</v>
      </c>
      <c r="G3750" s="354">
        <f t="shared" si="280"/>
        <v>-0.48586583189919041</v>
      </c>
      <c r="I3750" s="351">
        <f t="shared" si="281"/>
        <v>42647</v>
      </c>
      <c r="J3750" s="353">
        <f t="array" ref="J3750">(PRODUCT(1+$F$2:F3750/100)-1)*100</f>
        <v>8453.995319291238</v>
      </c>
      <c r="K3750" s="354">
        <f t="array" ref="K3750">(PRODUCT(1+$G$2:G3750/100)-1)*100</f>
        <v>162.76625830751655</v>
      </c>
      <c r="M3750" s="361">
        <f t="shared" si="282"/>
        <v>2.8251566327862419</v>
      </c>
    </row>
    <row r="3751" spans="1:13">
      <c r="A3751" s="350">
        <v>42648</v>
      </c>
      <c r="B3751" s="346">
        <v>106.28</v>
      </c>
      <c r="C3751" s="346">
        <v>4107.3999999999996</v>
      </c>
      <c r="D3751" s="346"/>
      <c r="E3751" s="351">
        <f t="shared" si="278"/>
        <v>42648</v>
      </c>
      <c r="F3751" s="353">
        <f t="shared" si="279"/>
        <v>3.8499120578463941</v>
      </c>
      <c r="G3751" s="354">
        <f t="shared" si="280"/>
        <v>0.47038161328907258</v>
      </c>
      <c r="I3751" s="351">
        <f t="shared" si="281"/>
        <v>42648</v>
      </c>
      <c r="J3751" s="353">
        <f t="array" ref="J3751">(PRODUCT(1+$F$2:F3751/100)-1)*100</f>
        <v>8783.3166165162474</v>
      </c>
      <c r="K3751" s="354">
        <f t="array" ref="K3751">(PRODUCT(1+$G$2:G3751/100)-1)*100</f>
        <v>164.00226247252277</v>
      </c>
      <c r="M3751" s="361">
        <f t="shared" si="282"/>
        <v>2.8277008750266552</v>
      </c>
    </row>
    <row r="3752" spans="1:13">
      <c r="A3752" s="350">
        <v>42649</v>
      </c>
      <c r="B3752" s="346">
        <v>105.07</v>
      </c>
      <c r="C3752" s="346">
        <v>4109.49</v>
      </c>
      <c r="D3752" s="346"/>
      <c r="E3752" s="351">
        <f t="shared" si="278"/>
        <v>42649</v>
      </c>
      <c r="F3752" s="353">
        <f t="shared" si="279"/>
        <v>-1.1385020700037662</v>
      </c>
      <c r="G3752" s="354">
        <f t="shared" si="280"/>
        <v>5.0883770755216773E-2</v>
      </c>
      <c r="I3752" s="351">
        <f t="shared" si="281"/>
        <v>42649</v>
      </c>
      <c r="J3752" s="353">
        <f t="array" ref="J3752">(PRODUCT(1+$F$2:F3752/100)-1)*100</f>
        <v>8682.1798729522197</v>
      </c>
      <c r="K3752" s="354">
        <f t="array" ref="K3752">(PRODUCT(1+$G$2:G3752/100)-1)*100</f>
        <v>164.13659677854787</v>
      </c>
      <c r="M3752" s="361">
        <f t="shared" si="282"/>
        <v>2.8261369800333043</v>
      </c>
    </row>
    <row r="3753" spans="1:13">
      <c r="A3753" s="350">
        <v>42650</v>
      </c>
      <c r="B3753" s="346">
        <v>104.82</v>
      </c>
      <c r="C3753" s="346">
        <v>4096.25</v>
      </c>
      <c r="D3753" s="346"/>
      <c r="E3753" s="351">
        <f t="shared" si="278"/>
        <v>42650</v>
      </c>
      <c r="F3753" s="353">
        <f t="shared" si="279"/>
        <v>-0.23793661368611829</v>
      </c>
      <c r="G3753" s="354">
        <f t="shared" si="280"/>
        <v>-0.32218109789778904</v>
      </c>
      <c r="I3753" s="351">
        <f t="shared" si="281"/>
        <v>42650</v>
      </c>
      <c r="J3753" s="353">
        <f t="array" ref="J3753">(PRODUCT(1+$F$2:F3753/100)-1)*100</f>
        <v>8661.2838515546937</v>
      </c>
      <c r="K3753" s="354">
        <f t="array" ref="K3753">(PRODUCT(1+$G$2:G3753/100)-1)*100</f>
        <v>163.28559859109691</v>
      </c>
      <c r="M3753" s="361">
        <f t="shared" si="282"/>
        <v>2.8202143111100164</v>
      </c>
    </row>
    <row r="3754" spans="1:13">
      <c r="A3754" s="350">
        <v>42653</v>
      </c>
      <c r="B3754" s="346">
        <v>103.33</v>
      </c>
      <c r="C3754" s="346">
        <v>4115.12</v>
      </c>
      <c r="D3754" s="346"/>
      <c r="E3754" s="351">
        <f t="shared" si="278"/>
        <v>42653</v>
      </c>
      <c r="F3754" s="353">
        <f t="shared" si="279"/>
        <v>-1.4214844495325285</v>
      </c>
      <c r="G3754" s="354">
        <f t="shared" si="280"/>
        <v>0.46066524259993358</v>
      </c>
      <c r="I3754" s="351">
        <f t="shared" si="281"/>
        <v>42653</v>
      </c>
      <c r="J3754" s="353">
        <f t="array" ref="J3754">(PRODUCT(1+$F$2:F3754/100)-1)*100</f>
        <v>8536.7435640254407</v>
      </c>
      <c r="K3754" s="354">
        <f t="array" ref="K3754">(PRODUCT(1+$G$2:G3754/100)-1)*100</f>
        <v>164.49846383257727</v>
      </c>
      <c r="M3754" s="361">
        <f t="shared" si="282"/>
        <v>2.8156606180867247</v>
      </c>
    </row>
    <row r="3755" spans="1:13">
      <c r="A3755" s="350">
        <v>42654</v>
      </c>
      <c r="B3755" s="346">
        <v>100.59</v>
      </c>
      <c r="C3755" s="346">
        <v>4063.92</v>
      </c>
      <c r="D3755" s="346"/>
      <c r="E3755" s="351">
        <f t="shared" si="278"/>
        <v>42654</v>
      </c>
      <c r="F3755" s="353">
        <f t="shared" si="279"/>
        <v>-2.6516984418852196</v>
      </c>
      <c r="G3755" s="354">
        <f t="shared" si="280"/>
        <v>-1.2441921499251496</v>
      </c>
      <c r="I3755" s="351">
        <f t="shared" si="281"/>
        <v>42654</v>
      </c>
      <c r="J3755" s="353">
        <f t="array" ref="J3755">(PRODUCT(1+$F$2:F3755/100)-1)*100</f>
        <v>8307.7231695085557</v>
      </c>
      <c r="K3755" s="354">
        <f t="array" ref="K3755">(PRODUCT(1+$G$2:G3755/100)-1)*100</f>
        <v>161.20759470889973</v>
      </c>
      <c r="M3755" s="361">
        <f t="shared" si="282"/>
        <v>2.8111963396529087</v>
      </c>
    </row>
    <row r="3756" spans="1:13">
      <c r="A3756" s="350">
        <v>42655</v>
      </c>
      <c r="B3756" s="346">
        <v>99.5</v>
      </c>
      <c r="C3756" s="346">
        <v>4068.92</v>
      </c>
      <c r="D3756" s="346"/>
      <c r="E3756" s="351">
        <f t="shared" si="278"/>
        <v>42655</v>
      </c>
      <c r="F3756" s="353">
        <f t="shared" si="279"/>
        <v>-1.0836067203499389</v>
      </c>
      <c r="G3756" s="354">
        <f t="shared" si="280"/>
        <v>0.12303391799051155</v>
      </c>
      <c r="I3756" s="351">
        <f t="shared" si="281"/>
        <v>42655</v>
      </c>
      <c r="J3756" s="353">
        <f t="array" ref="J3756">(PRODUCT(1+$F$2:F3756/100)-1)*100</f>
        <v>8216.6165162153411</v>
      </c>
      <c r="K3756" s="354">
        <f t="array" ref="K3756">(PRODUCT(1+$G$2:G3756/100)-1)*100</f>
        <v>161.52896864675887</v>
      </c>
      <c r="M3756" s="361">
        <f t="shared" si="282"/>
        <v>2.8112230964389666</v>
      </c>
    </row>
    <row r="3757" spans="1:13">
      <c r="A3757" s="350">
        <v>42656</v>
      </c>
      <c r="B3757" s="346">
        <v>100.23</v>
      </c>
      <c r="C3757" s="346">
        <v>4056.45</v>
      </c>
      <c r="D3757" s="346"/>
      <c r="E3757" s="351">
        <f t="shared" si="278"/>
        <v>42656</v>
      </c>
      <c r="F3757" s="353">
        <f t="shared" si="279"/>
        <v>0.73366834170853767</v>
      </c>
      <c r="G3757" s="354">
        <f t="shared" si="280"/>
        <v>-0.30646952999814348</v>
      </c>
      <c r="I3757" s="351">
        <f t="shared" si="281"/>
        <v>42656</v>
      </c>
      <c r="J3757" s="353">
        <f t="array" ref="J3757">(PRODUCT(1+$F$2:F3757/100)-1)*100</f>
        <v>8277.632898696118</v>
      </c>
      <c r="K3757" s="354">
        <f t="array" ref="K3757">(PRODUCT(1+$G$2:G3757/100)-1)*100</f>
        <v>160.72746204573818</v>
      </c>
      <c r="M3757" s="361">
        <f t="shared" si="282"/>
        <v>2.7978801205322297</v>
      </c>
    </row>
    <row r="3758" spans="1:13">
      <c r="A3758" s="350">
        <v>42657</v>
      </c>
      <c r="B3758" s="346">
        <v>101.47</v>
      </c>
      <c r="C3758" s="346">
        <v>4057.28</v>
      </c>
      <c r="D3758" s="346"/>
      <c r="E3758" s="351">
        <f t="shared" si="278"/>
        <v>42657</v>
      </c>
      <c r="F3758" s="353">
        <f t="shared" si="279"/>
        <v>1.2371545445475363</v>
      </c>
      <c r="G3758" s="354">
        <f t="shared" si="280"/>
        <v>2.0461240740066167E-2</v>
      </c>
      <c r="I3758" s="351">
        <f t="shared" si="281"/>
        <v>42657</v>
      </c>
      <c r="J3758" s="353">
        <f t="array" ref="J3758">(PRODUCT(1+$F$2:F3758/100)-1)*100</f>
        <v>8381.2771648278449</v>
      </c>
      <c r="K3758" s="354">
        <f t="array" ref="K3758">(PRODUCT(1+$G$2:G3758/100)-1)*100</f>
        <v>160.7808101194228</v>
      </c>
      <c r="M3758" s="361">
        <f t="shared" si="282"/>
        <v>2.797944375308778</v>
      </c>
    </row>
    <row r="3759" spans="1:13">
      <c r="A3759" s="350">
        <v>42660</v>
      </c>
      <c r="B3759" s="346">
        <v>99.8</v>
      </c>
      <c r="C3759" s="346">
        <v>4045.07</v>
      </c>
      <c r="D3759" s="346"/>
      <c r="E3759" s="351">
        <f t="shared" si="278"/>
        <v>42660</v>
      </c>
      <c r="F3759" s="353">
        <f t="shared" si="279"/>
        <v>-1.6458066423573503</v>
      </c>
      <c r="G3759" s="354">
        <f t="shared" si="280"/>
        <v>-0.30094053158766787</v>
      </c>
      <c r="I3759" s="351">
        <f t="shared" si="281"/>
        <v>42660</v>
      </c>
      <c r="J3759" s="353">
        <f t="array" ref="J3759">(PRODUCT(1+$F$2:F3759/100)-1)*100</f>
        <v>8241.6917418923713</v>
      </c>
      <c r="K3759" s="354">
        <f t="array" ref="K3759">(PRODUCT(1+$G$2:G3759/100)-1)*100</f>
        <v>159.99601496317078</v>
      </c>
      <c r="M3759" s="361">
        <f t="shared" si="282"/>
        <v>2.7986599584196457</v>
      </c>
    </row>
    <row r="3760" spans="1:13">
      <c r="A3760" s="350">
        <v>42661</v>
      </c>
      <c r="B3760" s="346">
        <v>118.79</v>
      </c>
      <c r="C3760" s="346">
        <v>4069.99</v>
      </c>
      <c r="D3760" s="346"/>
      <c r="E3760" s="351">
        <f t="shared" si="278"/>
        <v>42661</v>
      </c>
      <c r="F3760" s="353">
        <f t="shared" si="279"/>
        <v>19.028056112224469</v>
      </c>
      <c r="G3760" s="354">
        <f t="shared" si="280"/>
        <v>0.61605856017323823</v>
      </c>
      <c r="I3760" s="351">
        <f t="shared" si="281"/>
        <v>42661</v>
      </c>
      <c r="J3760" s="353">
        <f t="array" ref="J3760">(PRODUCT(1+$F$2:F3760/100)-1)*100</f>
        <v>9828.9535272484463</v>
      </c>
      <c r="K3760" s="354">
        <f t="array" ref="K3760">(PRODUCT(1+$G$2:G3760/100)-1)*100</f>
        <v>161.59774266946067</v>
      </c>
      <c r="M3760" s="361">
        <f t="shared" si="282"/>
        <v>2.8779740040131041</v>
      </c>
    </row>
    <row r="3761" spans="1:13">
      <c r="A3761" s="350">
        <v>42662</v>
      </c>
      <c r="B3761" s="346">
        <v>121.87</v>
      </c>
      <c r="C3761" s="346">
        <v>4079.5</v>
      </c>
      <c r="D3761" s="346"/>
      <c r="E3761" s="351">
        <f t="shared" si="278"/>
        <v>42662</v>
      </c>
      <c r="F3761" s="353">
        <f t="shared" si="279"/>
        <v>2.5928108426635177</v>
      </c>
      <c r="G3761" s="354">
        <f t="shared" si="280"/>
        <v>0.23366150776784611</v>
      </c>
      <c r="I3761" s="351">
        <f t="shared" si="281"/>
        <v>42662</v>
      </c>
      <c r="J3761" s="353">
        <f t="array" ref="J3761">(PRODUCT(1+$F$2:F3761/100)-1)*100</f>
        <v>10086.392510865968</v>
      </c>
      <c r="K3761" s="354">
        <f t="array" ref="K3761">(PRODUCT(1+$G$2:G3761/100)-1)*100</f>
        <v>162.20899589926879</v>
      </c>
      <c r="M3761" s="361">
        <f t="shared" si="282"/>
        <v>2.8791205519001815</v>
      </c>
    </row>
    <row r="3762" spans="1:13">
      <c r="A3762" s="350">
        <v>42663</v>
      </c>
      <c r="B3762" s="346">
        <v>123.35</v>
      </c>
      <c r="C3762" s="346">
        <v>4074.18</v>
      </c>
      <c r="D3762" s="346"/>
      <c r="E3762" s="351">
        <f t="shared" si="278"/>
        <v>42663</v>
      </c>
      <c r="F3762" s="353">
        <f t="shared" si="279"/>
        <v>1.2144087962582928</v>
      </c>
      <c r="G3762" s="354">
        <f t="shared" si="280"/>
        <v>-0.13040813825223596</v>
      </c>
      <c r="I3762" s="351">
        <f t="shared" si="281"/>
        <v>42663</v>
      </c>
      <c r="J3762" s="353">
        <f t="array" ref="J3762">(PRODUCT(1+$F$2:F3762/100)-1)*100</f>
        <v>10210.096957539319</v>
      </c>
      <c r="K3762" s="354">
        <f t="array" ref="K3762">(PRODUCT(1+$G$2:G3762/100)-1)*100</f>
        <v>161.86705402938668</v>
      </c>
      <c r="M3762" s="361">
        <f t="shared" si="282"/>
        <v>2.8705803689611944</v>
      </c>
    </row>
    <row r="3763" spans="1:13">
      <c r="A3763" s="350">
        <v>42664</v>
      </c>
      <c r="B3763" s="346">
        <v>127.5</v>
      </c>
      <c r="C3763" s="346">
        <v>4073.85</v>
      </c>
      <c r="D3763" s="346"/>
      <c r="E3763" s="351">
        <f t="shared" si="278"/>
        <v>42664</v>
      </c>
      <c r="F3763" s="353">
        <f t="shared" si="279"/>
        <v>3.3644102148358446</v>
      </c>
      <c r="G3763" s="354">
        <f t="shared" si="280"/>
        <v>-8.0997894054690711E-3</v>
      </c>
      <c r="I3763" s="351">
        <f t="shared" si="281"/>
        <v>42664</v>
      </c>
      <c r="J3763" s="353">
        <f t="array" ref="J3763">(PRODUCT(1+$F$2:F3763/100)-1)*100</f>
        <v>10556.970912738252</v>
      </c>
      <c r="K3763" s="354">
        <f t="array" ref="K3763">(PRODUCT(1+$G$2:G3763/100)-1)*100</f>
        <v>161.84584334948801</v>
      </c>
      <c r="M3763" s="361">
        <f t="shared" si="282"/>
        <v>2.8535161861054044</v>
      </c>
    </row>
    <row r="3764" spans="1:13">
      <c r="A3764" s="350">
        <v>42667</v>
      </c>
      <c r="B3764" s="346">
        <v>127.33</v>
      </c>
      <c r="C3764" s="346">
        <v>4093.22</v>
      </c>
      <c r="D3764" s="346"/>
      <c r="E3764" s="351">
        <f t="shared" si="278"/>
        <v>42667</v>
      </c>
      <c r="F3764" s="353">
        <f t="shared" si="279"/>
        <v>-0.13333333333332975</v>
      </c>
      <c r="G3764" s="354">
        <f t="shared" si="280"/>
        <v>0.47547160548375711</v>
      </c>
      <c r="I3764" s="351">
        <f t="shared" si="281"/>
        <v>42667</v>
      </c>
      <c r="J3764" s="353">
        <f t="array" ref="J3764">(PRODUCT(1+$F$2:F3764/100)-1)*100</f>
        <v>10542.761618187935</v>
      </c>
      <c r="K3764" s="354">
        <f t="array" ref="K3764">(PRODUCT(1+$G$2:G3764/100)-1)*100</f>
        <v>163.09084598475431</v>
      </c>
      <c r="M3764" s="361">
        <f t="shared" si="282"/>
        <v>2.8524283697457911</v>
      </c>
    </row>
    <row r="3765" spans="1:13">
      <c r="A3765" s="350">
        <v>42668</v>
      </c>
      <c r="B3765" s="346">
        <v>126.51</v>
      </c>
      <c r="C3765" s="346">
        <v>4077.8</v>
      </c>
      <c r="D3765" s="346"/>
      <c r="E3765" s="351">
        <f t="shared" si="278"/>
        <v>42668</v>
      </c>
      <c r="F3765" s="353">
        <f t="shared" si="279"/>
        <v>-0.64399591612345208</v>
      </c>
      <c r="G3765" s="354">
        <f t="shared" si="280"/>
        <v>-0.37672052809278878</v>
      </c>
      <c r="I3765" s="351">
        <f t="shared" si="281"/>
        <v>42668</v>
      </c>
      <c r="J3765" s="353">
        <f t="array" ref="J3765">(PRODUCT(1+$F$2:F3765/100)-1)*100</f>
        <v>10474.222668004049</v>
      </c>
      <c r="K3765" s="354">
        <f t="array" ref="K3765">(PRODUCT(1+$G$2:G3765/100)-1)*100</f>
        <v>162.09972876039674</v>
      </c>
      <c r="M3765" s="361">
        <f t="shared" si="282"/>
        <v>2.8525717881369208</v>
      </c>
    </row>
    <row r="3766" spans="1:13">
      <c r="A3766" s="350">
        <v>42669</v>
      </c>
      <c r="B3766" s="346">
        <v>126.97</v>
      </c>
      <c r="C3766" s="346">
        <v>4070.76</v>
      </c>
      <c r="D3766" s="346"/>
      <c r="E3766" s="351">
        <f t="shared" si="278"/>
        <v>42669</v>
      </c>
      <c r="F3766" s="353">
        <f t="shared" si="279"/>
        <v>0.36360761995097857</v>
      </c>
      <c r="G3766" s="354">
        <f t="shared" si="280"/>
        <v>-0.1726421109421783</v>
      </c>
      <c r="I3766" s="351">
        <f t="shared" si="281"/>
        <v>42669</v>
      </c>
      <c r="J3766" s="353">
        <f t="array" ref="J3766">(PRODUCT(1+$F$2:F3766/100)-1)*100</f>
        <v>10512.671347375495</v>
      </c>
      <c r="K3766" s="354">
        <f t="array" ref="K3766">(PRODUCT(1+$G$2:G3766/100)-1)*100</f>
        <v>161.64723425589105</v>
      </c>
      <c r="M3766" s="361">
        <f t="shared" si="282"/>
        <v>2.8522944814071978</v>
      </c>
    </row>
    <row r="3767" spans="1:13">
      <c r="A3767" s="350">
        <v>42670</v>
      </c>
      <c r="B3767" s="346">
        <v>126.47</v>
      </c>
      <c r="C3767" s="346">
        <v>4058.75</v>
      </c>
      <c r="D3767" s="346"/>
      <c r="E3767" s="351">
        <f t="shared" si="278"/>
        <v>42670</v>
      </c>
      <c r="F3767" s="353">
        <f t="shared" si="279"/>
        <v>-0.39379380956131582</v>
      </c>
      <c r="G3767" s="354">
        <f t="shared" si="280"/>
        <v>-0.29503090332027027</v>
      </c>
      <c r="I3767" s="351">
        <f t="shared" si="281"/>
        <v>42670</v>
      </c>
      <c r="J3767" s="353">
        <f t="array" ref="J3767">(PRODUCT(1+$F$2:F3767/100)-1)*100</f>
        <v>10470.879304580445</v>
      </c>
      <c r="K3767" s="354">
        <f t="array" ref="K3767">(PRODUCT(1+$G$2:G3767/100)-1)*100</f>
        <v>160.87529405715338</v>
      </c>
      <c r="M3767" s="361">
        <f t="shared" si="282"/>
        <v>2.8479287387486694</v>
      </c>
    </row>
    <row r="3768" spans="1:13">
      <c r="A3768" s="350">
        <v>42671</v>
      </c>
      <c r="B3768" s="346">
        <v>126.57</v>
      </c>
      <c r="C3768" s="346">
        <v>4046.36</v>
      </c>
      <c r="D3768" s="346"/>
      <c r="E3768" s="351">
        <f t="shared" si="278"/>
        <v>42671</v>
      </c>
      <c r="F3768" s="353">
        <f t="shared" si="279"/>
        <v>7.9070135209935444E-2</v>
      </c>
      <c r="G3768" s="354">
        <f t="shared" si="280"/>
        <v>-0.30526639975361203</v>
      </c>
      <c r="I3768" s="351">
        <f t="shared" si="281"/>
        <v>42671</v>
      </c>
      <c r="J3768" s="353">
        <f t="array" ref="J3768">(PRODUCT(1+$F$2:F3768/100)-1)*100</f>
        <v>10479.237713139455</v>
      </c>
      <c r="K3768" s="354">
        <f t="array" ref="K3768">(PRODUCT(1+$G$2:G3768/100)-1)*100</f>
        <v>160.07892943913848</v>
      </c>
      <c r="M3768" s="361">
        <f t="shared" si="282"/>
        <v>2.844216815819733</v>
      </c>
    </row>
    <row r="3769" spans="1:13">
      <c r="A3769" s="350">
        <v>42674</v>
      </c>
      <c r="B3769" s="346">
        <v>124.87</v>
      </c>
      <c r="C3769" s="346">
        <v>4045.89</v>
      </c>
      <c r="D3769" s="346"/>
      <c r="E3769" s="351">
        <f t="shared" si="278"/>
        <v>42674</v>
      </c>
      <c r="F3769" s="353">
        <f t="shared" si="279"/>
        <v>-1.3431302836375059</v>
      </c>
      <c r="G3769" s="354">
        <f t="shared" si="280"/>
        <v>-1.161537777163435E-2</v>
      </c>
      <c r="I3769" s="351">
        <f t="shared" si="281"/>
        <v>42674</v>
      </c>
      <c r="J3769" s="353">
        <f t="array" ref="J3769">(PRODUCT(1+$F$2:F3769/100)-1)*100</f>
        <v>10337.144767636279</v>
      </c>
      <c r="K3769" s="354">
        <f t="array" ref="K3769">(PRODUCT(1+$G$2:G3769/100)-1)*100</f>
        <v>160.04872028897972</v>
      </c>
      <c r="M3769" s="361">
        <f t="shared" si="282"/>
        <v>2.8427511200417781</v>
      </c>
    </row>
    <row r="3770" spans="1:13">
      <c r="A3770" s="350">
        <v>42675</v>
      </c>
      <c r="B3770" s="346">
        <v>123.3</v>
      </c>
      <c r="C3770" s="346">
        <v>4018.47</v>
      </c>
      <c r="D3770" s="346"/>
      <c r="E3770" s="351">
        <f t="shared" si="278"/>
        <v>42675</v>
      </c>
      <c r="F3770" s="353">
        <f t="shared" si="279"/>
        <v>-1.2573075999039007</v>
      </c>
      <c r="G3770" s="354">
        <f t="shared" si="280"/>
        <v>-0.67772480220668063</v>
      </c>
      <c r="I3770" s="351">
        <f t="shared" ref="I3770:I3785" si="283">E3770</f>
        <v>42675</v>
      </c>
      <c r="J3770" s="353">
        <f t="array" ref="J3770">(PRODUCT(1+$F$2:F3770/100)-1)*100</f>
        <v>10205.917753259815</v>
      </c>
      <c r="K3770" s="354">
        <f t="array" ref="K3770">(PRODUCT(1+$G$2:G3770/100)-1)*100</f>
        <v>158.28630561376022</v>
      </c>
      <c r="M3770" s="361">
        <f t="shared" si="282"/>
        <v>2.8428854766946294</v>
      </c>
    </row>
    <row r="3771" spans="1:13">
      <c r="A3771" s="350">
        <v>42676</v>
      </c>
      <c r="B3771" s="346">
        <v>122.34</v>
      </c>
      <c r="C3771" s="346">
        <v>3992.76</v>
      </c>
      <c r="D3771" s="346"/>
      <c r="E3771" s="351">
        <f t="shared" si="278"/>
        <v>42676</v>
      </c>
      <c r="F3771" s="353">
        <f t="shared" si="279"/>
        <v>-0.77858880778588491</v>
      </c>
      <c r="G3771" s="354">
        <f t="shared" si="280"/>
        <v>-0.63979574315596865</v>
      </c>
      <c r="I3771" s="351">
        <f t="shared" si="283"/>
        <v>42676</v>
      </c>
      <c r="J3771" s="353">
        <f t="array" ref="J3771">(PRODUCT(1+$F$2:F3771/100)-1)*100</f>
        <v>10125.677031093317</v>
      </c>
      <c r="K3771" s="354">
        <f t="array" ref="K3771">(PRODUCT(1+$G$2:G3771/100)-1)*100</f>
        <v>156.6338008252886</v>
      </c>
      <c r="M3771" s="361">
        <f t="shared" si="282"/>
        <v>2.842238548274659</v>
      </c>
    </row>
    <row r="3772" spans="1:13">
      <c r="A3772" s="350">
        <v>42677</v>
      </c>
      <c r="B3772" s="346">
        <v>122.14</v>
      </c>
      <c r="C3772" s="346">
        <v>3976.56</v>
      </c>
      <c r="D3772" s="346"/>
      <c r="E3772" s="351">
        <f t="shared" si="278"/>
        <v>42677</v>
      </c>
      <c r="F3772" s="353">
        <f t="shared" si="279"/>
        <v>-0.16347882949158121</v>
      </c>
      <c r="G3772" s="354">
        <f t="shared" si="280"/>
        <v>-0.40573437922640787</v>
      </c>
      <c r="I3772" s="351">
        <f t="shared" si="283"/>
        <v>42677</v>
      </c>
      <c r="J3772" s="353">
        <f t="array" ref="J3772">(PRODUCT(1+$F$2:F3772/100)-1)*100</f>
        <v>10108.960213975295</v>
      </c>
      <c r="K3772" s="354">
        <f t="array" ref="K3772">(PRODUCT(1+$G$2:G3772/100)-1)*100</f>
        <v>155.59254926662499</v>
      </c>
      <c r="M3772" s="361">
        <f t="shared" si="282"/>
        <v>2.8409971481230754</v>
      </c>
    </row>
    <row r="3773" spans="1:13">
      <c r="A3773" s="350">
        <v>42678</v>
      </c>
      <c r="B3773" s="346">
        <v>122.03</v>
      </c>
      <c r="C3773" s="346">
        <v>3970.02</v>
      </c>
      <c r="D3773" s="346"/>
      <c r="E3773" s="351">
        <f t="shared" si="278"/>
        <v>42678</v>
      </c>
      <c r="F3773" s="353">
        <f t="shared" si="279"/>
        <v>-9.0060586212536986E-2</v>
      </c>
      <c r="G3773" s="354">
        <f t="shared" si="280"/>
        <v>-0.16446375761964838</v>
      </c>
      <c r="I3773" s="351">
        <f t="shared" si="283"/>
        <v>42678</v>
      </c>
      <c r="J3773" s="353">
        <f t="array" ref="J3773">(PRODUCT(1+$F$2:F3773/100)-1)*100</f>
        <v>10099.765964560385</v>
      </c>
      <c r="K3773" s="354">
        <f t="array" ref="K3773">(PRODUCT(1+$G$2:G3773/100)-1)*100</f>
        <v>155.17219215590524</v>
      </c>
      <c r="M3773" s="361">
        <f t="shared" si="282"/>
        <v>2.8407870085011671</v>
      </c>
    </row>
    <row r="3774" spans="1:13">
      <c r="A3774" s="350">
        <v>42681</v>
      </c>
      <c r="B3774" s="346">
        <v>124.58</v>
      </c>
      <c r="C3774" s="346">
        <v>4058.3</v>
      </c>
      <c r="D3774" s="346"/>
      <c r="E3774" s="351">
        <f t="shared" si="278"/>
        <v>42681</v>
      </c>
      <c r="F3774" s="353">
        <f t="shared" si="279"/>
        <v>2.0896500860444034</v>
      </c>
      <c r="G3774" s="354">
        <f t="shared" si="280"/>
        <v>2.2236663795144551</v>
      </c>
      <c r="I3774" s="351">
        <f t="shared" si="283"/>
        <v>42681</v>
      </c>
      <c r="J3774" s="353">
        <f t="array" ref="J3774">(PRODUCT(1+$F$2:F3774/100)-1)*100</f>
        <v>10312.905382815148</v>
      </c>
      <c r="K3774" s="354">
        <f t="array" ref="K3774">(PRODUCT(1+$G$2:G3774/100)-1)*100</f>
        <v>160.84637040274612</v>
      </c>
      <c r="M3774" s="361">
        <f t="shared" si="282"/>
        <v>2.8408314685906517</v>
      </c>
    </row>
    <row r="3775" spans="1:13">
      <c r="A3775" s="350">
        <v>42682</v>
      </c>
      <c r="B3775" s="346">
        <v>124.34</v>
      </c>
      <c r="C3775" s="346">
        <v>4075.61</v>
      </c>
      <c r="D3775" s="346"/>
      <c r="E3775" s="351">
        <f t="shared" si="278"/>
        <v>42682</v>
      </c>
      <c r="F3775" s="353">
        <f t="shared" si="279"/>
        <v>-0.19264729491089705</v>
      </c>
      <c r="G3775" s="354">
        <f t="shared" si="280"/>
        <v>0.42653327748072289</v>
      </c>
      <c r="I3775" s="351">
        <f t="shared" si="283"/>
        <v>42682</v>
      </c>
      <c r="J3775" s="353">
        <f t="array" ref="J3775">(PRODUCT(1+$F$2:F3775/100)-1)*100</f>
        <v>10292.845202273524</v>
      </c>
      <c r="K3775" s="354">
        <f t="array" ref="K3775">(PRODUCT(1+$G$2:G3775/100)-1)*100</f>
        <v>161.95896697561446</v>
      </c>
      <c r="M3775" s="361">
        <f t="shared" si="282"/>
        <v>2.8391244518593259</v>
      </c>
    </row>
    <row r="3776" spans="1:13">
      <c r="A3776" s="350">
        <v>42683</v>
      </c>
      <c r="B3776" s="346">
        <v>122.19</v>
      </c>
      <c r="C3776" s="346">
        <v>4121.03</v>
      </c>
      <c r="D3776" s="346"/>
      <c r="E3776" s="351">
        <f t="shared" si="278"/>
        <v>42683</v>
      </c>
      <c r="F3776" s="353">
        <f t="shared" si="279"/>
        <v>-1.7291298053723758</v>
      </c>
      <c r="G3776" s="354">
        <f t="shared" si="280"/>
        <v>1.1144344036843501</v>
      </c>
      <c r="I3776" s="351">
        <f t="shared" si="283"/>
        <v>42683</v>
      </c>
      <c r="J3776" s="353">
        <f t="array" ref="J3776">(PRODUCT(1+$F$2:F3776/100)-1)*100</f>
        <v>10113.139418254799</v>
      </c>
      <c r="K3776" s="354">
        <f t="array" ref="K3776">(PRODUCT(1+$G$2:G3776/100)-1)*100</f>
        <v>164.87832782712687</v>
      </c>
      <c r="M3776" s="361">
        <f t="shared" si="282"/>
        <v>2.8387412540894168</v>
      </c>
    </row>
    <row r="3777" spans="1:13">
      <c r="A3777" s="350">
        <v>42684</v>
      </c>
      <c r="B3777" s="346">
        <v>115.42</v>
      </c>
      <c r="C3777" s="346">
        <v>4129.46</v>
      </c>
      <c r="D3777" s="346"/>
      <c r="E3777" s="351">
        <f t="shared" si="278"/>
        <v>42684</v>
      </c>
      <c r="F3777" s="353">
        <f t="shared" ref="F3777:F3785" si="284">((B3777/B3776)-1)*100</f>
        <v>-5.5405515999672588</v>
      </c>
      <c r="G3777" s="354">
        <f t="shared" ref="G3777:G3785" si="285">((C3777/C3776)-1)*100</f>
        <v>0.20456051035786516</v>
      </c>
      <c r="I3777" s="351">
        <f t="shared" si="283"/>
        <v>42684</v>
      </c>
      <c r="J3777" s="353">
        <f t="array" ref="J3777">(PRODUCT(1+$F$2:F3777/100)-1)*100</f>
        <v>9547.2751588097963</v>
      </c>
      <c r="K3777" s="354">
        <f t="array" ref="K3777">(PRODUCT(1+$G$2:G3777/100)-1)*100</f>
        <v>165.42016428635739</v>
      </c>
      <c r="M3777" s="361">
        <f t="shared" si="282"/>
        <v>2.8459154741024761</v>
      </c>
    </row>
    <row r="3778" spans="1:13">
      <c r="A3778" s="350">
        <v>42685</v>
      </c>
      <c r="B3778" s="346">
        <v>114.78</v>
      </c>
      <c r="C3778" s="346">
        <v>4123.6899999999996</v>
      </c>
      <c r="D3778" s="346"/>
      <c r="E3778" s="351">
        <f t="shared" si="278"/>
        <v>42685</v>
      </c>
      <c r="F3778" s="353">
        <f t="shared" si="284"/>
        <v>-0.55449662103621566</v>
      </c>
      <c r="G3778" s="354">
        <f t="shared" si="285"/>
        <v>-0.13972771258228267</v>
      </c>
      <c r="I3778" s="351">
        <f t="shared" si="283"/>
        <v>42685</v>
      </c>
      <c r="J3778" s="353">
        <f t="array" ref="J3778">(PRODUCT(1+$F$2:F3778/100)-1)*100</f>
        <v>9493.7813440321297</v>
      </c>
      <c r="K3778" s="354">
        <f t="array" ref="K3778">(PRODUCT(1+$G$2:G3778/100)-1)*100</f>
        <v>165.04929876206793</v>
      </c>
      <c r="M3778" s="361">
        <f t="shared" si="282"/>
        <v>2.8455942442107052</v>
      </c>
    </row>
    <row r="3779" spans="1:13">
      <c r="A3779" s="350">
        <v>42688</v>
      </c>
      <c r="B3779" s="346">
        <v>113.38</v>
      </c>
      <c r="C3779" s="346">
        <v>4123.8100000000004</v>
      </c>
      <c r="D3779" s="346"/>
      <c r="E3779" s="351">
        <f t="shared" ref="E3779:E3842" si="286">A3779</f>
        <v>42688</v>
      </c>
      <c r="F3779" s="353">
        <f t="shared" si="284"/>
        <v>-1.2197246907126758</v>
      </c>
      <c r="G3779" s="354">
        <f t="shared" si="285"/>
        <v>2.910015059343074E-3</v>
      </c>
      <c r="I3779" s="351">
        <f t="shared" si="283"/>
        <v>42688</v>
      </c>
      <c r="J3779" s="353">
        <f t="array" ref="J3779">(PRODUCT(1+$F$2:F3779/100)-1)*100</f>
        <v>9376.7636242059834</v>
      </c>
      <c r="K3779" s="354">
        <f t="array" ref="K3779">(PRODUCT(1+$G$2:G3779/100)-1)*100</f>
        <v>165.05701173657661</v>
      </c>
      <c r="M3779" s="361">
        <f t="shared" si="282"/>
        <v>2.8459942681748198</v>
      </c>
    </row>
    <row r="3780" spans="1:13">
      <c r="A3780" s="350">
        <v>42689</v>
      </c>
      <c r="B3780" s="346">
        <v>113.59</v>
      </c>
      <c r="C3780" s="346">
        <v>4155.62</v>
      </c>
      <c r="D3780" s="346"/>
      <c r="E3780" s="351">
        <f t="shared" si="286"/>
        <v>42689</v>
      </c>
      <c r="F3780" s="353">
        <f t="shared" si="284"/>
        <v>0.18521785147294079</v>
      </c>
      <c r="G3780" s="354">
        <f t="shared" si="285"/>
        <v>0.77137404487597205</v>
      </c>
      <c r="I3780" s="351">
        <f t="shared" si="283"/>
        <v>42689</v>
      </c>
      <c r="J3780" s="353">
        <f t="array" ref="J3780">(PRODUCT(1+$F$2:F3780/100)-1)*100</f>
        <v>9394.3162821799069</v>
      </c>
      <c r="K3780" s="354">
        <f t="array" ref="K3780">(PRODUCT(1+$G$2:G3780/100)-1)*100</f>
        <v>167.10159272923644</v>
      </c>
      <c r="M3780" s="361">
        <f t="shared" si="282"/>
        <v>2.8450739397623552</v>
      </c>
    </row>
    <row r="3781" spans="1:13">
      <c r="A3781" s="350">
        <v>42690</v>
      </c>
      <c r="B3781" s="346">
        <v>115.19</v>
      </c>
      <c r="C3781" s="346">
        <v>4150.21</v>
      </c>
      <c r="D3781" s="346"/>
      <c r="E3781" s="351">
        <f t="shared" si="286"/>
        <v>42690</v>
      </c>
      <c r="F3781" s="353">
        <f t="shared" si="284"/>
        <v>1.408574698476972</v>
      </c>
      <c r="G3781" s="354">
        <f t="shared" si="285"/>
        <v>-0.13018514686135019</v>
      </c>
      <c r="I3781" s="351">
        <f t="shared" si="283"/>
        <v>42690</v>
      </c>
      <c r="J3781" s="353">
        <f t="array" ref="J3781">(PRODUCT(1+$F$2:F3781/100)-1)*100</f>
        <v>9528.0508191240733</v>
      </c>
      <c r="K3781" s="354">
        <f t="array" ref="K3781">(PRODUCT(1+$G$2:G3781/100)-1)*100</f>
        <v>166.75386612847288</v>
      </c>
      <c r="M3781" s="361">
        <f t="shared" si="282"/>
        <v>2.844575337969558</v>
      </c>
    </row>
    <row r="3782" spans="1:13">
      <c r="A3782" s="350">
        <v>42691</v>
      </c>
      <c r="B3782" s="346">
        <v>115.03</v>
      </c>
      <c r="C3782" s="346">
        <v>4169.87</v>
      </c>
      <c r="D3782" s="346"/>
      <c r="E3782" s="351">
        <f t="shared" si="286"/>
        <v>42691</v>
      </c>
      <c r="F3782" s="353">
        <f t="shared" si="284"/>
        <v>-0.13890094626269889</v>
      </c>
      <c r="G3782" s="354">
        <f t="shared" si="285"/>
        <v>0.47371096884254449</v>
      </c>
      <c r="I3782" s="351">
        <f t="shared" si="283"/>
        <v>42691</v>
      </c>
      <c r="J3782" s="353">
        <f t="array" ref="J3782">(PRODUCT(1+$F$2:F3782/100)-1)*100</f>
        <v>9514.6773654296558</v>
      </c>
      <c r="K3782" s="354">
        <f t="array" ref="K3782">(PRODUCT(1+$G$2:G3782/100)-1)*100</f>
        <v>168.01750845213502</v>
      </c>
      <c r="M3782" s="361">
        <f t="shared" si="282"/>
        <v>2.8432634280954958</v>
      </c>
    </row>
    <row r="3783" spans="1:13">
      <c r="A3783" s="350">
        <v>42692</v>
      </c>
      <c r="B3783" s="346">
        <v>115.21</v>
      </c>
      <c r="C3783" s="346">
        <v>4160.58</v>
      </c>
      <c r="D3783" s="346"/>
      <c r="E3783" s="351">
        <f t="shared" si="286"/>
        <v>42692</v>
      </c>
      <c r="F3783" s="353">
        <f t="shared" si="284"/>
        <v>0.15648091802138442</v>
      </c>
      <c r="G3783" s="354">
        <f t="shared" si="285"/>
        <v>-0.22278872003204109</v>
      </c>
      <c r="I3783" s="351">
        <f t="shared" si="283"/>
        <v>42692</v>
      </c>
      <c r="J3783" s="353">
        <f t="array" ref="J3783">(PRODUCT(1+$F$2:F3783/100)-1)*100</f>
        <v>9529.7225008358746</v>
      </c>
      <c r="K3783" s="354">
        <f t="array" ref="K3783">(PRODUCT(1+$G$2:G3783/100)-1)*100</f>
        <v>167.42039567559272</v>
      </c>
      <c r="M3783" s="361">
        <f t="shared" si="282"/>
        <v>2.842783278599629</v>
      </c>
    </row>
    <row r="3784" spans="1:13">
      <c r="A3784" s="350">
        <v>42695</v>
      </c>
      <c r="B3784" s="346">
        <v>117.96</v>
      </c>
      <c r="C3784" s="346">
        <v>4191.68</v>
      </c>
      <c r="D3784" s="346"/>
      <c r="E3784" s="351">
        <f t="shared" si="286"/>
        <v>42695</v>
      </c>
      <c r="F3784" s="353">
        <f t="shared" si="284"/>
        <v>2.386945577640831</v>
      </c>
      <c r="G3784" s="354">
        <f t="shared" si="285"/>
        <v>0.74749193622043464</v>
      </c>
      <c r="I3784" s="351">
        <f t="shared" si="283"/>
        <v>42695</v>
      </c>
      <c r="J3784" s="353">
        <f t="array" ref="J3784">(PRODUCT(1+$F$2:F3784/100)-1)*100</f>
        <v>9759.5787362086612</v>
      </c>
      <c r="K3784" s="354">
        <f t="array" ref="K3784">(PRODUCT(1+$G$2:G3784/100)-1)*100</f>
        <v>169.41934156907655</v>
      </c>
      <c r="M3784" s="361">
        <f t="shared" si="282"/>
        <v>2.8438479107628631</v>
      </c>
    </row>
    <row r="3785" spans="1:13">
      <c r="A3785" s="350">
        <v>42696</v>
      </c>
      <c r="B3785" s="346">
        <v>118.04</v>
      </c>
      <c r="C3785" s="346">
        <v>4200.95</v>
      </c>
      <c r="D3785" s="346"/>
      <c r="E3785" s="351">
        <f t="shared" si="286"/>
        <v>42696</v>
      </c>
      <c r="F3785" s="353">
        <f t="shared" si="284"/>
        <v>6.7819599864371582E-2</v>
      </c>
      <c r="G3785" s="354">
        <f t="shared" si="285"/>
        <v>0.22115237804412047</v>
      </c>
      <c r="I3785" s="351">
        <f t="shared" si="283"/>
        <v>42696</v>
      </c>
      <c r="J3785" s="353">
        <f t="array" ref="J3785">(PRODUCT(1+$F$2:F3785/100)-1)*100</f>
        <v>9766.26546305587</v>
      </c>
      <c r="K3785" s="354">
        <f t="array" ref="K3785">(PRODUCT(1+$G$2:G3785/100)-1)*100</f>
        <v>170.01516884986739</v>
      </c>
      <c r="M3785" s="361">
        <f t="shared" si="282"/>
        <v>2.8424516352518312</v>
      </c>
    </row>
    <row r="3786" spans="1:13">
      <c r="A3786" s="350">
        <v>42697</v>
      </c>
      <c r="B3786" s="346">
        <v>117.69</v>
      </c>
      <c r="C3786" s="346">
        <v>4204.49</v>
      </c>
      <c r="D3786" s="346"/>
      <c r="E3786" s="351">
        <f t="shared" si="286"/>
        <v>42697</v>
      </c>
      <c r="F3786" s="353">
        <f>((B3786/B3785)-1)*100</f>
        <v>-0.29650965774314919</v>
      </c>
      <c r="G3786" s="354">
        <f>((C3786/C3785)-1)*100</f>
        <v>8.4266653971121208E-2</v>
      </c>
      <c r="I3786" s="351">
        <f t="shared" ref="I3786:I3794" si="287">E3786</f>
        <v>42697</v>
      </c>
      <c r="J3786" s="353">
        <f t="array" ref="J3786">(PRODUCT(1+$F$2:F3786/100)-1)*100</f>
        <v>9737.0110330993321</v>
      </c>
      <c r="K3786" s="354">
        <f t="array" ref="K3786">(PRODUCT(1+$G$2:G3786/100)-1)*100</f>
        <v>170.24270159787167</v>
      </c>
      <c r="M3786" s="361">
        <f t="shared" si="282"/>
        <v>2.8424710023741904</v>
      </c>
    </row>
    <row r="3787" spans="1:13">
      <c r="A3787" s="350">
        <v>42698</v>
      </c>
      <c r="B3787" s="346">
        <v>117.69</v>
      </c>
      <c r="C3787" s="346">
        <v>4204.49</v>
      </c>
      <c r="D3787" s="346"/>
      <c r="E3787" s="351">
        <f t="shared" si="286"/>
        <v>42698</v>
      </c>
      <c r="F3787" s="353">
        <f>((B3787/B3786)-1)*100</f>
        <v>0</v>
      </c>
      <c r="G3787" s="354">
        <f>((C3787/C3786)-1)*100</f>
        <v>0</v>
      </c>
      <c r="I3787" s="351">
        <f t="shared" si="287"/>
        <v>42698</v>
      </c>
      <c r="J3787" s="353">
        <f t="array" ref="J3787">(PRODUCT(1+$F$2:F3787/100)-1)*100</f>
        <v>9737.0110330993321</v>
      </c>
      <c r="K3787" s="354">
        <f t="array" ref="K3787">(PRODUCT(1+$G$2:G3787/100)-1)*100</f>
        <v>170.24270159787167</v>
      </c>
      <c r="M3787" s="361">
        <f t="shared" si="282"/>
        <v>2.8424110242530509</v>
      </c>
    </row>
    <row r="3788" spans="1:13">
      <c r="A3788" s="350">
        <v>42699</v>
      </c>
      <c r="B3788" s="346">
        <v>117.41</v>
      </c>
      <c r="C3788" s="346">
        <v>4221.0200000000004</v>
      </c>
      <c r="D3788" s="346"/>
      <c r="E3788" s="351">
        <f t="shared" si="286"/>
        <v>42699</v>
      </c>
      <c r="F3788" s="353">
        <f t="shared" ref="F3788:F3794" si="288">((B3788/B3787)-1)*100</f>
        <v>-0.23791316169597954</v>
      </c>
      <c r="G3788" s="354">
        <f t="shared" ref="G3788:G3794" si="289">((C3788/C3787)-1)*100</f>
        <v>0.39315113129061441</v>
      </c>
      <c r="I3788" s="351">
        <f t="shared" si="287"/>
        <v>42699</v>
      </c>
      <c r="J3788" s="353">
        <f t="array" ref="J3788">(PRODUCT(1+$F$2:F3788/100)-1)*100</f>
        <v>9713.6074891341032</v>
      </c>
      <c r="K3788" s="354">
        <f t="array" ref="K3788">(PRODUCT(1+$G$2:G3788/100)-1)*100</f>
        <v>171.30516383643402</v>
      </c>
      <c r="M3788" s="361">
        <f t="shared" si="282"/>
        <v>2.8420829068849001</v>
      </c>
    </row>
    <row r="3789" spans="1:13">
      <c r="A3789" s="350">
        <v>42702</v>
      </c>
      <c r="B3789" s="346">
        <v>116.93</v>
      </c>
      <c r="C3789" s="346">
        <v>4199.3900000000003</v>
      </c>
      <c r="D3789" s="346"/>
      <c r="E3789" s="351">
        <f t="shared" si="286"/>
        <v>42702</v>
      </c>
      <c r="F3789" s="353">
        <f t="shared" si="288"/>
        <v>-0.40882377991652286</v>
      </c>
      <c r="G3789" s="354">
        <f t="shared" si="289"/>
        <v>-0.51243538291693147</v>
      </c>
      <c r="I3789" s="351">
        <f t="shared" si="287"/>
        <v>42702</v>
      </c>
      <c r="J3789" s="353">
        <f t="array" ref="J3789">(PRODUCT(1+$F$2:F3789/100)-1)*100</f>
        <v>9673.4871280508542</v>
      </c>
      <c r="K3789" s="354">
        <f t="array" ref="K3789">(PRODUCT(1+$G$2:G3789/100)-1)*100</f>
        <v>169.9149001812554</v>
      </c>
      <c r="M3789" s="361">
        <f t="shared" si="282"/>
        <v>2.8413337796704274</v>
      </c>
    </row>
    <row r="3790" spans="1:13">
      <c r="A3790" s="350">
        <v>42703</v>
      </c>
      <c r="B3790" s="346">
        <v>117.51</v>
      </c>
      <c r="C3790" s="346">
        <v>4205.99</v>
      </c>
      <c r="D3790" s="346"/>
      <c r="E3790" s="351">
        <f t="shared" si="286"/>
        <v>42703</v>
      </c>
      <c r="F3790" s="353">
        <f t="shared" si="288"/>
        <v>0.49602326178055378</v>
      </c>
      <c r="G3790" s="354">
        <f t="shared" si="289"/>
        <v>0.15716568358736804</v>
      </c>
      <c r="I3790" s="351">
        <f t="shared" si="287"/>
        <v>42703</v>
      </c>
      <c r="J3790" s="353">
        <f t="array" ref="J3790">(PRODUCT(1+$F$2:F3790/100)-1)*100</f>
        <v>9721.965897693115</v>
      </c>
      <c r="K3790" s="354">
        <f t="array" ref="K3790">(PRODUCT(1+$G$2:G3790/100)-1)*100</f>
        <v>170.33911377922942</v>
      </c>
      <c r="M3790" s="361">
        <f t="shared" si="282"/>
        <v>2.8413569463228368</v>
      </c>
    </row>
    <row r="3791" spans="1:13">
      <c r="A3791" s="350">
        <v>42704</v>
      </c>
      <c r="B3791" s="346">
        <v>117</v>
      </c>
      <c r="C3791" s="346">
        <v>4195.7299999999996</v>
      </c>
      <c r="D3791" s="346"/>
      <c r="E3791" s="351">
        <f t="shared" si="286"/>
        <v>42704</v>
      </c>
      <c r="F3791" s="353">
        <f t="shared" si="288"/>
        <v>-0.43400561654327596</v>
      </c>
      <c r="G3791" s="354">
        <f t="shared" si="289"/>
        <v>-0.24393781250074964</v>
      </c>
      <c r="I3791" s="351">
        <f t="shared" si="287"/>
        <v>42704</v>
      </c>
      <c r="J3791" s="353">
        <f t="array" ref="J3791">(PRODUCT(1+$F$2:F3791/100)-1)*100</f>
        <v>9679.3380140421596</v>
      </c>
      <c r="K3791" s="354">
        <f t="array" ref="K3791">(PRODUCT(1+$G$2:G3791/100)-1)*100</f>
        <v>169.6796544587425</v>
      </c>
      <c r="M3791" s="361">
        <f t="shared" si="282"/>
        <v>2.8412988604152645</v>
      </c>
    </row>
    <row r="3792" spans="1:13">
      <c r="A3792" s="350">
        <v>42705</v>
      </c>
      <c r="B3792" s="346">
        <v>117.22</v>
      </c>
      <c r="C3792" s="346">
        <v>4181.1499999999996</v>
      </c>
      <c r="D3792" s="346"/>
      <c r="E3792" s="351">
        <f t="shared" si="286"/>
        <v>42705</v>
      </c>
      <c r="F3792" s="353">
        <f t="shared" si="288"/>
        <v>0.18803418803419181</v>
      </c>
      <c r="G3792" s="354">
        <f t="shared" si="289"/>
        <v>-0.34749614489015812</v>
      </c>
      <c r="I3792" s="351">
        <f t="shared" si="287"/>
        <v>42705</v>
      </c>
      <c r="J3792" s="353">
        <f t="array" ref="J3792">(PRODUCT(1+$F$2:F3792/100)-1)*100</f>
        <v>9697.7265128719828</v>
      </c>
      <c r="K3792" s="354">
        <f t="array" ref="K3792">(PRODUCT(1+$G$2:G3792/100)-1)*100</f>
        <v>168.74252805594529</v>
      </c>
      <c r="M3792" s="361">
        <f t="shared" si="282"/>
        <v>2.8412020917545662</v>
      </c>
    </row>
    <row r="3793" spans="1:13">
      <c r="A3793" s="350">
        <v>42706</v>
      </c>
      <c r="B3793" s="346">
        <v>120.81</v>
      </c>
      <c r="C3793" s="346">
        <v>4182.8100000000004</v>
      </c>
      <c r="D3793" s="346"/>
      <c r="E3793" s="351">
        <f t="shared" si="286"/>
        <v>42706</v>
      </c>
      <c r="F3793" s="353">
        <f t="shared" si="288"/>
        <v>3.0626173008019064</v>
      </c>
      <c r="G3793" s="354">
        <f t="shared" si="289"/>
        <v>3.9701995862406747E-2</v>
      </c>
      <c r="I3793" s="351">
        <f t="shared" si="287"/>
        <v>42706</v>
      </c>
      <c r="J3793" s="353">
        <f t="array" ref="J3793">(PRODUCT(1+$F$2:F3793/100)-1)*100</f>
        <v>9997.7933801404561</v>
      </c>
      <c r="K3793" s="354">
        <f t="array" ref="K3793">(PRODUCT(1+$G$2:G3793/100)-1)*100</f>
        <v>168.84922420331458</v>
      </c>
      <c r="M3793" s="361">
        <f t="shared" si="282"/>
        <v>2.8430772551221803</v>
      </c>
    </row>
    <row r="3794" spans="1:13">
      <c r="A3794" s="350">
        <v>42709</v>
      </c>
      <c r="B3794" s="346">
        <v>119.16</v>
      </c>
      <c r="C3794" s="346">
        <v>4207.57</v>
      </c>
      <c r="E3794" s="351">
        <f t="shared" si="286"/>
        <v>42709</v>
      </c>
      <c r="F3794" s="353">
        <f t="shared" si="288"/>
        <v>-1.3657809783958363</v>
      </c>
      <c r="G3794" s="354">
        <f t="shared" si="289"/>
        <v>0.5919465622392428</v>
      </c>
      <c r="I3794" s="351">
        <f t="shared" si="287"/>
        <v>42709</v>
      </c>
      <c r="J3794" s="353">
        <f t="array" ref="J3794">(PRODUCT(1+$F$2:F3794/100)-1)*100</f>
        <v>9859.8796389167837</v>
      </c>
      <c r="K3794" s="354">
        <f t="array" ref="K3794">(PRODUCT(1+$G$2:G3794/100)-1)*100</f>
        <v>170.44066794359293</v>
      </c>
      <c r="M3794" s="361">
        <f t="shared" ref="M3794:M3805" si="290">_xlfn.STDEV.S(F3012:F3794)</f>
        <v>2.8427056319360506</v>
      </c>
    </row>
    <row r="3795" spans="1:13">
      <c r="A3795" s="350">
        <v>42710</v>
      </c>
      <c r="B3795" s="346">
        <v>124.57</v>
      </c>
      <c r="C3795" s="346">
        <v>4222.04</v>
      </c>
      <c r="E3795" s="351">
        <f t="shared" si="286"/>
        <v>42710</v>
      </c>
      <c r="F3795" s="353">
        <f t="shared" ref="F3795:F3806" si="291">((B3795/B3794)-1)*100</f>
        <v>4.5401141322591432</v>
      </c>
      <c r="G3795" s="354">
        <f t="shared" ref="G3795:G3806" si="292">((C3795/C3794)-1)*100</f>
        <v>0.34390396357042441</v>
      </c>
      <c r="I3795" s="351">
        <f t="shared" ref="I3795:I3806" si="293">E3795</f>
        <v>42710</v>
      </c>
      <c r="J3795" s="353">
        <f t="array" ref="J3795">(PRODUCT(1+$F$2:F3795/100)-1)*100</f>
        <v>10312.069541959245</v>
      </c>
      <c r="K3795" s="354">
        <f t="array" ref="K3795">(PRODUCT(1+$G$2:G3795/100)-1)*100</f>
        <v>171.37072411975728</v>
      </c>
      <c r="M3795" s="361">
        <f t="shared" si="290"/>
        <v>2.8470072660479677</v>
      </c>
    </row>
    <row r="3796" spans="1:13">
      <c r="A3796" s="350">
        <v>42711</v>
      </c>
      <c r="B3796" s="346">
        <v>125.39</v>
      </c>
      <c r="C3796" s="346">
        <v>4278.4399999999996</v>
      </c>
      <c r="E3796" s="351">
        <f t="shared" si="286"/>
        <v>42711</v>
      </c>
      <c r="F3796" s="353">
        <f t="shared" si="291"/>
        <v>0.65826442963796694</v>
      </c>
      <c r="G3796" s="354">
        <f t="shared" si="292"/>
        <v>1.3358471260338511</v>
      </c>
      <c r="I3796" s="351">
        <f t="shared" si="293"/>
        <v>42711</v>
      </c>
      <c r="J3796" s="353">
        <f t="array" ref="J3796">(PRODUCT(1+$F$2:F3796/100)-1)*100</f>
        <v>10380.608492143132</v>
      </c>
      <c r="K3796" s="354">
        <f t="array" ref="K3796">(PRODUCT(1+$G$2:G3796/100)-1)*100</f>
        <v>174.99582213880834</v>
      </c>
      <c r="M3796" s="361">
        <f t="shared" si="290"/>
        <v>2.8467589883831583</v>
      </c>
    </row>
    <row r="3797" spans="1:13">
      <c r="A3797" s="350">
        <v>42712</v>
      </c>
      <c r="B3797" s="346">
        <v>123.24</v>
      </c>
      <c r="C3797" s="346">
        <v>4288.1000000000004</v>
      </c>
      <c r="E3797" s="351">
        <f t="shared" si="286"/>
        <v>42712</v>
      </c>
      <c r="F3797" s="353">
        <f t="shared" si="291"/>
        <v>-1.7146502910918016</v>
      </c>
      <c r="G3797" s="354">
        <f t="shared" si="292"/>
        <v>0.2257832294013884</v>
      </c>
      <c r="I3797" s="351">
        <f t="shared" si="293"/>
        <v>42712</v>
      </c>
      <c r="J3797" s="353">
        <f t="array" ref="J3797">(PRODUCT(1+$F$2:F3797/100)-1)*100</f>
        <v>10200.902708124409</v>
      </c>
      <c r="K3797" s="354">
        <f t="array" ref="K3797">(PRODUCT(1+$G$2:G3797/100)-1)*100</f>
        <v>175.61671658675223</v>
      </c>
      <c r="M3797" s="361">
        <f t="shared" si="290"/>
        <v>2.8475353103670229</v>
      </c>
    </row>
    <row r="3798" spans="1:13">
      <c r="A3798" s="350">
        <v>42713</v>
      </c>
      <c r="B3798" s="346">
        <v>122.88</v>
      </c>
      <c r="C3798" s="346">
        <v>4313.6099999999997</v>
      </c>
      <c r="E3798" s="351">
        <f t="shared" si="286"/>
        <v>42713</v>
      </c>
      <c r="F3798" s="353">
        <f t="shared" si="291"/>
        <v>-0.29211295034079487</v>
      </c>
      <c r="G3798" s="354">
        <f t="shared" si="292"/>
        <v>0.59490217112472266</v>
      </c>
      <c r="I3798" s="351">
        <f t="shared" si="293"/>
        <v>42713</v>
      </c>
      <c r="J3798" s="353">
        <f t="array" ref="J3798">(PRODUCT(1+$F$2:F3798/100)-1)*100</f>
        <v>10170.812437311972</v>
      </c>
      <c r="K3798" s="354">
        <f t="array" ref="K3798">(PRODUCT(1+$G$2:G3798/100)-1)*100</f>
        <v>177.2563664177095</v>
      </c>
      <c r="M3798" s="361">
        <f t="shared" si="290"/>
        <v>2.8467367573070366</v>
      </c>
    </row>
    <row r="3799" spans="1:13">
      <c r="A3799" s="350">
        <v>42716</v>
      </c>
      <c r="B3799" s="346">
        <v>122.83</v>
      </c>
      <c r="C3799" s="346">
        <v>4308.9399999999996</v>
      </c>
      <c r="E3799" s="351">
        <f t="shared" si="286"/>
        <v>42716</v>
      </c>
      <c r="F3799" s="353">
        <f t="shared" si="291"/>
        <v>-4.0690104166662966E-2</v>
      </c>
      <c r="G3799" s="354">
        <f t="shared" si="292"/>
        <v>-0.1082619893778114</v>
      </c>
      <c r="I3799" s="351">
        <f t="shared" si="293"/>
        <v>42716</v>
      </c>
      <c r="J3799" s="353">
        <f t="array" ref="J3799">(PRODUCT(1+$F$2:F3799/100)-1)*100</f>
        <v>10166.633233032466</v>
      </c>
      <c r="K3799" s="354">
        <f t="array" ref="K3799">(PRODUCT(1+$G$2:G3799/100)-1)*100</f>
        <v>176.95620315974904</v>
      </c>
      <c r="M3799" s="361">
        <f t="shared" si="290"/>
        <v>2.846743012518369</v>
      </c>
    </row>
    <row r="3800" spans="1:13">
      <c r="A3800" s="350">
        <v>42717</v>
      </c>
      <c r="B3800" s="346">
        <v>123.78</v>
      </c>
      <c r="C3800" s="346">
        <v>4337.8599999999997</v>
      </c>
      <c r="E3800" s="351">
        <f t="shared" si="286"/>
        <v>42717</v>
      </c>
      <c r="F3800" s="353">
        <f t="shared" si="291"/>
        <v>0.77342668729138975</v>
      </c>
      <c r="G3800" s="354">
        <f t="shared" si="292"/>
        <v>0.67116274536196396</v>
      </c>
      <c r="I3800" s="351">
        <f t="shared" si="293"/>
        <v>42717</v>
      </c>
      <c r="J3800" s="353">
        <f t="array" ref="J3800">(PRODUCT(1+$F$2:F3800/100)-1)*100</f>
        <v>10246.038114343066</v>
      </c>
      <c r="K3800" s="354">
        <f t="array" ref="K3800">(PRODUCT(1+$G$2:G3800/100)-1)*100</f>
        <v>178.81503001632626</v>
      </c>
      <c r="M3800" s="361">
        <f t="shared" si="290"/>
        <v>2.8455149329403011</v>
      </c>
    </row>
    <row r="3801" spans="1:13">
      <c r="A3801" s="350">
        <v>42718</v>
      </c>
      <c r="B3801" s="346">
        <v>123.44</v>
      </c>
      <c r="C3801" s="346">
        <v>4302.93</v>
      </c>
      <c r="E3801" s="351">
        <f t="shared" si="286"/>
        <v>42718</v>
      </c>
      <c r="F3801" s="353">
        <f t="shared" si="291"/>
        <v>-0.2746808854419136</v>
      </c>
      <c r="G3801" s="354">
        <f t="shared" si="292"/>
        <v>-0.80523576141229292</v>
      </c>
      <c r="I3801" s="351">
        <f t="shared" si="293"/>
        <v>42718</v>
      </c>
      <c r="J3801" s="353">
        <f t="array" ref="J3801">(PRODUCT(1+$F$2:F3801/100)-1)*100</f>
        <v>10217.619525242431</v>
      </c>
      <c r="K3801" s="354">
        <f t="array" ref="K3801">(PRODUCT(1+$G$2:G3801/100)-1)*100</f>
        <v>176.56991168644237</v>
      </c>
      <c r="M3801" s="361">
        <f t="shared" si="290"/>
        <v>2.8451660022582792</v>
      </c>
    </row>
    <row r="3802" spans="1:13">
      <c r="A3802" s="350">
        <v>42719</v>
      </c>
      <c r="B3802" s="346">
        <v>125</v>
      </c>
      <c r="C3802" s="346">
        <v>4319.84</v>
      </c>
      <c r="E3802" s="351">
        <f t="shared" si="286"/>
        <v>42719</v>
      </c>
      <c r="F3802" s="353">
        <f t="shared" si="291"/>
        <v>1.2637718729747283</v>
      </c>
      <c r="G3802" s="354">
        <f t="shared" si="292"/>
        <v>0.39298803373515323</v>
      </c>
      <c r="I3802" s="351">
        <f t="shared" si="293"/>
        <v>42719</v>
      </c>
      <c r="J3802" s="353">
        <f t="array" ref="J3802">(PRODUCT(1+$F$2:F3802/100)-1)*100</f>
        <v>10348.010698762993</v>
      </c>
      <c r="K3802" s="354">
        <f t="array" ref="K3802">(PRODUCT(1+$G$2:G3802/100)-1)*100</f>
        <v>177.65679834428195</v>
      </c>
      <c r="M3802" s="361">
        <f t="shared" si="290"/>
        <v>2.8452743526842381</v>
      </c>
    </row>
    <row r="3803" spans="1:13">
      <c r="A3803" s="350">
        <v>42720</v>
      </c>
      <c r="B3803" s="346">
        <v>124.22</v>
      </c>
      <c r="C3803" s="346">
        <v>4312.3999999999996</v>
      </c>
      <c r="E3803" s="351">
        <f t="shared" si="286"/>
        <v>42720</v>
      </c>
      <c r="F3803" s="353">
        <f t="shared" si="291"/>
        <v>-0.62400000000000233</v>
      </c>
      <c r="G3803" s="354">
        <f t="shared" si="292"/>
        <v>-0.17222860105930993</v>
      </c>
      <c r="I3803" s="351">
        <f t="shared" si="293"/>
        <v>42720</v>
      </c>
      <c r="J3803" s="353">
        <f t="array" ref="J3803">(PRODUCT(1+$F$2:F3803/100)-1)*100</f>
        <v>10282.815112002712</v>
      </c>
      <c r="K3803" s="354">
        <f t="array" ref="K3803">(PRODUCT(1+$G$2:G3803/100)-1)*100</f>
        <v>177.17859392474753</v>
      </c>
      <c r="M3803" s="361">
        <f t="shared" si="290"/>
        <v>2.8443333959475408</v>
      </c>
    </row>
    <row r="3804" spans="1:13">
      <c r="A3804" s="350">
        <v>42723</v>
      </c>
      <c r="B3804" s="346">
        <v>125.45</v>
      </c>
      <c r="C3804" s="346">
        <v>4321.0200000000004</v>
      </c>
      <c r="E3804" s="351">
        <f t="shared" si="286"/>
        <v>42723</v>
      </c>
      <c r="F3804" s="353">
        <f t="shared" si="291"/>
        <v>0.99017871518274347</v>
      </c>
      <c r="G3804" s="354">
        <f t="shared" si="292"/>
        <v>0.19988869307117074</v>
      </c>
      <c r="I3804" s="351">
        <f t="shared" si="293"/>
        <v>42723</v>
      </c>
      <c r="J3804" s="353">
        <f t="array" ref="J3804">(PRODUCT(1+$F$2:F3804/100)-1)*100</f>
        <v>10385.623537278541</v>
      </c>
      <c r="K3804" s="354">
        <f t="array" ref="K3804">(PRODUCT(1+$G$2:G3804/100)-1)*100</f>
        <v>177.73264259361676</v>
      </c>
      <c r="M3804" s="361">
        <f t="shared" si="290"/>
        <v>2.8444822286472724</v>
      </c>
    </row>
    <row r="3805" spans="1:13">
      <c r="A3805" s="350">
        <v>42724</v>
      </c>
      <c r="B3805" s="346">
        <v>125.12</v>
      </c>
      <c r="C3805" s="346">
        <v>4337.3599999999997</v>
      </c>
      <c r="E3805" s="351">
        <f t="shared" si="286"/>
        <v>42724</v>
      </c>
      <c r="F3805" s="353">
        <f t="shared" si="291"/>
        <v>-0.26305300916700247</v>
      </c>
      <c r="G3805" s="354">
        <f t="shared" si="292"/>
        <v>0.37815145498052427</v>
      </c>
      <c r="I3805" s="351">
        <f t="shared" si="293"/>
        <v>42724</v>
      </c>
      <c r="J3805" s="353">
        <f t="array" ref="J3805">(PRODUCT(1+$F$2:F3805/100)-1)*100</f>
        <v>10358.040789033807</v>
      </c>
      <c r="K3805" s="354">
        <f t="array" ref="K3805">(PRODUCT(1+$G$2:G3805/100)-1)*100</f>
        <v>178.78289262254037</v>
      </c>
      <c r="M3805" s="361">
        <f t="shared" si="290"/>
        <v>2.8445201544591119</v>
      </c>
    </row>
    <row r="3806" spans="1:13">
      <c r="A3806" s="350">
        <v>42725</v>
      </c>
      <c r="B3806" s="346">
        <v>126.5</v>
      </c>
      <c r="C3806" s="346">
        <v>4326.8500000000004</v>
      </c>
      <c r="E3806" s="351">
        <f t="shared" si="286"/>
        <v>42725</v>
      </c>
      <c r="F3806" s="353">
        <f t="shared" si="291"/>
        <v>1.1029411764705843</v>
      </c>
      <c r="G3806" s="354">
        <f t="shared" si="292"/>
        <v>-0.24231329656748679</v>
      </c>
      <c r="I3806" s="351">
        <f t="shared" si="293"/>
        <v>42725</v>
      </c>
      <c r="J3806" s="353">
        <f t="array" ref="J3806">(PRODUCT(1+$F$2:F3806/100)-1)*100</f>
        <v>10473.38682714815</v>
      </c>
      <c r="K3806" s="354">
        <f t="array" ref="K3806">(PRODUCT(1+$G$2:G3806/100)-1)*100</f>
        <v>178.10736460516048</v>
      </c>
      <c r="M3806" s="361">
        <f t="shared" ref="M3806:M3845" si="294">_xlfn.STDEV.S(F3024:F3806)</f>
        <v>2.844682773983771</v>
      </c>
    </row>
    <row r="3807" spans="1:13">
      <c r="A3807" s="350">
        <v>42726</v>
      </c>
      <c r="B3807" s="346">
        <v>125.58</v>
      </c>
      <c r="C3807" s="346">
        <v>4319.33</v>
      </c>
      <c r="E3807" s="351">
        <f t="shared" si="286"/>
        <v>42726</v>
      </c>
      <c r="F3807" s="353">
        <f t="shared" ref="F3807:F3825" si="295">((B3807/B3806)-1)*100</f>
        <v>-0.72727272727273196</v>
      </c>
      <c r="G3807" s="354">
        <f t="shared" ref="G3807:G3825" si="296">((C3807/C3806)-1)*100</f>
        <v>-0.17379849081896603</v>
      </c>
      <c r="I3807" s="351">
        <f t="shared" ref="I3807:I3846" si="297">E3807</f>
        <v>42726</v>
      </c>
      <c r="J3807" s="353">
        <f t="array" ref="J3807">(PRODUCT(1+$F$2:F3807/100)-1)*100</f>
        <v>10396.489468405254</v>
      </c>
      <c r="K3807" s="354">
        <f t="array" ref="K3807">(PRODUCT(1+$G$2:G3807/100)-1)*100</f>
        <v>177.62401820262031</v>
      </c>
      <c r="M3807" s="361">
        <f t="shared" si="294"/>
        <v>2.8445532582206536</v>
      </c>
    </row>
    <row r="3808" spans="1:13">
      <c r="A3808" s="350">
        <v>42727</v>
      </c>
      <c r="B3808" s="346">
        <v>125.59</v>
      </c>
      <c r="C3808" s="346">
        <v>4325.17</v>
      </c>
      <c r="E3808" s="351">
        <f t="shared" si="286"/>
        <v>42727</v>
      </c>
      <c r="F3808" s="353">
        <f t="shared" si="295"/>
        <v>7.9630514413064901E-3</v>
      </c>
      <c r="G3808" s="354">
        <f t="shared" si="296"/>
        <v>0.1352061546582517</v>
      </c>
      <c r="I3808" s="351">
        <f t="shared" si="297"/>
        <v>42727</v>
      </c>
      <c r="J3808" s="353">
        <f t="array" ref="J3808">(PRODUCT(1+$F$2:F3808/100)-1)*100</f>
        <v>10397.325309261154</v>
      </c>
      <c r="K3808" s="354">
        <f t="array" ref="K3808">(PRODUCT(1+$G$2:G3808/100)-1)*100</f>
        <v>177.99938296203979</v>
      </c>
      <c r="M3808" s="361">
        <f t="shared" si="294"/>
        <v>2.8444402476789343</v>
      </c>
    </row>
    <row r="3809" spans="1:13">
      <c r="A3809" s="350">
        <v>42730</v>
      </c>
      <c r="B3809" s="346">
        <v>125.59</v>
      </c>
      <c r="C3809" s="346">
        <v>4325.17</v>
      </c>
      <c r="E3809" s="351">
        <f t="shared" si="286"/>
        <v>42730</v>
      </c>
      <c r="F3809" s="353">
        <f t="shared" si="295"/>
        <v>0</v>
      </c>
      <c r="G3809" s="354">
        <f t="shared" si="296"/>
        <v>0</v>
      </c>
      <c r="I3809" s="351">
        <f t="shared" si="297"/>
        <v>42730</v>
      </c>
      <c r="J3809" s="353">
        <f t="array" ref="J3809">(PRODUCT(1+$F$2:F3809/100)-1)*100</f>
        <v>10397.325309261154</v>
      </c>
      <c r="K3809" s="354">
        <f t="array" ref="K3809">(PRODUCT(1+$G$2:G3809/100)-1)*100</f>
        <v>177.99938296203979</v>
      </c>
      <c r="M3809" s="361">
        <f t="shared" si="294"/>
        <v>2.8444402476789343</v>
      </c>
    </row>
    <row r="3810" spans="1:13">
      <c r="A3810" s="350">
        <v>42731</v>
      </c>
      <c r="B3810" s="346">
        <v>128.35</v>
      </c>
      <c r="C3810" s="346">
        <v>4334.93</v>
      </c>
      <c r="E3810" s="351">
        <f t="shared" si="286"/>
        <v>42731</v>
      </c>
      <c r="F3810" s="353">
        <f t="shared" si="295"/>
        <v>2.1976271996178021</v>
      </c>
      <c r="G3810" s="354">
        <f t="shared" si="296"/>
        <v>0.22565587017389088</v>
      </c>
      <c r="I3810" s="351">
        <f t="shared" si="297"/>
        <v>42731</v>
      </c>
      <c r="J3810" s="353">
        <f t="array" ref="J3810">(PRODUCT(1+$F$2:F3810/100)-1)*100</f>
        <v>10628.01738548984</v>
      </c>
      <c r="K3810" s="354">
        <f t="array" ref="K3810">(PRODUCT(1+$G$2:G3810/100)-1)*100</f>
        <v>178.62670488874085</v>
      </c>
      <c r="M3810" s="361">
        <f t="shared" si="294"/>
        <v>2.8453188387630357</v>
      </c>
    </row>
    <row r="3811" spans="1:13">
      <c r="A3811" s="350">
        <v>42732</v>
      </c>
      <c r="B3811" s="346">
        <v>125.89</v>
      </c>
      <c r="C3811" s="346">
        <v>4299.45</v>
      </c>
      <c r="E3811" s="351">
        <f t="shared" si="286"/>
        <v>42732</v>
      </c>
      <c r="F3811" s="353">
        <f t="shared" si="295"/>
        <v>-1.9166342033502093</v>
      </c>
      <c r="G3811" s="354">
        <f t="shared" si="296"/>
        <v>-0.81846765691718781</v>
      </c>
      <c r="I3811" s="351">
        <f t="shared" si="297"/>
        <v>42732</v>
      </c>
      <c r="J3811" s="353">
        <f t="array" ref="J3811">(PRODUCT(1+$F$2:F3811/100)-1)*100</f>
        <v>10422.400534938186</v>
      </c>
      <c r="K3811" s="354">
        <f t="array" ref="K3811">(PRODUCT(1+$G$2:G3811/100)-1)*100</f>
        <v>176.34623542569238</v>
      </c>
      <c r="M3811" s="361">
        <f t="shared" si="294"/>
        <v>2.8446980725783066</v>
      </c>
    </row>
    <row r="3812" spans="1:13">
      <c r="A3812" s="350">
        <v>42733</v>
      </c>
      <c r="B3812" s="346">
        <v>125.33</v>
      </c>
      <c r="C3812" s="346">
        <v>4298.3900000000003</v>
      </c>
      <c r="E3812" s="351">
        <f t="shared" si="286"/>
        <v>42733</v>
      </c>
      <c r="F3812" s="353">
        <f t="shared" si="295"/>
        <v>-0.44483279053141311</v>
      </c>
      <c r="G3812" s="354">
        <f t="shared" si="296"/>
        <v>-2.4654316249739239E-2</v>
      </c>
      <c r="I3812" s="351">
        <f t="shared" si="297"/>
        <v>42733</v>
      </c>
      <c r="J3812" s="353">
        <f t="array" ref="J3812">(PRODUCT(1+$F$2:F3812/100)-1)*100</f>
        <v>10375.593447007728</v>
      </c>
      <c r="K3812" s="354">
        <f t="array" ref="K3812">(PRODUCT(1+$G$2:G3812/100)-1)*100</f>
        <v>176.27810415086631</v>
      </c>
      <c r="M3812" s="361">
        <f t="shared" si="294"/>
        <v>2.8447590522076562</v>
      </c>
    </row>
    <row r="3813" spans="1:13">
      <c r="A3813" s="350">
        <v>42734</v>
      </c>
      <c r="B3813" s="346">
        <v>123.8</v>
      </c>
      <c r="C3813" s="346">
        <v>4278.66</v>
      </c>
      <c r="E3813" s="351">
        <f t="shared" si="286"/>
        <v>42734</v>
      </c>
      <c r="F3813" s="353">
        <f t="shared" si="295"/>
        <v>-1.2207771483284113</v>
      </c>
      <c r="G3813" s="354">
        <f t="shared" si="296"/>
        <v>-0.45900907083815667</v>
      </c>
      <c r="I3813" s="351">
        <f t="shared" si="297"/>
        <v>42734</v>
      </c>
      <c r="J3813" s="353">
        <f t="array" ref="J3813">(PRODUCT(1+$F$2:F3813/100)-1)*100</f>
        <v>10247.709796054869</v>
      </c>
      <c r="K3813" s="354">
        <f t="array" ref="K3813">(PRODUCT(1+$G$2:G3813/100)-1)*100</f>
        <v>175.00996259207415</v>
      </c>
      <c r="M3813" s="361">
        <f t="shared" si="294"/>
        <v>2.845174958080074</v>
      </c>
    </row>
    <row r="3814" spans="1:13">
      <c r="A3814" s="350">
        <v>42737</v>
      </c>
      <c r="B3814" s="346">
        <v>123.8</v>
      </c>
      <c r="C3814" s="346">
        <v>4278.66</v>
      </c>
      <c r="E3814" s="351">
        <f t="shared" si="286"/>
        <v>42737</v>
      </c>
      <c r="F3814" s="353">
        <f t="shared" si="295"/>
        <v>0</v>
      </c>
      <c r="G3814" s="354">
        <f t="shared" si="296"/>
        <v>0</v>
      </c>
      <c r="I3814" s="351">
        <f t="shared" si="297"/>
        <v>42737</v>
      </c>
      <c r="J3814" s="353">
        <f t="array" ref="J3814">(PRODUCT(1+$F$2:F3814/100)-1)*100</f>
        <v>10247.709796054869</v>
      </c>
      <c r="K3814" s="354">
        <f t="array" ref="K3814">(PRODUCT(1+$G$2:G3814/100)-1)*100</f>
        <v>175.00996259207415</v>
      </c>
      <c r="M3814" s="361">
        <f t="shared" si="294"/>
        <v>2.845174958080074</v>
      </c>
    </row>
    <row r="3815" spans="1:13">
      <c r="A3815" s="350">
        <v>42738</v>
      </c>
      <c r="B3815" s="346">
        <v>127.49</v>
      </c>
      <c r="C3815" s="346">
        <v>4315.08</v>
      </c>
      <c r="E3815" s="351">
        <f t="shared" si="286"/>
        <v>42738</v>
      </c>
      <c r="F3815" s="353">
        <f t="shared" si="295"/>
        <v>2.9806138933764048</v>
      </c>
      <c r="G3815" s="354">
        <f t="shared" si="296"/>
        <v>0.85120107697269631</v>
      </c>
      <c r="I3815" s="351">
        <f t="shared" si="297"/>
        <v>42738</v>
      </c>
      <c r="J3815" s="353">
        <f t="array" ref="J3815">(PRODUCT(1+$F$2:F3815/100)-1)*100</f>
        <v>10556.135071882352</v>
      </c>
      <c r="K3815" s="354">
        <f t="array" ref="K3815">(PRODUCT(1+$G$2:G3815/100)-1)*100</f>
        <v>177.35085035544009</v>
      </c>
      <c r="M3815" s="361">
        <f t="shared" si="294"/>
        <v>2.8463933911171067</v>
      </c>
    </row>
    <row r="3816" spans="1:13">
      <c r="A3816" s="350">
        <v>42739</v>
      </c>
      <c r="B3816" s="346">
        <v>129.41</v>
      </c>
      <c r="C3816" s="346">
        <v>4340.75</v>
      </c>
      <c r="E3816" s="351">
        <f t="shared" si="286"/>
        <v>42739</v>
      </c>
      <c r="F3816" s="353">
        <f t="shared" si="295"/>
        <v>1.5060004706251462</v>
      </c>
      <c r="G3816" s="354">
        <f t="shared" si="296"/>
        <v>0.59489047711744902</v>
      </c>
      <c r="I3816" s="351">
        <f t="shared" si="297"/>
        <v>42739</v>
      </c>
      <c r="J3816" s="353">
        <f t="array" ref="J3816">(PRODUCT(1+$F$2:F3816/100)-1)*100</f>
        <v>10716.616516215352</v>
      </c>
      <c r="K3816" s="354">
        <f t="array" ref="K3816">(PRODUCT(1+$G$2:G3816/100)-1)*100</f>
        <v>179.00078415240887</v>
      </c>
      <c r="M3816" s="361">
        <f t="shared" si="294"/>
        <v>2.8468014105932506</v>
      </c>
    </row>
    <row r="3817" spans="1:13">
      <c r="A3817" s="350">
        <v>42740</v>
      </c>
      <c r="B3817" s="346">
        <v>131.81</v>
      </c>
      <c r="C3817" s="346">
        <v>4337.45</v>
      </c>
      <c r="E3817" s="351">
        <f t="shared" si="286"/>
        <v>42740</v>
      </c>
      <c r="F3817" s="353">
        <f t="shared" si="295"/>
        <v>1.854570744146522</v>
      </c>
      <c r="G3817" s="354">
        <f t="shared" si="296"/>
        <v>-7.6023728618335173E-2</v>
      </c>
      <c r="I3817" s="351">
        <f t="shared" si="297"/>
        <v>42740</v>
      </c>
      <c r="J3817" s="353">
        <f t="array" ref="J3817">(PRODUCT(1+$F$2:F3817/100)-1)*100</f>
        <v>10917.218321631603</v>
      </c>
      <c r="K3817" s="354">
        <f t="array" ref="K3817">(PRODUCT(1+$G$2:G3817/100)-1)*100</f>
        <v>178.78867735342183</v>
      </c>
      <c r="M3817" s="361">
        <f t="shared" si="294"/>
        <v>2.8471601621902662</v>
      </c>
    </row>
    <row r="3818" spans="1:13">
      <c r="A3818" s="350">
        <v>42741</v>
      </c>
      <c r="B3818" s="346">
        <v>131.07</v>
      </c>
      <c r="C3818" s="346">
        <v>4354.05</v>
      </c>
      <c r="E3818" s="351">
        <f t="shared" si="286"/>
        <v>42741</v>
      </c>
      <c r="F3818" s="353">
        <f t="shared" si="295"/>
        <v>-0.56141415674076933</v>
      </c>
      <c r="G3818" s="354">
        <f t="shared" si="296"/>
        <v>0.38271334539881074</v>
      </c>
      <c r="I3818" s="351">
        <f t="shared" si="297"/>
        <v>42741</v>
      </c>
      <c r="J3818" s="353">
        <f t="array" ref="J3818">(PRODUCT(1+$F$2:F3818/100)-1)*100</f>
        <v>10855.366098294926</v>
      </c>
      <c r="K3818" s="354">
        <f t="array" ref="K3818">(PRODUCT(1+$G$2:G3818/100)-1)*100</f>
        <v>179.85563882711421</v>
      </c>
      <c r="M3818" s="361">
        <f t="shared" si="294"/>
        <v>2.8398563260502638</v>
      </c>
    </row>
    <row r="3819" spans="1:13">
      <c r="A3819" s="350">
        <v>42744</v>
      </c>
      <c r="B3819" s="346">
        <v>130.94999999999999</v>
      </c>
      <c r="C3819" s="346">
        <v>4338.62</v>
      </c>
      <c r="E3819" s="351">
        <f t="shared" si="286"/>
        <v>42744</v>
      </c>
      <c r="F3819" s="353">
        <f t="shared" si="295"/>
        <v>-9.1554131380178205E-2</v>
      </c>
      <c r="G3819" s="354">
        <f t="shared" si="296"/>
        <v>-0.35438270116329162</v>
      </c>
      <c r="I3819" s="351">
        <f t="shared" si="297"/>
        <v>42744</v>
      </c>
      <c r="J3819" s="353">
        <f t="array" ref="J3819">(PRODUCT(1+$F$2:F3819/100)-1)*100</f>
        <v>10845.336008024113</v>
      </c>
      <c r="K3819" s="354">
        <f t="array" ref="K3819">(PRODUCT(1+$G$2:G3819/100)-1)*100</f>
        <v>178.86387885488085</v>
      </c>
      <c r="M3819" s="361">
        <f t="shared" si="294"/>
        <v>2.839854631672813</v>
      </c>
    </row>
    <row r="3820" spans="1:13">
      <c r="A3820" s="350">
        <v>42745</v>
      </c>
      <c r="B3820" s="346">
        <v>129.88999999999999</v>
      </c>
      <c r="C3820" s="346">
        <v>4338.6400000000003</v>
      </c>
      <c r="E3820" s="351">
        <f t="shared" si="286"/>
        <v>42745</v>
      </c>
      <c r="F3820" s="353">
        <f t="shared" si="295"/>
        <v>-0.80946926307751133</v>
      </c>
      <c r="G3820" s="354">
        <f t="shared" si="296"/>
        <v>4.6097607073747326E-4</v>
      </c>
      <c r="I3820" s="351">
        <f t="shared" si="297"/>
        <v>42745</v>
      </c>
      <c r="J3820" s="353">
        <f t="array" ref="J3820">(PRODUCT(1+$F$2:F3820/100)-1)*100</f>
        <v>10756.736877298603</v>
      </c>
      <c r="K3820" s="354">
        <f t="array" ref="K3820">(PRODUCT(1+$G$2:G3820/100)-1)*100</f>
        <v>178.86516435063231</v>
      </c>
      <c r="M3820" s="361">
        <f t="shared" si="294"/>
        <v>2.8396755840376429</v>
      </c>
    </row>
    <row r="3821" spans="1:13">
      <c r="A3821" s="350">
        <v>42746</v>
      </c>
      <c r="B3821" s="346">
        <v>130.5</v>
      </c>
      <c r="C3821" s="346">
        <v>4351.32</v>
      </c>
      <c r="E3821" s="351">
        <f t="shared" si="286"/>
        <v>42746</v>
      </c>
      <c r="F3821" s="353">
        <f t="shared" si="295"/>
        <v>0.46962814689353038</v>
      </c>
      <c r="G3821" s="354">
        <f t="shared" si="296"/>
        <v>0.29225748160712772</v>
      </c>
      <c r="I3821" s="351">
        <f t="shared" si="297"/>
        <v>42746</v>
      </c>
      <c r="J3821" s="353">
        <f t="array" ref="J3821">(PRODUCT(1+$F$2:F3821/100)-1)*100</f>
        <v>10807.723169508567</v>
      </c>
      <c r="K3821" s="354">
        <f t="array" ref="K3821">(PRODUCT(1+$G$2:G3821/100)-1)*100</f>
        <v>179.68016865704305</v>
      </c>
      <c r="M3821" s="361">
        <f t="shared" si="294"/>
        <v>2.8391017991559777</v>
      </c>
    </row>
    <row r="3822" spans="1:13">
      <c r="A3822" s="350">
        <v>42747</v>
      </c>
      <c r="B3822" s="346">
        <v>129.18</v>
      </c>
      <c r="C3822" s="346">
        <v>4342.09</v>
      </c>
      <c r="E3822" s="351">
        <f t="shared" si="286"/>
        <v>42747</v>
      </c>
      <c r="F3822" s="353">
        <f t="shared" si="295"/>
        <v>-1.0114942528735571</v>
      </c>
      <c r="G3822" s="354">
        <f t="shared" si="296"/>
        <v>-0.21211954073705463</v>
      </c>
      <c r="I3822" s="351">
        <f t="shared" si="297"/>
        <v>42747</v>
      </c>
      <c r="J3822" s="353">
        <f t="array" ref="J3822">(PRODUCT(1+$F$2:F3822/100)-1)*100</f>
        <v>10697.392176529631</v>
      </c>
      <c r="K3822" s="354">
        <f t="array" ref="K3822">(PRODUCT(1+$G$2:G3822/100)-1)*100</f>
        <v>179.0869123677551</v>
      </c>
      <c r="M3822" s="361">
        <f t="shared" si="294"/>
        <v>2.8390693459361427</v>
      </c>
    </row>
    <row r="3823" spans="1:13">
      <c r="A3823" s="350">
        <v>42748</v>
      </c>
      <c r="B3823" s="346">
        <v>133.69999999999999</v>
      </c>
      <c r="C3823" s="346">
        <v>4350.1099999999997</v>
      </c>
      <c r="E3823" s="351">
        <f t="shared" si="286"/>
        <v>42748</v>
      </c>
      <c r="F3823" s="353">
        <f t="shared" si="295"/>
        <v>3.4989936522681342</v>
      </c>
      <c r="G3823" s="354">
        <f t="shared" si="296"/>
        <v>0.18470367956444633</v>
      </c>
      <c r="I3823" s="351">
        <f t="shared" si="297"/>
        <v>42748</v>
      </c>
      <c r="J3823" s="353">
        <f t="array" ref="J3823">(PRODUCT(1+$F$2:F3823/100)-1)*100</f>
        <v>11075.192243396899</v>
      </c>
      <c r="K3823" s="354">
        <f t="array" ref="K3823">(PRODUCT(1+$G$2:G3823/100)-1)*100</f>
        <v>179.60239616408117</v>
      </c>
      <c r="M3823" s="361">
        <f t="shared" si="294"/>
        <v>2.8415602940641436</v>
      </c>
    </row>
    <row r="3824" spans="1:13">
      <c r="A3824" s="350">
        <v>42751</v>
      </c>
      <c r="B3824" s="346">
        <v>133.69999999999999</v>
      </c>
      <c r="C3824" s="346">
        <v>4350.1099999999997</v>
      </c>
      <c r="E3824" s="351">
        <f t="shared" si="286"/>
        <v>42751</v>
      </c>
      <c r="F3824" s="353">
        <f t="shared" si="295"/>
        <v>0</v>
      </c>
      <c r="G3824" s="354">
        <f t="shared" si="296"/>
        <v>0</v>
      </c>
      <c r="I3824" s="351">
        <f t="shared" si="297"/>
        <v>42751</v>
      </c>
      <c r="J3824" s="353">
        <f t="array" ref="J3824">(PRODUCT(1+$F$2:F3824/100)-1)*100</f>
        <v>11075.192243396899</v>
      </c>
      <c r="K3824" s="354">
        <f t="array" ref="K3824">(PRODUCT(1+$G$2:G3824/100)-1)*100</f>
        <v>179.60239616408117</v>
      </c>
      <c r="M3824" s="361">
        <f t="shared" si="294"/>
        <v>2.8402549296600541</v>
      </c>
    </row>
    <row r="3825" spans="1:13">
      <c r="A3825" s="350">
        <v>42752</v>
      </c>
      <c r="B3825" s="346">
        <v>132.88999999999999</v>
      </c>
      <c r="C3825" s="346">
        <v>4337.2</v>
      </c>
      <c r="E3825" s="351">
        <f t="shared" si="286"/>
        <v>42752</v>
      </c>
      <c r="F3825" s="353">
        <f t="shared" si="295"/>
        <v>-0.60583395661929496</v>
      </c>
      <c r="G3825" s="354">
        <f t="shared" si="296"/>
        <v>-0.29677410456286912</v>
      </c>
      <c r="I3825" s="351">
        <f t="shared" si="297"/>
        <v>42752</v>
      </c>
      <c r="J3825" s="353">
        <f t="array" ref="J3825">(PRODUCT(1+$F$2:F3825/100)-1)*100</f>
        <v>11007.489134068916</v>
      </c>
      <c r="K3825" s="354">
        <f t="array" ref="K3825">(PRODUCT(1+$G$2:G3825/100)-1)*100</f>
        <v>178.77260865652889</v>
      </c>
      <c r="M3825" s="361">
        <f t="shared" si="294"/>
        <v>2.840380197106386</v>
      </c>
    </row>
    <row r="3826" spans="1:13">
      <c r="A3826" s="350">
        <v>42753</v>
      </c>
      <c r="B3826" s="346">
        <v>133.26</v>
      </c>
      <c r="C3826" s="346">
        <v>4345.57</v>
      </c>
      <c r="E3826" s="351">
        <f t="shared" si="286"/>
        <v>42753</v>
      </c>
      <c r="F3826" s="353">
        <f>((B3826/B3825)-1)*100</f>
        <v>0.27842576567085331</v>
      </c>
      <c r="G3826" s="354">
        <f>((C3826/C3825)-1)*100</f>
        <v>0.19298164714562915</v>
      </c>
      <c r="I3826" s="351">
        <f t="shared" si="297"/>
        <v>42753</v>
      </c>
      <c r="J3826" s="353">
        <f t="array" ref="J3826">(PRODUCT(1+$F$2:F3826/100)-1)*100</f>
        <v>11038.415245737253</v>
      </c>
      <c r="K3826" s="354">
        <f t="array" ref="K3826">(PRODUCT(1+$G$2:G3826/100)-1)*100</f>
        <v>179.31058862850509</v>
      </c>
      <c r="M3826" s="361">
        <f t="shared" si="294"/>
        <v>2.8402827185284152</v>
      </c>
    </row>
    <row r="3827" spans="1:13">
      <c r="A3827" s="350">
        <v>42754</v>
      </c>
      <c r="B3827" s="346">
        <v>138.41</v>
      </c>
      <c r="C3827" s="346">
        <v>4329.96</v>
      </c>
      <c r="E3827" s="351">
        <f t="shared" si="286"/>
        <v>42754</v>
      </c>
      <c r="F3827" s="353">
        <f>((B3827/B3826)-1)*100</f>
        <v>3.8646255440492272</v>
      </c>
      <c r="G3827" s="354">
        <f>((C3827/C3826)-1)*100</f>
        <v>-0.35921639738859534</v>
      </c>
      <c r="I3827" s="351">
        <f t="shared" si="297"/>
        <v>42754</v>
      </c>
      <c r="J3827" s="353">
        <f t="array" ref="J3827">(PRODUCT(1+$F$2:F3827/100)-1)*100</f>
        <v>11468.87328652629</v>
      </c>
      <c r="K3827" s="354">
        <f t="array" ref="K3827">(PRODUCT(1+$G$2:G3827/100)-1)*100</f>
        <v>178.30725919450887</v>
      </c>
      <c r="M3827" s="361">
        <f t="shared" si="294"/>
        <v>2.8433386216966743</v>
      </c>
    </row>
    <row r="3828" spans="1:13">
      <c r="A3828" s="350">
        <v>42755</v>
      </c>
      <c r="B3828" s="346">
        <v>138.6</v>
      </c>
      <c r="C3828" s="346">
        <v>4344.67</v>
      </c>
      <c r="E3828" s="351">
        <f t="shared" si="286"/>
        <v>42755</v>
      </c>
      <c r="F3828" s="353">
        <f t="shared" ref="F3828:F3848" si="298">((B3828/B3827)-1)*100</f>
        <v>0.13727331840185375</v>
      </c>
      <c r="G3828" s="354">
        <f t="shared" ref="G3828:G3848" si="299">((C3828/C3827)-1)*100</f>
        <v>0.33972600208778125</v>
      </c>
      <c r="I3828" s="351">
        <f t="shared" si="297"/>
        <v>42755</v>
      </c>
      <c r="J3828" s="353">
        <f t="array" ref="J3828">(PRODUCT(1+$F$2:F3828/100)-1)*100</f>
        <v>11484.75426278841</v>
      </c>
      <c r="K3828" s="354">
        <f t="array" ref="K3828">(PRODUCT(1+$G$2:G3828/100)-1)*100</f>
        <v>179.25274131969044</v>
      </c>
      <c r="M3828" s="361">
        <f t="shared" si="294"/>
        <v>2.8432631212031261</v>
      </c>
    </row>
    <row r="3829" spans="1:13">
      <c r="A3829" s="350">
        <v>42758</v>
      </c>
      <c r="B3829" s="346">
        <v>137.38999999999999</v>
      </c>
      <c r="C3829" s="346">
        <v>4333.1000000000004</v>
      </c>
      <c r="E3829" s="351">
        <f t="shared" si="286"/>
        <v>42758</v>
      </c>
      <c r="F3829" s="353">
        <f t="shared" si="298"/>
        <v>-0.87301587301588102</v>
      </c>
      <c r="G3829" s="354">
        <f t="shared" si="299"/>
        <v>-0.26630330957241322</v>
      </c>
      <c r="I3829" s="351">
        <f t="shared" si="297"/>
        <v>42758</v>
      </c>
      <c r="J3829" s="353">
        <f t="array" ref="J3829">(PRODUCT(1+$F$2:F3829/100)-1)*100</f>
        <v>11383.617519224383</v>
      </c>
      <c r="K3829" s="354">
        <f t="array" ref="K3829">(PRODUCT(1+$G$2:G3829/100)-1)*100</f>
        <v>178.50908202748442</v>
      </c>
      <c r="M3829" s="361">
        <f t="shared" si="294"/>
        <v>2.843100687103755</v>
      </c>
    </row>
    <row r="3830" spans="1:13">
      <c r="A3830" s="350">
        <v>42759</v>
      </c>
      <c r="B3830" s="346">
        <v>140.11000000000001</v>
      </c>
      <c r="C3830" s="346">
        <v>4361.5600000000004</v>
      </c>
      <c r="E3830" s="351">
        <f t="shared" si="286"/>
        <v>42759</v>
      </c>
      <c r="F3830" s="353">
        <f t="shared" si="298"/>
        <v>1.9797656306863809</v>
      </c>
      <c r="G3830" s="354">
        <f t="shared" si="299"/>
        <v>0.65680459717061268</v>
      </c>
      <c r="I3830" s="351">
        <f t="shared" si="297"/>
        <v>42759</v>
      </c>
      <c r="J3830" s="353">
        <f t="array" ref="J3830">(PRODUCT(1+$F$2:F3830/100)-1)*100</f>
        <v>11610.966232029468</v>
      </c>
      <c r="K3830" s="354">
        <f t="array" ref="K3830">(PRODUCT(1+$G$2:G3830/100)-1)*100</f>
        <v>180.33834248177865</v>
      </c>
      <c r="M3830" s="361">
        <f t="shared" si="294"/>
        <v>2.7833780570425484</v>
      </c>
    </row>
    <row r="3831" spans="1:13">
      <c r="A3831" s="350">
        <v>42760</v>
      </c>
      <c r="B3831" s="346">
        <v>139.52000000000001</v>
      </c>
      <c r="C3831" s="346">
        <v>4396.57</v>
      </c>
      <c r="E3831" s="351">
        <f t="shared" si="286"/>
        <v>42760</v>
      </c>
      <c r="F3831" s="353">
        <f t="shared" si="298"/>
        <v>-0.4210977089429746</v>
      </c>
      <c r="G3831" s="354">
        <f t="shared" si="299"/>
        <v>0.80269444877518747</v>
      </c>
      <c r="I3831" s="351">
        <f t="shared" si="297"/>
        <v>42760</v>
      </c>
      <c r="J3831" s="353">
        <f t="array" ref="J3831">(PRODUCT(1+$F$2:F3831/100)-1)*100</f>
        <v>11561.651621531306</v>
      </c>
      <c r="K3831" s="354">
        <f t="array" ref="K3831">(PRODUCT(1+$G$2:G3831/100)-1)*100</f>
        <v>182.58860279466825</v>
      </c>
      <c r="M3831" s="361">
        <f t="shared" si="294"/>
        <v>2.7832942039647466</v>
      </c>
    </row>
    <row r="3832" spans="1:13">
      <c r="A3832" s="350">
        <v>42761</v>
      </c>
      <c r="B3832" s="346">
        <v>138.96</v>
      </c>
      <c r="C3832" s="346">
        <v>4393.43</v>
      </c>
      <c r="E3832" s="351">
        <f t="shared" si="286"/>
        <v>42761</v>
      </c>
      <c r="F3832" s="353">
        <f t="shared" si="298"/>
        <v>-0.40137614678898981</v>
      </c>
      <c r="G3832" s="354">
        <f t="shared" si="299"/>
        <v>-7.1419310962850258E-2</v>
      </c>
      <c r="I3832" s="351">
        <f t="shared" si="297"/>
        <v>42761</v>
      </c>
      <c r="J3832" s="353">
        <f t="array" ref="J3832">(PRODUCT(1+$F$2:F3832/100)-1)*100</f>
        <v>11514.844533600848</v>
      </c>
      <c r="K3832" s="354">
        <f t="array" ref="K3832">(PRODUCT(1+$G$2:G3832/100)-1)*100</f>
        <v>182.38677996169272</v>
      </c>
      <c r="M3832" s="361">
        <f t="shared" si="294"/>
        <v>2.7829068675149728</v>
      </c>
    </row>
    <row r="3833" spans="1:13">
      <c r="A3833" s="350">
        <v>42762</v>
      </c>
      <c r="B3833" s="346">
        <v>142.44999999999999</v>
      </c>
      <c r="C3833" s="346">
        <v>4389.8500000000004</v>
      </c>
      <c r="E3833" s="351">
        <f t="shared" si="286"/>
        <v>42762</v>
      </c>
      <c r="F3833" s="353">
        <f t="shared" si="298"/>
        <v>2.5115141047783451</v>
      </c>
      <c r="G3833" s="354">
        <f t="shared" si="299"/>
        <v>-8.1485308745099516E-2</v>
      </c>
      <c r="I3833" s="351">
        <f t="shared" si="297"/>
        <v>42762</v>
      </c>
      <c r="J3833" s="353">
        <f t="array" ref="J3833">(PRODUCT(1+$F$2:F3833/100)-1)*100</f>
        <v>11806.552992310309</v>
      </c>
      <c r="K3833" s="354">
        <f t="array" ref="K3833">(PRODUCT(1+$G$2:G3833/100)-1)*100</f>
        <v>182.15667622218561</v>
      </c>
      <c r="M3833" s="361">
        <f t="shared" si="294"/>
        <v>2.7743305305552171</v>
      </c>
    </row>
    <row r="3834" spans="1:13">
      <c r="A3834" s="350">
        <v>42765</v>
      </c>
      <c r="B3834" s="346">
        <v>141.22</v>
      </c>
      <c r="C3834" s="346">
        <v>4363.67</v>
      </c>
      <c r="E3834" s="351">
        <f t="shared" si="286"/>
        <v>42765</v>
      </c>
      <c r="F3834" s="353">
        <f t="shared" si="298"/>
        <v>-0.86346086346085205</v>
      </c>
      <c r="G3834" s="354">
        <f t="shared" si="299"/>
        <v>-0.59637573037804037</v>
      </c>
      <c r="I3834" s="351">
        <f t="shared" si="297"/>
        <v>42765</v>
      </c>
      <c r="J3834" s="353">
        <f t="array" ref="J3834">(PRODUCT(1+$F$2:F3834/100)-1)*100</f>
        <v>11703.744567034484</v>
      </c>
      <c r="K3834" s="354">
        <f t="array" ref="K3834">(PRODUCT(1+$G$2:G3834/100)-1)*100</f>
        <v>180.47396228355518</v>
      </c>
      <c r="M3834" s="361">
        <f t="shared" si="294"/>
        <v>2.7738914951314761</v>
      </c>
    </row>
    <row r="3835" spans="1:13">
      <c r="A3835" s="350">
        <v>42766</v>
      </c>
      <c r="B3835" s="346">
        <v>140.71</v>
      </c>
      <c r="C3835" s="346">
        <v>4359.8100000000004</v>
      </c>
      <c r="E3835" s="351">
        <f t="shared" si="286"/>
        <v>42766</v>
      </c>
      <c r="F3835" s="353">
        <f t="shared" si="298"/>
        <v>-0.36113864891658132</v>
      </c>
      <c r="G3835" s="354">
        <f t="shared" si="299"/>
        <v>-8.8457651472262366E-2</v>
      </c>
      <c r="I3835" s="351">
        <f t="shared" si="297"/>
        <v>42766</v>
      </c>
      <c r="J3835" s="353">
        <f t="array" ref="J3835">(PRODUCT(1+$F$2:F3835/100)-1)*100</f>
        <v>11661.11668338353</v>
      </c>
      <c r="K3835" s="354">
        <f t="array" ref="K3835">(PRODUCT(1+$G$2:G3835/100)-1)*100</f>
        <v>180.22586160352793</v>
      </c>
      <c r="M3835" s="361">
        <f t="shared" si="294"/>
        <v>2.7737619772732152</v>
      </c>
    </row>
    <row r="3836" spans="1:13">
      <c r="A3836" s="350">
        <v>42767</v>
      </c>
      <c r="B3836" s="346">
        <v>140.78</v>
      </c>
      <c r="C3836" s="346">
        <v>4362.1000000000004</v>
      </c>
      <c r="E3836" s="351">
        <f t="shared" si="286"/>
        <v>42767</v>
      </c>
      <c r="F3836" s="353">
        <f t="shared" si="298"/>
        <v>4.9747708052017003E-2</v>
      </c>
      <c r="G3836" s="354">
        <f t="shared" si="299"/>
        <v>5.2525224723098951E-2</v>
      </c>
      <c r="I3836" s="351">
        <f t="shared" si="297"/>
        <v>42767</v>
      </c>
      <c r="J3836" s="353">
        <f t="array" ref="J3836">(PRODUCT(1+$F$2:F3836/100)-1)*100</f>
        <v>11666.967569374838</v>
      </c>
      <c r="K3836" s="354">
        <f t="array" ref="K3836">(PRODUCT(1+$G$2:G3836/100)-1)*100</f>
        <v>180.37305086706743</v>
      </c>
      <c r="M3836" s="361">
        <f t="shared" si="294"/>
        <v>2.7735336151168308</v>
      </c>
    </row>
    <row r="3837" spans="1:13">
      <c r="A3837" s="350">
        <v>42768</v>
      </c>
      <c r="B3837" s="346">
        <v>139.19999999999999</v>
      </c>
      <c r="C3837" s="346">
        <v>4364.8500000000004</v>
      </c>
      <c r="E3837" s="351">
        <f t="shared" si="286"/>
        <v>42768</v>
      </c>
      <c r="F3837" s="353">
        <f t="shared" si="298"/>
        <v>-1.122318511152165</v>
      </c>
      <c r="G3837" s="354">
        <f t="shared" si="299"/>
        <v>6.3043029733389488E-2</v>
      </c>
      <c r="I3837" s="351">
        <f t="shared" si="297"/>
        <v>42768</v>
      </c>
      <c r="J3837" s="353">
        <f t="array" ref="J3837">(PRODUCT(1+$F$2:F3837/100)-1)*100</f>
        <v>11534.904714142473</v>
      </c>
      <c r="K3837" s="354">
        <f t="array" ref="K3837">(PRODUCT(1+$G$2:G3837/100)-1)*100</f>
        <v>180.54980653288996</v>
      </c>
      <c r="M3837" s="361">
        <f t="shared" si="294"/>
        <v>2.7734807709519194</v>
      </c>
    </row>
    <row r="3838" spans="1:13">
      <c r="A3838" s="350">
        <v>42769</v>
      </c>
      <c r="B3838" s="346">
        <v>140.25</v>
      </c>
      <c r="C3838" s="346">
        <v>4396.95</v>
      </c>
      <c r="E3838" s="351">
        <f t="shared" si="286"/>
        <v>42769</v>
      </c>
      <c r="F3838" s="353">
        <f t="shared" si="298"/>
        <v>0.75431034482760229</v>
      </c>
      <c r="G3838" s="354">
        <f t="shared" si="299"/>
        <v>0.73542046118422189</v>
      </c>
      <c r="I3838" s="351">
        <f t="shared" si="297"/>
        <v>42769</v>
      </c>
      <c r="J3838" s="353">
        <f t="array" ref="J3838">(PRODUCT(1+$F$2:F3838/100)-1)*100</f>
        <v>11622.668004012083</v>
      </c>
      <c r="K3838" s="354">
        <f t="array" ref="K3838">(PRODUCT(1+$G$2:G3838/100)-1)*100</f>
        <v>182.6130272139456</v>
      </c>
      <c r="M3838" s="361">
        <f t="shared" si="294"/>
        <v>2.7735528062950139</v>
      </c>
    </row>
    <row r="3839" spans="1:13">
      <c r="A3839" s="350">
        <v>42772</v>
      </c>
      <c r="B3839" s="346">
        <v>140.97</v>
      </c>
      <c r="C3839" s="346">
        <v>4387.67</v>
      </c>
      <c r="E3839" s="351">
        <f t="shared" si="286"/>
        <v>42772</v>
      </c>
      <c r="F3839" s="353">
        <f t="shared" si="298"/>
        <v>0.51336898395721864</v>
      </c>
      <c r="G3839" s="354">
        <f t="shared" si="299"/>
        <v>-0.21105539066852419</v>
      </c>
      <c r="I3839" s="351">
        <f t="shared" si="297"/>
        <v>42772</v>
      </c>
      <c r="J3839" s="353">
        <f t="array" ref="J3839">(PRODUCT(1+$F$2:F3839/100)-1)*100</f>
        <v>11682.848545636958</v>
      </c>
      <c r="K3839" s="354">
        <f t="array" ref="K3839">(PRODUCT(1+$G$2:G3839/100)-1)*100</f>
        <v>182.01655718527908</v>
      </c>
      <c r="M3839" s="361">
        <f t="shared" si="294"/>
        <v>2.7735210103713888</v>
      </c>
    </row>
    <row r="3840" spans="1:13">
      <c r="A3840" s="350">
        <v>42773</v>
      </c>
      <c r="B3840" s="346">
        <v>144</v>
      </c>
      <c r="C3840" s="346">
        <v>4388.87</v>
      </c>
      <c r="E3840" s="351">
        <f t="shared" si="286"/>
        <v>42773</v>
      </c>
      <c r="F3840" s="353">
        <f t="shared" si="298"/>
        <v>2.1493934879761589</v>
      </c>
      <c r="G3840" s="354">
        <f t="shared" si="299"/>
        <v>2.7349367659823542E-2</v>
      </c>
      <c r="I3840" s="351">
        <f t="shared" si="297"/>
        <v>42773</v>
      </c>
      <c r="J3840" s="353">
        <f t="array" ref="J3840">(PRODUCT(1+$F$2:F3840/100)-1)*100</f>
        <v>11936.108324974972</v>
      </c>
      <c r="K3840" s="354">
        <f t="array" ref="K3840">(PRODUCT(1+$G$2:G3840/100)-1)*100</f>
        <v>182.09368693036524</v>
      </c>
      <c r="M3840" s="361">
        <f t="shared" si="294"/>
        <v>2.7743235923916663</v>
      </c>
    </row>
    <row r="3841" spans="1:13">
      <c r="A3841" s="350">
        <v>42774</v>
      </c>
      <c r="B3841" s="346">
        <v>144.74</v>
      </c>
      <c r="C3841" s="346">
        <v>4393.3100000000004</v>
      </c>
      <c r="E3841" s="351">
        <f t="shared" si="286"/>
        <v>42774</v>
      </c>
      <c r="F3841" s="353">
        <f t="shared" si="298"/>
        <v>0.51388888888890261</v>
      </c>
      <c r="G3841" s="354">
        <f t="shared" si="299"/>
        <v>0.10116499235568455</v>
      </c>
      <c r="I3841" s="351">
        <f t="shared" si="297"/>
        <v>42774</v>
      </c>
      <c r="J3841" s="353">
        <f t="array" ref="J3841">(PRODUCT(1+$F$2:F3841/100)-1)*100</f>
        <v>11997.960548311652</v>
      </c>
      <c r="K3841" s="354">
        <f t="array" ref="K3841">(PRODUCT(1+$G$2:G3841/100)-1)*100</f>
        <v>182.37906698718419</v>
      </c>
      <c r="M3841" s="361">
        <f t="shared" si="294"/>
        <v>2.7679703586368523</v>
      </c>
    </row>
    <row r="3842" spans="1:13">
      <c r="A3842" s="350">
        <v>42775</v>
      </c>
      <c r="B3842" s="346">
        <v>144.13999999999999</v>
      </c>
      <c r="C3842" s="346">
        <v>4419.3999999999996</v>
      </c>
      <c r="E3842" s="351">
        <f t="shared" si="286"/>
        <v>42775</v>
      </c>
      <c r="F3842" s="353">
        <f t="shared" si="298"/>
        <v>-0.41453641011470754</v>
      </c>
      <c r="G3842" s="354">
        <f t="shared" si="299"/>
        <v>0.59385747875746464</v>
      </c>
      <c r="I3842" s="351">
        <f t="shared" si="297"/>
        <v>42775</v>
      </c>
      <c r="J3842" s="353">
        <f t="array" ref="J3842">(PRODUCT(1+$F$2:F3842/100)-1)*100</f>
        <v>11947.810096957586</v>
      </c>
      <c r="K3842" s="354">
        <f t="array" ref="K3842">(PRODUCT(1+$G$2:G3842/100)-1)*100</f>
        <v>184.0559961949331</v>
      </c>
      <c r="M3842" s="361">
        <f t="shared" si="294"/>
        <v>2.7680428612445684</v>
      </c>
    </row>
    <row r="3843" spans="1:13">
      <c r="A3843" s="350">
        <v>42776</v>
      </c>
      <c r="B3843" s="346">
        <v>144.82</v>
      </c>
      <c r="C3843" s="346">
        <v>4435.42</v>
      </c>
      <c r="E3843" s="351">
        <f t="shared" ref="E3843:E3859" si="300">A3843</f>
        <v>42776</v>
      </c>
      <c r="F3843" s="353">
        <f t="shared" si="298"/>
        <v>0.47176356320244306</v>
      </c>
      <c r="G3843" s="354">
        <f t="shared" si="299"/>
        <v>0.36249264606056375</v>
      </c>
      <c r="I3843" s="351">
        <f t="shared" si="297"/>
        <v>42776</v>
      </c>
      <c r="J3843" s="353">
        <f t="array" ref="J3843">(PRODUCT(1+$F$2:F3843/100)-1)*100</f>
        <v>12004.647275158857</v>
      </c>
      <c r="K3843" s="354">
        <f t="array" ref="K3843">(PRODUCT(1+$G$2:G3843/100)-1)*100</f>
        <v>185.0856782918338</v>
      </c>
      <c r="M3843" s="361">
        <f t="shared" si="294"/>
        <v>2.7679610272339663</v>
      </c>
    </row>
    <row r="3844" spans="1:13">
      <c r="A3844" s="350">
        <v>42779</v>
      </c>
      <c r="B3844" s="346">
        <v>143.19999999999999</v>
      </c>
      <c r="C3844" s="346">
        <v>4459.83</v>
      </c>
      <c r="E3844" s="351">
        <f t="shared" si="300"/>
        <v>42779</v>
      </c>
      <c r="F3844" s="353">
        <f t="shared" si="298"/>
        <v>-1.1186300234774182</v>
      </c>
      <c r="G3844" s="354">
        <f t="shared" si="299"/>
        <v>0.55034247038612261</v>
      </c>
      <c r="I3844" s="351">
        <f t="shared" si="297"/>
        <v>42779</v>
      </c>
      <c r="J3844" s="353">
        <f t="array" ref="J3844">(PRODUCT(1+$F$2:F3844/100)-1)*100</f>
        <v>11869.241056502888</v>
      </c>
      <c r="K3844" s="354">
        <f t="array" ref="K3844">(PRODUCT(1+$G$2:G3844/100)-1)*100</f>
        <v>186.65462585646213</v>
      </c>
      <c r="M3844" s="361">
        <f t="shared" si="294"/>
        <v>2.7679328279088788</v>
      </c>
    </row>
    <row r="3845" spans="1:13">
      <c r="A3845" s="350">
        <v>42780</v>
      </c>
      <c r="B3845" s="346">
        <v>140.82</v>
      </c>
      <c r="C3845" s="346">
        <v>4478.9799999999996</v>
      </c>
      <c r="E3845" s="351">
        <f t="shared" si="300"/>
        <v>42780</v>
      </c>
      <c r="F3845" s="353">
        <f t="shared" si="298"/>
        <v>-1.6620111731843523</v>
      </c>
      <c r="G3845" s="354">
        <f t="shared" si="299"/>
        <v>0.42938856413807791</v>
      </c>
      <c r="I3845" s="351">
        <f t="shared" si="297"/>
        <v>42780</v>
      </c>
      <c r="J3845" s="353">
        <f t="array" ref="J3845">(PRODUCT(1+$F$2:F3845/100)-1)*100</f>
        <v>11670.31093279844</v>
      </c>
      <c r="K3845" s="354">
        <f t="array" ref="K3845">(PRODUCT(1+$G$2:G3845/100)-1)*100</f>
        <v>187.88548803846257</v>
      </c>
      <c r="M3845" s="361">
        <f t="shared" si="294"/>
        <v>2.7680710853669215</v>
      </c>
    </row>
    <row r="3846" spans="1:13">
      <c r="A3846" s="350">
        <v>42781</v>
      </c>
      <c r="B3846" s="346">
        <v>142.27000000000001</v>
      </c>
      <c r="C3846" s="346">
        <v>4501.99</v>
      </c>
      <c r="E3846" s="351">
        <f t="shared" si="300"/>
        <v>42781</v>
      </c>
      <c r="F3846" s="353">
        <f t="shared" si="298"/>
        <v>1.029683283624494</v>
      </c>
      <c r="G3846" s="354">
        <f t="shared" si="299"/>
        <v>0.51373303743262877</v>
      </c>
      <c r="I3846" s="351">
        <f t="shared" si="297"/>
        <v>42781</v>
      </c>
      <c r="J3846" s="353">
        <f t="array" ref="J3846">(PRODUCT(1+$F$2:F3846/100)-1)*100</f>
        <v>11791.507856904092</v>
      </c>
      <c r="K3846" s="354">
        <f t="array" ref="K3846">(PRODUCT(1+$G$2:G3846/100)-1)*100</f>
        <v>189.36445090049031</v>
      </c>
      <c r="M3846" s="361">
        <f t="shared" ref="M3846:M3855" si="301">_xlfn.STDEV.S(F3064:F3846)</f>
        <v>2.7682192248545299</v>
      </c>
    </row>
    <row r="3847" spans="1:13">
      <c r="A3847" s="350">
        <v>42782</v>
      </c>
      <c r="B3847" s="346">
        <v>142.01</v>
      </c>
      <c r="C3847" s="346">
        <v>4498.5600000000004</v>
      </c>
      <c r="E3847" s="351">
        <f t="shared" si="300"/>
        <v>42782</v>
      </c>
      <c r="F3847" s="353">
        <f t="shared" si="298"/>
        <v>-0.18275110704999431</v>
      </c>
      <c r="G3847" s="354">
        <f t="shared" si="299"/>
        <v>-7.6188529961185303E-2</v>
      </c>
      <c r="I3847" s="351">
        <f t="shared" ref="I3847:I3855" si="302">E3847</f>
        <v>42782</v>
      </c>
      <c r="J3847" s="353">
        <f t="array" ref="J3847">(PRODUCT(1+$F$2:F3847/100)-1)*100</f>
        <v>11769.775994650663</v>
      </c>
      <c r="K3847" s="354">
        <f t="array" ref="K3847">(PRODUCT(1+$G$2:G3847/100)-1)*100</f>
        <v>189.14398837911898</v>
      </c>
      <c r="M3847" s="361">
        <f t="shared" si="301"/>
        <v>2.7682390564422978</v>
      </c>
    </row>
    <row r="3848" spans="1:13">
      <c r="A3848" s="350">
        <v>42783</v>
      </c>
      <c r="B3848" s="346">
        <v>142.22</v>
      </c>
      <c r="C3848" s="346">
        <v>4506.2</v>
      </c>
      <c r="E3848" s="351">
        <f t="shared" si="300"/>
        <v>42783</v>
      </c>
      <c r="F3848" s="353">
        <f t="shared" si="298"/>
        <v>0.14787691007676074</v>
      </c>
      <c r="G3848" s="354">
        <f t="shared" si="299"/>
        <v>0.16983212405745629</v>
      </c>
      <c r="I3848" s="351">
        <f t="shared" si="302"/>
        <v>42783</v>
      </c>
      <c r="J3848" s="353">
        <f t="array" ref="J3848">(PRODUCT(1+$F$2:F3848/100)-1)*100</f>
        <v>11787.328652624587</v>
      </c>
      <c r="K3848" s="354">
        <f t="array" ref="K3848">(PRODUCT(1+$G$2:G3848/100)-1)*100</f>
        <v>189.63504775616769</v>
      </c>
      <c r="M3848" s="361">
        <f t="shared" si="301"/>
        <v>2.768232824658253</v>
      </c>
    </row>
    <row r="3849" spans="1:13">
      <c r="A3849" s="350">
        <v>42786</v>
      </c>
      <c r="B3849" s="346">
        <v>142.22</v>
      </c>
      <c r="C3849" s="346">
        <v>4506.2</v>
      </c>
      <c r="E3849" s="351">
        <f t="shared" si="300"/>
        <v>42786</v>
      </c>
      <c r="F3849" s="353">
        <f t="shared" ref="F3849:F3855" si="303">((B3849/B3848)-1)*100</f>
        <v>0</v>
      </c>
      <c r="G3849" s="354">
        <f t="shared" ref="G3849:G3855" si="304">((C3849/C3848)-1)*100</f>
        <v>0</v>
      </c>
      <c r="I3849" s="351">
        <f t="shared" si="302"/>
        <v>42786</v>
      </c>
      <c r="J3849" s="353">
        <f t="array" ref="J3849">(PRODUCT(1+$F$2:F3849/100)-1)*100</f>
        <v>11787.328652624587</v>
      </c>
      <c r="K3849" s="354">
        <f t="array" ref="K3849">(PRODUCT(1+$G$2:G3849/100)-1)*100</f>
        <v>189.63504775616769</v>
      </c>
      <c r="M3849" s="361">
        <f t="shared" si="301"/>
        <v>2.7672016710305596</v>
      </c>
    </row>
    <row r="3850" spans="1:13">
      <c r="A3850" s="350">
        <v>42787</v>
      </c>
      <c r="B3850" s="346">
        <v>142.6</v>
      </c>
      <c r="C3850" s="346">
        <v>4533.46</v>
      </c>
      <c r="E3850" s="351">
        <f t="shared" si="300"/>
        <v>42787</v>
      </c>
      <c r="F3850" s="353">
        <f t="shared" si="303"/>
        <v>0.26719167486992657</v>
      </c>
      <c r="G3850" s="354">
        <f t="shared" si="304"/>
        <v>0.60494429896587043</v>
      </c>
      <c r="I3850" s="351">
        <f t="shared" si="302"/>
        <v>42787</v>
      </c>
      <c r="J3850" s="353">
        <f t="array" ref="J3850">(PRODUCT(1+$F$2:F3850/100)-1)*100</f>
        <v>11819.090605148827</v>
      </c>
      <c r="K3850" s="354">
        <f t="array" ref="K3850">(PRODUCT(1+$G$2:G3850/100)-1)*100</f>
        <v>191.38717846537568</v>
      </c>
      <c r="M3850" s="361">
        <f t="shared" si="301"/>
        <v>2.7667363242480456</v>
      </c>
    </row>
    <row r="3851" spans="1:13">
      <c r="A3851" s="350">
        <v>42788</v>
      </c>
      <c r="B3851" s="346">
        <v>143.86000000000001</v>
      </c>
      <c r="C3851" s="346">
        <v>4528.97</v>
      </c>
      <c r="E3851" s="351">
        <f t="shared" si="300"/>
        <v>42788</v>
      </c>
      <c r="F3851" s="353">
        <f t="shared" si="303"/>
        <v>0.88359046283310594</v>
      </c>
      <c r="G3851" s="354">
        <f t="shared" si="304"/>
        <v>-9.9041350315209886E-2</v>
      </c>
      <c r="I3851" s="351">
        <f t="shared" si="302"/>
        <v>42788</v>
      </c>
      <c r="J3851" s="353">
        <f t="array" ref="J3851">(PRODUCT(1+$F$2:F3851/100)-1)*100</f>
        <v>11924.406552992359</v>
      </c>
      <c r="K3851" s="354">
        <f t="array" ref="K3851">(PRODUCT(1+$G$2:G3851/100)-1)*100</f>
        <v>191.09858466917822</v>
      </c>
      <c r="M3851" s="361">
        <f t="shared" si="301"/>
        <v>2.7667252037685883</v>
      </c>
    </row>
    <row r="3852" spans="1:13">
      <c r="A3852" s="350">
        <v>42789</v>
      </c>
      <c r="B3852" s="346">
        <v>142.78</v>
      </c>
      <c r="C3852" s="346">
        <v>4531.3900000000003</v>
      </c>
      <c r="E3852" s="351">
        <f t="shared" si="300"/>
        <v>42789</v>
      </c>
      <c r="F3852" s="353">
        <f t="shared" si="303"/>
        <v>-0.75072987626860765</v>
      </c>
      <c r="G3852" s="354">
        <f t="shared" si="304"/>
        <v>5.3433782957279519E-2</v>
      </c>
      <c r="I3852" s="351">
        <f t="shared" si="302"/>
        <v>42789</v>
      </c>
      <c r="J3852" s="353">
        <f t="array" ref="J3852">(PRODUCT(1+$F$2:F3852/100)-1)*100</f>
        <v>11834.135740555046</v>
      </c>
      <c r="K3852" s="354">
        <f t="array" ref="K3852">(PRODUCT(1+$G$2:G3852/100)-1)*100</f>
        <v>191.25412965510208</v>
      </c>
      <c r="M3852" s="361">
        <f t="shared" si="301"/>
        <v>2.7644320854593154</v>
      </c>
    </row>
    <row r="3853" spans="1:13">
      <c r="A3853" s="350">
        <v>42790</v>
      </c>
      <c r="B3853" s="346">
        <v>143.25</v>
      </c>
      <c r="C3853" s="346">
        <v>4539.25</v>
      </c>
      <c r="E3853" s="351">
        <f t="shared" si="300"/>
        <v>42790</v>
      </c>
      <c r="F3853" s="353">
        <f t="shared" si="303"/>
        <v>0.32917775598824139</v>
      </c>
      <c r="G3853" s="354">
        <f t="shared" si="304"/>
        <v>0.17345670975130734</v>
      </c>
      <c r="I3853" s="351">
        <f t="shared" si="302"/>
        <v>42790</v>
      </c>
      <c r="J3853" s="353">
        <f t="array" ref="J3853">(PRODUCT(1+$F$2:F3853/100)-1)*100</f>
        <v>11873.420260782395</v>
      </c>
      <c r="K3853" s="354">
        <f t="array" ref="K3853">(PRODUCT(1+$G$2:G3853/100)-1)*100</f>
        <v>191.7593294854166</v>
      </c>
      <c r="M3853" s="361">
        <f t="shared" si="301"/>
        <v>2.7641023114185099</v>
      </c>
    </row>
    <row r="3854" spans="1:13">
      <c r="A3854" s="350">
        <v>42793</v>
      </c>
      <c r="B3854" s="346">
        <v>143.41</v>
      </c>
      <c r="C3854" s="346">
        <v>4544.51</v>
      </c>
      <c r="E3854" s="351">
        <f t="shared" si="300"/>
        <v>42793</v>
      </c>
      <c r="F3854" s="353">
        <f t="shared" si="303"/>
        <v>0.11169284467713592</v>
      </c>
      <c r="G3854" s="354">
        <f t="shared" si="304"/>
        <v>0.11587817370710685</v>
      </c>
      <c r="I3854" s="351">
        <f t="shared" si="302"/>
        <v>42793</v>
      </c>
      <c r="J3854" s="353">
        <f t="array" ref="J3854">(PRODUCT(1+$F$2:F3854/100)-1)*100</f>
        <v>11886.793714476811</v>
      </c>
      <c r="K3854" s="354">
        <f t="array" ref="K3854">(PRODUCT(1+$G$2:G3854/100)-1)*100</f>
        <v>192.09741486804441</v>
      </c>
      <c r="M3854" s="361">
        <f t="shared" si="301"/>
        <v>2.7638346982771376</v>
      </c>
    </row>
    <row r="3855" spans="1:13">
      <c r="A3855" s="350">
        <v>42794</v>
      </c>
      <c r="B3855" s="346">
        <v>142.13</v>
      </c>
      <c r="C3855" s="346">
        <v>4532.93</v>
      </c>
      <c r="E3855" s="351">
        <f t="shared" si="300"/>
        <v>42794</v>
      </c>
      <c r="F3855" s="353">
        <f t="shared" si="303"/>
        <v>-0.89254584756990329</v>
      </c>
      <c r="G3855" s="354">
        <f t="shared" si="304"/>
        <v>-0.25481295013103367</v>
      </c>
      <c r="I3855" s="351">
        <f t="shared" si="302"/>
        <v>42794</v>
      </c>
      <c r="J3855" s="353">
        <f t="array" ref="J3855">(PRODUCT(1+$F$2:F3855/100)-1)*100</f>
        <v>11779.806084921478</v>
      </c>
      <c r="K3855" s="354">
        <f t="array" ref="K3855">(PRODUCT(1+$G$2:G3855/100)-1)*100</f>
        <v>191.35311282796269</v>
      </c>
      <c r="M3855" s="361">
        <f t="shared" si="301"/>
        <v>2.7639902359746022</v>
      </c>
    </row>
    <row r="3856" spans="1:13">
      <c r="A3856" s="350">
        <v>42795</v>
      </c>
      <c r="B3856" s="224">
        <v>142.65</v>
      </c>
      <c r="C3856" s="224">
        <v>4595.7299999999996</v>
      </c>
      <c r="E3856" s="351">
        <f t="shared" si="300"/>
        <v>42795</v>
      </c>
    </row>
    <row r="3857" spans="1:5">
      <c r="A3857" s="350">
        <v>42796</v>
      </c>
      <c r="B3857" s="224">
        <v>139.53</v>
      </c>
      <c r="C3857" s="224">
        <v>4569.17</v>
      </c>
      <c r="E3857" s="351">
        <f t="shared" si="300"/>
        <v>42796</v>
      </c>
    </row>
    <row r="3858" spans="1:5">
      <c r="A3858" s="350">
        <v>42797</v>
      </c>
      <c r="B3858" s="224">
        <v>139.13999999999999</v>
      </c>
      <c r="C3858" s="224">
        <v>4571.6000000000004</v>
      </c>
      <c r="E3858" s="351">
        <f t="shared" si="300"/>
        <v>42797</v>
      </c>
    </row>
    <row r="3859" spans="1:5">
      <c r="A3859" s="350">
        <v>42800</v>
      </c>
      <c r="B3859" s="224">
        <v>141.94</v>
      </c>
      <c r="C3859" s="224">
        <v>4556.72</v>
      </c>
      <c r="E3859" s="351">
        <f t="shared" si="300"/>
        <v>42800</v>
      </c>
    </row>
  </sheetData>
  <dataValidations count="2">
    <dataValidation allowBlank="1" showErrorMessage="1" promptTitle="TRAFO" prompt="$A$1:$C$3859" sqref="A1"/>
    <dataValidation allowBlank="1" showErrorMessage="1" promptTitle="TRAFO" prompt="$P$2:$Q$3" sqref="P2"/>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3"/>
  <sheetViews>
    <sheetView showGridLines="0" zoomScale="80" zoomScaleNormal="80" workbookViewId="0">
      <pane ySplit="1" topLeftCell="A2" activePane="bottomLeft" state="frozen"/>
      <selection activeCell="B196" sqref="B196:C196"/>
      <selection pane="bottomLeft" activeCell="B196" sqref="B196:C196"/>
    </sheetView>
  </sheetViews>
  <sheetFormatPr defaultColWidth="9.109375" defaultRowHeight="14.4"/>
  <cols>
    <col min="1" max="1" width="11.5546875" style="224" bestFit="1" customWidth="1"/>
    <col min="2" max="2" width="13.5546875" style="224" customWidth="1"/>
    <col min="3" max="3" width="38" style="224" bestFit="1" customWidth="1"/>
    <col min="4" max="4" width="38" style="224" customWidth="1"/>
    <col min="5" max="5" width="11.5546875" style="224" bestFit="1" customWidth="1"/>
    <col min="6" max="6" width="33.5546875" style="224" bestFit="1" customWidth="1"/>
    <col min="7" max="7" width="27" style="224" bestFit="1" customWidth="1"/>
    <col min="8" max="8" width="33.88671875" style="224" bestFit="1" customWidth="1"/>
    <col min="9" max="9" width="10.88671875" style="224" customWidth="1"/>
    <col min="10" max="10" width="11.5546875" style="224" bestFit="1" customWidth="1"/>
    <col min="11" max="11" width="39.88671875" style="224" bestFit="1" customWidth="1"/>
    <col min="12" max="12" width="33.88671875" style="224" customWidth="1"/>
    <col min="13" max="13" width="9.109375" style="224"/>
    <col min="14" max="14" width="11.5546875" style="224" bestFit="1" customWidth="1"/>
    <col min="15" max="15" width="40.6640625" style="224" bestFit="1" customWidth="1"/>
    <col min="16" max="16" width="30.109375" style="224" bestFit="1" customWidth="1"/>
    <col min="17" max="16384" width="9.109375" style="224"/>
  </cols>
  <sheetData>
    <row r="1" spans="1:16">
      <c r="A1" s="83" t="e">
        <f ca="1">_xll.Thomson.Reuters.AFOSpreadsheetFormulas.DSGRID("BMUS10Y(RI),S&amp;PCOMP(RI)"," ","Base Date","MTE","M","RowHeader=true;ColHeader=true;DispSeriesDescription=false;YearlyTSFormat=false;QuarterlyTSFormat=false","")</f>
        <v>#NAME?</v>
      </c>
      <c r="B1" s="357" t="s">
        <v>281</v>
      </c>
      <c r="C1" s="357" t="s">
        <v>273</v>
      </c>
      <c r="D1" s="357"/>
      <c r="E1" s="358" t="s">
        <v>273</v>
      </c>
      <c r="F1" s="358" t="s">
        <v>273</v>
      </c>
      <c r="G1" s="359" t="s">
        <v>282</v>
      </c>
      <c r="H1" s="360" t="s">
        <v>283</v>
      </c>
      <c r="I1" s="83"/>
      <c r="J1" s="358" t="s">
        <v>274</v>
      </c>
      <c r="K1" s="359" t="s">
        <v>284</v>
      </c>
      <c r="L1" s="360" t="s">
        <v>285</v>
      </c>
      <c r="M1" s="83"/>
      <c r="N1" s="358" t="s">
        <v>274</v>
      </c>
      <c r="O1" s="359" t="s">
        <v>286</v>
      </c>
      <c r="P1" s="360" t="s">
        <v>287</v>
      </c>
    </row>
    <row r="2" spans="1:16">
      <c r="A2" s="350">
        <v>32507</v>
      </c>
      <c r="B2" s="346">
        <v>100</v>
      </c>
      <c r="C2" s="346">
        <v>288.12</v>
      </c>
      <c r="D2" s="346"/>
      <c r="E2" s="351">
        <f>EOMONTH(A2,0)</f>
        <v>32508</v>
      </c>
      <c r="F2" s="322">
        <v>0</v>
      </c>
      <c r="G2" s="322">
        <v>0</v>
      </c>
      <c r="H2" s="354">
        <f>((1+G2/100)/(1+F2/100)-1)*100</f>
        <v>0</v>
      </c>
      <c r="I2" s="361"/>
      <c r="J2" s="351">
        <f>E2</f>
        <v>32508</v>
      </c>
      <c r="K2" s="353"/>
      <c r="L2" s="354"/>
      <c r="N2" s="351">
        <f>E2</f>
        <v>32508</v>
      </c>
      <c r="O2" s="322">
        <v>100</v>
      </c>
      <c r="P2" s="352">
        <v>100</v>
      </c>
    </row>
    <row r="3" spans="1:16">
      <c r="A3" s="350">
        <v>32538</v>
      </c>
      <c r="B3" s="346">
        <v>101.625</v>
      </c>
      <c r="C3" s="346">
        <v>306.51</v>
      </c>
      <c r="D3" s="346"/>
      <c r="E3" s="351">
        <f t="shared" ref="E3:E66" si="0">EOMONTH(A3,0)</f>
        <v>32539</v>
      </c>
      <c r="F3" s="353">
        <f t="shared" ref="F3:F66" si="1">((B3/B2)-1)*100</f>
        <v>1.6250000000000098</v>
      </c>
      <c r="G3" s="353">
        <f t="shared" ref="G3:G66" si="2">((C3/C2)-1)*100</f>
        <v>6.382757184506449</v>
      </c>
      <c r="H3" s="354">
        <f t="shared" ref="H3:H66" si="3">((1+G3/100)/(1+F3/100)-1)*100</f>
        <v>4.6816798863531961</v>
      </c>
      <c r="I3" s="361"/>
      <c r="J3" s="351">
        <f t="shared" ref="J3:J66" si="4">E3</f>
        <v>32539</v>
      </c>
      <c r="K3" s="353"/>
      <c r="L3" s="354"/>
      <c r="N3" s="351">
        <f t="shared" ref="N3:N66" si="5">E3</f>
        <v>32539</v>
      </c>
      <c r="O3" s="353">
        <f t="shared" ref="O3:P18" si="6">(1+F3/100)*O2</f>
        <v>101.62500000000001</v>
      </c>
      <c r="P3" s="354">
        <f t="shared" si="6"/>
        <v>106.38275718450645</v>
      </c>
    </row>
    <row r="4" spans="1:16">
      <c r="A4" s="350">
        <v>32567</v>
      </c>
      <c r="B4" s="346">
        <v>100.486</v>
      </c>
      <c r="C4" s="346">
        <v>301.51</v>
      </c>
      <c r="D4" s="346"/>
      <c r="E4" s="351">
        <f t="shared" si="0"/>
        <v>32567</v>
      </c>
      <c r="F4" s="353">
        <f t="shared" si="1"/>
        <v>-1.120787207872076</v>
      </c>
      <c r="G4" s="353">
        <f t="shared" si="2"/>
        <v>-1.6312681478581448</v>
      </c>
      <c r="H4" s="354">
        <f t="shared" si="3"/>
        <v>-0.51626719668494969</v>
      </c>
      <c r="I4" s="361"/>
      <c r="J4" s="351">
        <f t="shared" si="4"/>
        <v>32567</v>
      </c>
      <c r="K4" s="353"/>
      <c r="L4" s="354"/>
      <c r="N4" s="351">
        <f t="shared" si="5"/>
        <v>32567</v>
      </c>
      <c r="O4" s="353">
        <f t="shared" si="6"/>
        <v>100.48600000000002</v>
      </c>
      <c r="P4" s="354">
        <f t="shared" si="6"/>
        <v>104.64736915174232</v>
      </c>
    </row>
    <row r="5" spans="1:16">
      <c r="A5" s="350">
        <v>32597</v>
      </c>
      <c r="B5" s="346">
        <v>100.791</v>
      </c>
      <c r="C5" s="346">
        <v>306.08</v>
      </c>
      <c r="D5" s="346"/>
      <c r="E5" s="351">
        <f t="shared" si="0"/>
        <v>32598</v>
      </c>
      <c r="F5" s="353">
        <f t="shared" si="1"/>
        <v>0.30352486913598486</v>
      </c>
      <c r="G5" s="353">
        <f t="shared" si="2"/>
        <v>1.5157042884149652</v>
      </c>
      <c r="H5" s="354">
        <f t="shared" si="3"/>
        <v>1.208511286976699</v>
      </c>
      <c r="I5" s="361"/>
      <c r="J5" s="351">
        <f t="shared" si="4"/>
        <v>32598</v>
      </c>
      <c r="K5" s="353"/>
      <c r="L5" s="354"/>
      <c r="N5" s="351">
        <f t="shared" si="5"/>
        <v>32598</v>
      </c>
      <c r="O5" s="353">
        <f t="shared" si="6"/>
        <v>100.79100000000001</v>
      </c>
      <c r="P5" s="354">
        <f t="shared" si="6"/>
        <v>106.23351381368872</v>
      </c>
    </row>
    <row r="6" spans="1:16">
      <c r="A6" s="350">
        <v>32628</v>
      </c>
      <c r="B6" s="346">
        <v>103.627</v>
      </c>
      <c r="C6" s="346">
        <v>324.56</v>
      </c>
      <c r="D6" s="346"/>
      <c r="E6" s="351">
        <f t="shared" si="0"/>
        <v>32628</v>
      </c>
      <c r="F6" s="353">
        <f t="shared" si="1"/>
        <v>2.8137432905715798</v>
      </c>
      <c r="G6" s="353">
        <f t="shared" si="2"/>
        <v>6.0376372190277028</v>
      </c>
      <c r="H6" s="354">
        <f t="shared" si="3"/>
        <v>3.1356643822847419</v>
      </c>
      <c r="I6" s="361"/>
      <c r="J6" s="351">
        <f t="shared" si="4"/>
        <v>32628</v>
      </c>
      <c r="K6" s="353"/>
      <c r="L6" s="354"/>
      <c r="N6" s="351">
        <f t="shared" si="5"/>
        <v>32628</v>
      </c>
      <c r="O6" s="353">
        <f t="shared" si="6"/>
        <v>103.62700000000001</v>
      </c>
      <c r="P6" s="354">
        <f t="shared" si="6"/>
        <v>112.64750798278492</v>
      </c>
    </row>
    <row r="7" spans="1:16">
      <c r="A7" s="350">
        <v>32658</v>
      </c>
      <c r="B7" s="346">
        <v>106.694</v>
      </c>
      <c r="C7" s="346">
        <v>336.14</v>
      </c>
      <c r="D7" s="346"/>
      <c r="E7" s="351">
        <f t="shared" si="0"/>
        <v>32659</v>
      </c>
      <c r="F7" s="353">
        <f t="shared" si="1"/>
        <v>2.9596533721906626</v>
      </c>
      <c r="G7" s="353">
        <f t="shared" si="2"/>
        <v>3.567907320680308</v>
      </c>
      <c r="H7" s="354">
        <f t="shared" si="3"/>
        <v>0.59076922713683366</v>
      </c>
      <c r="I7" s="361"/>
      <c r="J7" s="351">
        <f t="shared" si="4"/>
        <v>32659</v>
      </c>
      <c r="K7" s="353"/>
      <c r="L7" s="354"/>
      <c r="N7" s="351">
        <f t="shared" si="5"/>
        <v>32659</v>
      </c>
      <c r="O7" s="353">
        <f t="shared" si="6"/>
        <v>106.69400000000003</v>
      </c>
      <c r="P7" s="354">
        <f t="shared" si="6"/>
        <v>116.66666666666663</v>
      </c>
    </row>
    <row r="8" spans="1:16">
      <c r="A8" s="350">
        <v>32689</v>
      </c>
      <c r="B8" s="346">
        <v>111.428</v>
      </c>
      <c r="C8" s="346">
        <v>335.78</v>
      </c>
      <c r="D8" s="346"/>
      <c r="E8" s="351">
        <f t="shared" si="0"/>
        <v>32689</v>
      </c>
      <c r="F8" s="353">
        <f t="shared" si="1"/>
        <v>4.4369880218193991</v>
      </c>
      <c r="G8" s="353">
        <f t="shared" si="2"/>
        <v>-0.10709823287916587</v>
      </c>
      <c r="H8" s="354">
        <f t="shared" si="3"/>
        <v>-4.3510315078688411</v>
      </c>
      <c r="I8" s="361"/>
      <c r="J8" s="351">
        <f t="shared" si="4"/>
        <v>32689</v>
      </c>
      <c r="K8" s="353"/>
      <c r="L8" s="354"/>
      <c r="N8" s="351">
        <f t="shared" si="5"/>
        <v>32689</v>
      </c>
      <c r="O8" s="353">
        <f t="shared" si="6"/>
        <v>111.42800000000003</v>
      </c>
      <c r="P8" s="354">
        <f t="shared" si="6"/>
        <v>116.5417187283076</v>
      </c>
    </row>
    <row r="9" spans="1:16">
      <c r="A9" s="350">
        <v>32719</v>
      </c>
      <c r="B9" s="346">
        <v>113.71899999999999</v>
      </c>
      <c r="C9" s="346">
        <v>361.85</v>
      </c>
      <c r="D9" s="346"/>
      <c r="E9" s="351">
        <f t="shared" si="0"/>
        <v>32720</v>
      </c>
      <c r="F9" s="353">
        <f t="shared" si="1"/>
        <v>2.0560361848009467</v>
      </c>
      <c r="G9" s="353">
        <f t="shared" si="2"/>
        <v>7.7640121508130377</v>
      </c>
      <c r="H9" s="354">
        <f t="shared" si="3"/>
        <v>5.5929822276030938</v>
      </c>
      <c r="I9" s="361"/>
      <c r="J9" s="351">
        <f t="shared" si="4"/>
        <v>32720</v>
      </c>
      <c r="K9" s="353"/>
      <c r="L9" s="354"/>
      <c r="N9" s="351">
        <f t="shared" si="5"/>
        <v>32720</v>
      </c>
      <c r="O9" s="353">
        <f t="shared" si="6"/>
        <v>113.71900000000002</v>
      </c>
      <c r="P9" s="354">
        <f t="shared" si="6"/>
        <v>125.59003193113976</v>
      </c>
    </row>
    <row r="10" spans="1:16">
      <c r="A10" s="350">
        <v>32750</v>
      </c>
      <c r="B10" s="346">
        <v>111.453</v>
      </c>
      <c r="C10" s="346">
        <v>372.4</v>
      </c>
      <c r="D10" s="346"/>
      <c r="E10" s="351">
        <f t="shared" si="0"/>
        <v>32751</v>
      </c>
      <c r="F10" s="353">
        <f t="shared" si="1"/>
        <v>-1.9926309587667723</v>
      </c>
      <c r="G10" s="353">
        <f t="shared" si="2"/>
        <v>2.9155727511399609</v>
      </c>
      <c r="H10" s="354">
        <f t="shared" si="3"/>
        <v>5.0079945599210696</v>
      </c>
      <c r="I10" s="361"/>
      <c r="J10" s="351">
        <f t="shared" si="4"/>
        <v>32751</v>
      </c>
      <c r="K10" s="353"/>
      <c r="L10" s="354"/>
      <c r="N10" s="351">
        <f t="shared" si="5"/>
        <v>32751</v>
      </c>
      <c r="O10" s="353">
        <f t="shared" si="6"/>
        <v>111.45300000000003</v>
      </c>
      <c r="P10" s="354">
        <f t="shared" si="6"/>
        <v>129.25170068027205</v>
      </c>
    </row>
    <row r="11" spans="1:16">
      <c r="A11" s="350">
        <v>32781</v>
      </c>
      <c r="B11" s="346">
        <v>111.78</v>
      </c>
      <c r="C11" s="346">
        <v>371.74</v>
      </c>
      <c r="D11" s="346"/>
      <c r="E11" s="351">
        <f t="shared" si="0"/>
        <v>32781</v>
      </c>
      <c r="F11" s="353">
        <f t="shared" si="1"/>
        <v>0.29339721676402419</v>
      </c>
      <c r="G11" s="353">
        <f t="shared" si="2"/>
        <v>-0.17722878625133776</v>
      </c>
      <c r="H11" s="354">
        <f t="shared" si="3"/>
        <v>-0.46924923880901082</v>
      </c>
      <c r="I11" s="361"/>
      <c r="J11" s="351">
        <f t="shared" si="4"/>
        <v>32781</v>
      </c>
      <c r="K11" s="353"/>
      <c r="L11" s="354"/>
      <c r="N11" s="351">
        <f t="shared" si="5"/>
        <v>32781</v>
      </c>
      <c r="O11" s="353">
        <f t="shared" si="6"/>
        <v>111.78000000000004</v>
      </c>
      <c r="P11" s="354">
        <f t="shared" si="6"/>
        <v>129.02262945994718</v>
      </c>
    </row>
    <row r="12" spans="1:16">
      <c r="A12" s="350">
        <v>32811</v>
      </c>
      <c r="B12" s="346">
        <v>115.31</v>
      </c>
      <c r="C12" s="346">
        <v>357.33</v>
      </c>
      <c r="D12" s="346"/>
      <c r="E12" s="351">
        <f t="shared" si="0"/>
        <v>32812</v>
      </c>
      <c r="F12" s="353">
        <f t="shared" si="1"/>
        <v>3.1579889067811839</v>
      </c>
      <c r="G12" s="353">
        <f t="shared" si="2"/>
        <v>-3.8763652014849104</v>
      </c>
      <c r="H12" s="354">
        <f t="shared" si="3"/>
        <v>-6.8190105127220901</v>
      </c>
      <c r="I12" s="361"/>
      <c r="J12" s="351">
        <f t="shared" si="4"/>
        <v>32812</v>
      </c>
      <c r="K12" s="353"/>
      <c r="L12" s="354"/>
      <c r="N12" s="351">
        <f t="shared" si="5"/>
        <v>32812</v>
      </c>
      <c r="O12" s="353">
        <f t="shared" si="6"/>
        <v>115.31000000000006</v>
      </c>
      <c r="P12" s="354">
        <f t="shared" si="6"/>
        <v>124.02124114952098</v>
      </c>
    </row>
    <row r="13" spans="1:16">
      <c r="A13" s="350">
        <v>32842</v>
      </c>
      <c r="B13" s="346">
        <v>116.351</v>
      </c>
      <c r="C13" s="346">
        <v>370.51</v>
      </c>
      <c r="D13" s="346"/>
      <c r="E13" s="351">
        <f t="shared" si="0"/>
        <v>32842</v>
      </c>
      <c r="F13" s="353">
        <f t="shared" si="1"/>
        <v>0.9027838001907762</v>
      </c>
      <c r="G13" s="353">
        <f t="shared" si="2"/>
        <v>3.6884672431645837</v>
      </c>
      <c r="H13" s="354">
        <f t="shared" si="3"/>
        <v>2.7607597511779769</v>
      </c>
      <c r="I13" s="361"/>
      <c r="J13" s="351">
        <f t="shared" si="4"/>
        <v>32842</v>
      </c>
      <c r="K13" s="353"/>
      <c r="L13" s="354"/>
      <c r="N13" s="351">
        <f t="shared" si="5"/>
        <v>32842</v>
      </c>
      <c r="O13" s="353">
        <f t="shared" si="6"/>
        <v>116.35100000000004</v>
      </c>
      <c r="P13" s="354">
        <f t="shared" si="6"/>
        <v>128.5957240038872</v>
      </c>
    </row>
    <row r="14" spans="1:16">
      <c r="A14" s="350">
        <v>32872</v>
      </c>
      <c r="B14" s="346">
        <v>116.389</v>
      </c>
      <c r="C14" s="346">
        <v>379.41</v>
      </c>
      <c r="D14" s="346"/>
      <c r="E14" s="351">
        <f t="shared" si="0"/>
        <v>32873</v>
      </c>
      <c r="F14" s="353">
        <f t="shared" si="1"/>
        <v>3.2659796649792128E-2</v>
      </c>
      <c r="G14" s="353">
        <f t="shared" si="2"/>
        <v>2.402094410407285</v>
      </c>
      <c r="H14" s="354">
        <f t="shared" si="3"/>
        <v>2.3686610138870412</v>
      </c>
      <c r="I14" s="361"/>
      <c r="J14" s="351">
        <f t="shared" si="4"/>
        <v>32873</v>
      </c>
      <c r="K14" s="353"/>
      <c r="L14" s="354"/>
      <c r="N14" s="351">
        <f t="shared" si="5"/>
        <v>32873</v>
      </c>
      <c r="O14" s="353">
        <f t="shared" si="6"/>
        <v>116.38900000000004</v>
      </c>
      <c r="P14" s="354">
        <f t="shared" si="6"/>
        <v>131.68471470220734</v>
      </c>
    </row>
    <row r="15" spans="1:16">
      <c r="A15" s="350">
        <v>32903</v>
      </c>
      <c r="B15" s="346">
        <v>112.771</v>
      </c>
      <c r="C15" s="346">
        <v>347.38</v>
      </c>
      <c r="D15" s="346"/>
      <c r="E15" s="351">
        <f t="shared" si="0"/>
        <v>32904</v>
      </c>
      <c r="F15" s="353">
        <f t="shared" si="1"/>
        <v>-3.1085411851635381</v>
      </c>
      <c r="G15" s="353">
        <f t="shared" si="2"/>
        <v>-8.4420547692469974</v>
      </c>
      <c r="H15" s="354">
        <f t="shared" si="3"/>
        <v>-5.5046271872900787</v>
      </c>
      <c r="I15" s="361"/>
      <c r="J15" s="351">
        <f t="shared" si="4"/>
        <v>32904</v>
      </c>
      <c r="K15" s="353"/>
      <c r="L15" s="354"/>
      <c r="N15" s="351">
        <f t="shared" si="5"/>
        <v>32904</v>
      </c>
      <c r="O15" s="353">
        <f t="shared" si="6"/>
        <v>112.77100000000004</v>
      </c>
      <c r="P15" s="354">
        <f t="shared" si="6"/>
        <v>120.56781896432035</v>
      </c>
    </row>
    <row r="16" spans="1:16">
      <c r="A16" s="350">
        <v>32932</v>
      </c>
      <c r="B16" s="346">
        <v>113.12</v>
      </c>
      <c r="C16" s="346">
        <v>358.5</v>
      </c>
      <c r="D16" s="346"/>
      <c r="E16" s="351">
        <f t="shared" si="0"/>
        <v>32932</v>
      </c>
      <c r="F16" s="353">
        <f t="shared" si="1"/>
        <v>0.30947672717276387</v>
      </c>
      <c r="G16" s="353">
        <f t="shared" si="2"/>
        <v>3.2011054176982023</v>
      </c>
      <c r="H16" s="354">
        <f t="shared" si="3"/>
        <v>2.8827073820654636</v>
      </c>
      <c r="I16" s="361"/>
      <c r="J16" s="351">
        <f t="shared" si="4"/>
        <v>32932</v>
      </c>
      <c r="K16" s="353"/>
      <c r="L16" s="354"/>
      <c r="N16" s="351">
        <f t="shared" si="5"/>
        <v>32932</v>
      </c>
      <c r="O16" s="353">
        <f t="shared" si="6"/>
        <v>113.12000000000005</v>
      </c>
      <c r="P16" s="354">
        <f t="shared" si="6"/>
        <v>124.42732194918777</v>
      </c>
    </row>
    <row r="17" spans="1:16">
      <c r="A17" s="350">
        <v>32962</v>
      </c>
      <c r="B17" s="346">
        <v>113.121</v>
      </c>
      <c r="C17" s="346">
        <v>368</v>
      </c>
      <c r="D17" s="346"/>
      <c r="E17" s="351">
        <f t="shared" si="0"/>
        <v>32963</v>
      </c>
      <c r="F17" s="353">
        <f t="shared" si="1"/>
        <v>8.8401697311280003E-4</v>
      </c>
      <c r="G17" s="353">
        <f t="shared" si="2"/>
        <v>2.6499302649930279</v>
      </c>
      <c r="H17" s="354">
        <f t="shared" si="3"/>
        <v>2.6490228302084695</v>
      </c>
      <c r="I17" s="361"/>
      <c r="J17" s="351">
        <f t="shared" si="4"/>
        <v>32963</v>
      </c>
      <c r="K17" s="353"/>
      <c r="L17" s="354"/>
      <c r="N17" s="351">
        <f t="shared" si="5"/>
        <v>32963</v>
      </c>
      <c r="O17" s="353">
        <f t="shared" si="6"/>
        <v>113.12100000000004</v>
      </c>
      <c r="P17" s="354">
        <f t="shared" si="6"/>
        <v>127.72455921143961</v>
      </c>
    </row>
    <row r="18" spans="1:16">
      <c r="A18" s="350">
        <v>32993</v>
      </c>
      <c r="B18" s="346">
        <v>111.06699999999999</v>
      </c>
      <c r="C18" s="346">
        <v>358.81</v>
      </c>
      <c r="D18" s="346"/>
      <c r="E18" s="351">
        <f t="shared" si="0"/>
        <v>32993</v>
      </c>
      <c r="F18" s="353">
        <f t="shared" si="1"/>
        <v>-1.8157548112198496</v>
      </c>
      <c r="G18" s="353">
        <f t="shared" si="2"/>
        <v>-2.4972826086956501</v>
      </c>
      <c r="H18" s="354">
        <f t="shared" si="3"/>
        <v>-0.69413152401938127</v>
      </c>
      <c r="I18" s="361"/>
      <c r="J18" s="351">
        <f t="shared" si="4"/>
        <v>32993</v>
      </c>
      <c r="K18" s="353"/>
      <c r="L18" s="354"/>
      <c r="N18" s="351">
        <f t="shared" si="5"/>
        <v>32993</v>
      </c>
      <c r="O18" s="353">
        <f t="shared" si="6"/>
        <v>111.06700000000004</v>
      </c>
      <c r="P18" s="354">
        <f t="shared" si="6"/>
        <v>124.53491600721915</v>
      </c>
    </row>
    <row r="19" spans="1:16">
      <c r="A19" s="350">
        <v>33023</v>
      </c>
      <c r="B19" s="346">
        <v>114.613</v>
      </c>
      <c r="C19" s="346">
        <v>393.32</v>
      </c>
      <c r="D19" s="346"/>
      <c r="E19" s="351">
        <f t="shared" si="0"/>
        <v>33024</v>
      </c>
      <c r="F19" s="353">
        <f t="shared" si="1"/>
        <v>3.1926674889931395</v>
      </c>
      <c r="G19" s="353">
        <f t="shared" si="2"/>
        <v>9.6179036258744244</v>
      </c>
      <c r="H19" s="354">
        <f t="shared" si="3"/>
        <v>6.2264464067339098</v>
      </c>
      <c r="I19" s="361"/>
      <c r="J19" s="351">
        <f t="shared" si="4"/>
        <v>33024</v>
      </c>
      <c r="K19" s="353"/>
      <c r="L19" s="354"/>
      <c r="N19" s="351">
        <f t="shared" si="5"/>
        <v>33024</v>
      </c>
      <c r="O19" s="353">
        <f t="shared" ref="O19:P34" si="7">(1+F19/100)*O18</f>
        <v>114.61300000000004</v>
      </c>
      <c r="P19" s="354">
        <f t="shared" si="7"/>
        <v>136.51256420935715</v>
      </c>
    </row>
    <row r="20" spans="1:16">
      <c r="A20" s="350">
        <v>33054</v>
      </c>
      <c r="B20" s="346">
        <v>116.952</v>
      </c>
      <c r="C20" s="346">
        <v>391.14</v>
      </c>
      <c r="D20" s="346"/>
      <c r="E20" s="351">
        <f t="shared" si="0"/>
        <v>33054</v>
      </c>
      <c r="F20" s="353">
        <f t="shared" si="1"/>
        <v>2.0407807142296175</v>
      </c>
      <c r="G20" s="353">
        <f t="shared" si="2"/>
        <v>-0.55425607647716646</v>
      </c>
      <c r="H20" s="354">
        <f t="shared" si="3"/>
        <v>-2.5431369424488426</v>
      </c>
      <c r="I20" s="361"/>
      <c r="J20" s="351">
        <f t="shared" si="4"/>
        <v>33054</v>
      </c>
      <c r="K20" s="353"/>
      <c r="L20" s="354"/>
      <c r="N20" s="351">
        <f t="shared" si="5"/>
        <v>33054</v>
      </c>
      <c r="O20" s="353">
        <f t="shared" si="7"/>
        <v>116.95200000000004</v>
      </c>
      <c r="P20" s="354">
        <f t="shared" si="7"/>
        <v>135.75593502707198</v>
      </c>
    </row>
    <row r="21" spans="1:16">
      <c r="A21" s="350">
        <v>33084</v>
      </c>
      <c r="B21" s="346">
        <v>118.227</v>
      </c>
      <c r="C21" s="346">
        <v>389.1</v>
      </c>
      <c r="D21" s="346"/>
      <c r="E21" s="351">
        <f t="shared" si="0"/>
        <v>33085</v>
      </c>
      <c r="F21" s="353">
        <f t="shared" si="1"/>
        <v>1.0901908475271949</v>
      </c>
      <c r="G21" s="353">
        <f t="shared" si="2"/>
        <v>-0.52155238533516668</v>
      </c>
      <c r="H21" s="354">
        <f t="shared" si="3"/>
        <v>-1.594361648098308</v>
      </c>
      <c r="I21" s="361"/>
      <c r="J21" s="351">
        <f t="shared" si="4"/>
        <v>33085</v>
      </c>
      <c r="K21" s="353"/>
      <c r="L21" s="354"/>
      <c r="N21" s="351">
        <f t="shared" si="5"/>
        <v>33085</v>
      </c>
      <c r="O21" s="353">
        <f t="shared" si="7"/>
        <v>118.22700000000005</v>
      </c>
      <c r="P21" s="354">
        <f t="shared" si="7"/>
        <v>135.04789670970422</v>
      </c>
    </row>
    <row r="22" spans="1:16">
      <c r="A22" s="350">
        <v>33115</v>
      </c>
      <c r="B22" s="346">
        <v>115.172</v>
      </c>
      <c r="C22" s="346">
        <v>350.31</v>
      </c>
      <c r="D22" s="346"/>
      <c r="E22" s="351">
        <f t="shared" si="0"/>
        <v>33116</v>
      </c>
      <c r="F22" s="353">
        <f t="shared" si="1"/>
        <v>-2.5840121122924553</v>
      </c>
      <c r="G22" s="353">
        <f t="shared" si="2"/>
        <v>-9.9691595990747945</v>
      </c>
      <c r="H22" s="354">
        <f t="shared" si="3"/>
        <v>-7.5810425443668228</v>
      </c>
      <c r="I22" s="361"/>
      <c r="J22" s="351">
        <f t="shared" si="4"/>
        <v>33116</v>
      </c>
      <c r="K22" s="353"/>
      <c r="L22" s="354"/>
      <c r="N22" s="351">
        <f t="shared" si="5"/>
        <v>33116</v>
      </c>
      <c r="O22" s="353">
        <f t="shared" si="7"/>
        <v>115.17200000000004</v>
      </c>
      <c r="P22" s="354">
        <f t="shared" si="7"/>
        <v>121.58475635152013</v>
      </c>
    </row>
    <row r="23" spans="1:16">
      <c r="A23" s="350">
        <v>33146</v>
      </c>
      <c r="B23" s="346">
        <v>116.346</v>
      </c>
      <c r="C23" s="346">
        <v>337.39</v>
      </c>
      <c r="D23" s="346"/>
      <c r="E23" s="351">
        <f t="shared" si="0"/>
        <v>33146</v>
      </c>
      <c r="F23" s="353">
        <f t="shared" si="1"/>
        <v>1.0193449796825682</v>
      </c>
      <c r="G23" s="353">
        <f t="shared" si="2"/>
        <v>-3.6881619137335564</v>
      </c>
      <c r="H23" s="354">
        <f t="shared" si="3"/>
        <v>-4.6600053626985165</v>
      </c>
      <c r="I23" s="361"/>
      <c r="J23" s="351">
        <f t="shared" si="4"/>
        <v>33146</v>
      </c>
      <c r="K23" s="353"/>
      <c r="L23" s="354"/>
      <c r="N23" s="351">
        <f t="shared" si="5"/>
        <v>33146</v>
      </c>
      <c r="O23" s="353">
        <f t="shared" si="7"/>
        <v>116.34600000000005</v>
      </c>
      <c r="P23" s="354">
        <f t="shared" si="7"/>
        <v>117.10051367485762</v>
      </c>
    </row>
    <row r="24" spans="1:16">
      <c r="A24" s="350">
        <v>33176</v>
      </c>
      <c r="B24" s="346">
        <v>117.999</v>
      </c>
      <c r="C24" s="346">
        <v>336.01</v>
      </c>
      <c r="D24" s="346"/>
      <c r="E24" s="351">
        <f t="shared" si="0"/>
        <v>33177</v>
      </c>
      <c r="F24" s="353">
        <f t="shared" si="1"/>
        <v>1.4207622092723415</v>
      </c>
      <c r="G24" s="353">
        <f t="shared" si="2"/>
        <v>-0.40902219982809074</v>
      </c>
      <c r="H24" s="354">
        <f t="shared" si="3"/>
        <v>-1.8041517034991683</v>
      </c>
      <c r="I24" s="361"/>
      <c r="J24" s="351">
        <f t="shared" si="4"/>
        <v>33177</v>
      </c>
      <c r="K24" s="353"/>
      <c r="L24" s="354"/>
      <c r="N24" s="351">
        <f t="shared" si="5"/>
        <v>33177</v>
      </c>
      <c r="O24" s="353">
        <f t="shared" si="7"/>
        <v>117.99900000000005</v>
      </c>
      <c r="P24" s="354">
        <f t="shared" si="7"/>
        <v>116.62154657781473</v>
      </c>
    </row>
    <row r="25" spans="1:16">
      <c r="A25" s="350">
        <v>33207</v>
      </c>
      <c r="B25" s="346">
        <v>121.9</v>
      </c>
      <c r="C25" s="346">
        <v>357.67</v>
      </c>
      <c r="D25" s="346"/>
      <c r="E25" s="351">
        <f t="shared" si="0"/>
        <v>33207</v>
      </c>
      <c r="F25" s="353">
        <f t="shared" si="1"/>
        <v>3.305960220001869</v>
      </c>
      <c r="G25" s="353">
        <f t="shared" si="2"/>
        <v>6.4462367191452818</v>
      </c>
      <c r="H25" s="354">
        <f t="shared" si="3"/>
        <v>3.039782498953425</v>
      </c>
      <c r="I25" s="361"/>
      <c r="J25" s="351">
        <f t="shared" si="4"/>
        <v>33207</v>
      </c>
      <c r="K25" s="353"/>
      <c r="L25" s="354"/>
      <c r="N25" s="351">
        <f t="shared" si="5"/>
        <v>33207</v>
      </c>
      <c r="O25" s="353">
        <f t="shared" si="7"/>
        <v>121.90000000000006</v>
      </c>
      <c r="P25" s="354">
        <f t="shared" si="7"/>
        <v>124.13924753574894</v>
      </c>
    </row>
    <row r="26" spans="1:16">
      <c r="A26" s="350">
        <v>33237</v>
      </c>
      <c r="B26" s="346">
        <v>123.655</v>
      </c>
      <c r="C26" s="346">
        <v>365.96</v>
      </c>
      <c r="D26" s="346"/>
      <c r="E26" s="351">
        <f t="shared" si="0"/>
        <v>33238</v>
      </c>
      <c r="F26" s="353">
        <f t="shared" si="1"/>
        <v>1.4397046759639043</v>
      </c>
      <c r="G26" s="353">
        <f t="shared" si="2"/>
        <v>2.3177789582575992</v>
      </c>
      <c r="H26" s="354">
        <f t="shared" si="3"/>
        <v>0.8656120254870503</v>
      </c>
      <c r="I26" s="361"/>
      <c r="J26" s="351">
        <f t="shared" si="4"/>
        <v>33238</v>
      </c>
      <c r="K26" s="353"/>
      <c r="L26" s="354"/>
      <c r="N26" s="351">
        <f t="shared" si="5"/>
        <v>33238</v>
      </c>
      <c r="O26" s="353">
        <f t="shared" si="7"/>
        <v>123.65500000000006</v>
      </c>
      <c r="P26" s="354">
        <f t="shared" si="7"/>
        <v>127.01652089407185</v>
      </c>
    </row>
    <row r="27" spans="1:16">
      <c r="A27" s="350">
        <v>33268</v>
      </c>
      <c r="B27" s="346">
        <v>125.27</v>
      </c>
      <c r="C27" s="346">
        <v>380.27</v>
      </c>
      <c r="D27" s="346"/>
      <c r="E27" s="351">
        <f t="shared" si="0"/>
        <v>33269</v>
      </c>
      <c r="F27" s="353">
        <f t="shared" si="1"/>
        <v>1.3060531316970492</v>
      </c>
      <c r="G27" s="353">
        <f t="shared" si="2"/>
        <v>3.9102634167668571</v>
      </c>
      <c r="H27" s="354">
        <f t="shared" si="3"/>
        <v>2.570636407761695</v>
      </c>
      <c r="I27" s="361"/>
      <c r="J27" s="351">
        <f t="shared" si="4"/>
        <v>33269</v>
      </c>
      <c r="K27" s="353"/>
      <c r="L27" s="354"/>
      <c r="N27" s="351">
        <f t="shared" si="5"/>
        <v>33269</v>
      </c>
      <c r="O27" s="353">
        <f t="shared" si="7"/>
        <v>125.27000000000004</v>
      </c>
      <c r="P27" s="354">
        <f t="shared" si="7"/>
        <v>131.98320144384277</v>
      </c>
    </row>
    <row r="28" spans="1:16">
      <c r="A28" s="350">
        <v>33297</v>
      </c>
      <c r="B28" s="346">
        <v>125.858</v>
      </c>
      <c r="C28" s="346">
        <v>411.08</v>
      </c>
      <c r="D28" s="346"/>
      <c r="E28" s="351">
        <f t="shared" si="0"/>
        <v>33297</v>
      </c>
      <c r="F28" s="353">
        <f t="shared" si="1"/>
        <v>0.46938612596791884</v>
      </c>
      <c r="G28" s="353">
        <f t="shared" si="2"/>
        <v>8.1021379546111874</v>
      </c>
      <c r="H28" s="354">
        <f t="shared" si="3"/>
        <v>7.5970921321977247</v>
      </c>
      <c r="I28" s="361"/>
      <c r="J28" s="351">
        <f t="shared" si="4"/>
        <v>33297</v>
      </c>
      <c r="K28" s="353"/>
      <c r="L28" s="354"/>
      <c r="N28" s="351">
        <f t="shared" si="5"/>
        <v>33297</v>
      </c>
      <c r="O28" s="353">
        <f t="shared" si="7"/>
        <v>125.85800000000005</v>
      </c>
      <c r="P28" s="354">
        <f t="shared" si="7"/>
        <v>142.67666250173531</v>
      </c>
    </row>
    <row r="29" spans="1:16">
      <c r="A29" s="350">
        <v>33327</v>
      </c>
      <c r="B29" s="346">
        <v>126.46599999999999</v>
      </c>
      <c r="C29" s="346">
        <v>421.03</v>
      </c>
      <c r="D29" s="346"/>
      <c r="E29" s="351">
        <f t="shared" si="0"/>
        <v>33328</v>
      </c>
      <c r="F29" s="353">
        <f t="shared" si="1"/>
        <v>0.48308411066440016</v>
      </c>
      <c r="G29" s="353">
        <f t="shared" si="2"/>
        <v>2.4204534397197497</v>
      </c>
      <c r="H29" s="354">
        <f t="shared" si="3"/>
        <v>1.9280552007357565</v>
      </c>
      <c r="I29" s="361"/>
      <c r="J29" s="351">
        <f t="shared" si="4"/>
        <v>33328</v>
      </c>
      <c r="K29" s="353"/>
      <c r="L29" s="354"/>
      <c r="N29" s="351">
        <f t="shared" si="5"/>
        <v>33328</v>
      </c>
      <c r="O29" s="353">
        <f t="shared" si="7"/>
        <v>126.46600000000005</v>
      </c>
      <c r="P29" s="354">
        <f t="shared" si="7"/>
        <v>146.1300846869359</v>
      </c>
    </row>
    <row r="30" spans="1:16">
      <c r="A30" s="350">
        <v>33358</v>
      </c>
      <c r="B30" s="346">
        <v>127.52500000000001</v>
      </c>
      <c r="C30" s="346">
        <v>422.03</v>
      </c>
      <c r="D30" s="346"/>
      <c r="E30" s="351">
        <f t="shared" si="0"/>
        <v>33358</v>
      </c>
      <c r="F30" s="353">
        <f t="shared" si="1"/>
        <v>0.83737921654833958</v>
      </c>
      <c r="G30" s="353">
        <f t="shared" si="2"/>
        <v>0.23751276631118756</v>
      </c>
      <c r="H30" s="354">
        <f t="shared" si="3"/>
        <v>-0.5948850068276168</v>
      </c>
      <c r="I30" s="361"/>
      <c r="J30" s="351">
        <f t="shared" si="4"/>
        <v>33358</v>
      </c>
      <c r="K30" s="353"/>
      <c r="L30" s="354"/>
      <c r="N30" s="351">
        <f t="shared" si="5"/>
        <v>33358</v>
      </c>
      <c r="O30" s="353">
        <f t="shared" si="7"/>
        <v>127.52500000000008</v>
      </c>
      <c r="P30" s="354">
        <f t="shared" si="7"/>
        <v>146.47716229348873</v>
      </c>
    </row>
    <row r="31" spans="1:16">
      <c r="A31" s="350">
        <v>33388</v>
      </c>
      <c r="B31" s="346">
        <v>128.14500000000001</v>
      </c>
      <c r="C31" s="346">
        <v>436.92</v>
      </c>
      <c r="D31" s="346"/>
      <c r="E31" s="351">
        <f t="shared" si="0"/>
        <v>33389</v>
      </c>
      <c r="F31" s="353">
        <f t="shared" si="1"/>
        <v>0.48617918055282594</v>
      </c>
      <c r="G31" s="353">
        <f t="shared" si="2"/>
        <v>3.5281852001042724</v>
      </c>
      <c r="H31" s="354">
        <f t="shared" si="3"/>
        <v>3.0272879756783277</v>
      </c>
      <c r="I31" s="361"/>
      <c r="J31" s="351">
        <f t="shared" si="4"/>
        <v>33389</v>
      </c>
      <c r="K31" s="353"/>
      <c r="L31" s="354"/>
      <c r="N31" s="351">
        <f t="shared" si="5"/>
        <v>33389</v>
      </c>
      <c r="O31" s="353">
        <f t="shared" si="7"/>
        <v>128.14500000000007</v>
      </c>
      <c r="P31" s="354">
        <f t="shared" si="7"/>
        <v>151.64514785506032</v>
      </c>
    </row>
    <row r="32" spans="1:16">
      <c r="A32" s="350">
        <v>33419</v>
      </c>
      <c r="B32" s="346">
        <v>127.047</v>
      </c>
      <c r="C32" s="346">
        <v>420.07</v>
      </c>
      <c r="D32" s="346"/>
      <c r="E32" s="351">
        <f t="shared" si="0"/>
        <v>33419</v>
      </c>
      <c r="F32" s="353">
        <f t="shared" si="1"/>
        <v>-0.85684185883180275</v>
      </c>
      <c r="G32" s="353">
        <f t="shared" si="2"/>
        <v>-3.8565412432482016</v>
      </c>
      <c r="H32" s="354">
        <f t="shared" si="3"/>
        <v>-3.025624199044763</v>
      </c>
      <c r="I32" s="361"/>
      <c r="J32" s="351">
        <f t="shared" si="4"/>
        <v>33419</v>
      </c>
      <c r="K32" s="353"/>
      <c r="L32" s="354"/>
      <c r="N32" s="351">
        <f t="shared" si="5"/>
        <v>33419</v>
      </c>
      <c r="O32" s="353">
        <f t="shared" si="7"/>
        <v>127.04700000000005</v>
      </c>
      <c r="P32" s="354">
        <f t="shared" si="7"/>
        <v>145.79689018464521</v>
      </c>
    </row>
    <row r="33" spans="1:16">
      <c r="A33" s="350">
        <v>33449</v>
      </c>
      <c r="B33" s="346">
        <v>128.25899999999999</v>
      </c>
      <c r="C33" s="346">
        <v>438.37</v>
      </c>
      <c r="D33" s="346"/>
      <c r="E33" s="351">
        <f t="shared" si="0"/>
        <v>33450</v>
      </c>
      <c r="F33" s="353">
        <f t="shared" si="1"/>
        <v>0.95397766181017918</v>
      </c>
      <c r="G33" s="353">
        <f t="shared" si="2"/>
        <v>4.3564167876782411</v>
      </c>
      <c r="H33" s="354">
        <f t="shared" si="3"/>
        <v>3.3702873375292208</v>
      </c>
      <c r="I33" s="361"/>
      <c r="J33" s="351">
        <f t="shared" si="4"/>
        <v>33450</v>
      </c>
      <c r="K33" s="353"/>
      <c r="L33" s="354"/>
      <c r="N33" s="351">
        <f t="shared" si="5"/>
        <v>33450</v>
      </c>
      <c r="O33" s="353">
        <f t="shared" si="7"/>
        <v>128.25900000000004</v>
      </c>
      <c r="P33" s="354">
        <f t="shared" si="7"/>
        <v>152.14841038456191</v>
      </c>
    </row>
    <row r="34" spans="1:16">
      <c r="A34" s="350">
        <v>33480</v>
      </c>
      <c r="B34" s="346">
        <v>132.06899999999999</v>
      </c>
      <c r="C34" s="346">
        <v>450.06</v>
      </c>
      <c r="D34" s="346"/>
      <c r="E34" s="351">
        <f t="shared" si="0"/>
        <v>33481</v>
      </c>
      <c r="F34" s="353">
        <f t="shared" si="1"/>
        <v>2.9705517741445142</v>
      </c>
      <c r="G34" s="353">
        <f t="shared" si="2"/>
        <v>2.666697082373326</v>
      </c>
      <c r="H34" s="354">
        <f t="shared" si="3"/>
        <v>-0.29508892254715979</v>
      </c>
      <c r="I34" s="361"/>
      <c r="J34" s="351">
        <f t="shared" si="4"/>
        <v>33481</v>
      </c>
      <c r="K34" s="353"/>
      <c r="L34" s="354"/>
      <c r="N34" s="351">
        <f t="shared" si="5"/>
        <v>33481</v>
      </c>
      <c r="O34" s="353">
        <f t="shared" si="7"/>
        <v>132.06900000000005</v>
      </c>
      <c r="P34" s="354">
        <f t="shared" si="7"/>
        <v>156.20574760516442</v>
      </c>
    </row>
    <row r="35" spans="1:16">
      <c r="A35" s="350">
        <v>33511</v>
      </c>
      <c r="B35" s="346">
        <v>136.11600000000001</v>
      </c>
      <c r="C35" s="346">
        <v>442.53</v>
      </c>
      <c r="D35" s="346"/>
      <c r="E35" s="351">
        <f t="shared" si="0"/>
        <v>33511</v>
      </c>
      <c r="F35" s="353">
        <f t="shared" si="1"/>
        <v>3.0643072939145588</v>
      </c>
      <c r="G35" s="353">
        <f t="shared" si="2"/>
        <v>-1.6731102519664143</v>
      </c>
      <c r="H35" s="354">
        <f t="shared" si="3"/>
        <v>-4.5965646791483294</v>
      </c>
      <c r="I35" s="361"/>
      <c r="J35" s="351">
        <f t="shared" si="4"/>
        <v>33511</v>
      </c>
      <c r="K35" s="353"/>
      <c r="L35" s="354"/>
      <c r="N35" s="351">
        <f t="shared" si="5"/>
        <v>33511</v>
      </c>
      <c r="O35" s="353">
        <f t="shared" ref="O35:P50" si="8">(1+F35/100)*O34</f>
        <v>136.11600000000007</v>
      </c>
      <c r="P35" s="354">
        <f t="shared" si="8"/>
        <v>153.59225322782163</v>
      </c>
    </row>
    <row r="36" spans="1:16">
      <c r="A36" s="350">
        <v>33541</v>
      </c>
      <c r="B36" s="346">
        <v>136.834</v>
      </c>
      <c r="C36" s="346">
        <v>449.05</v>
      </c>
      <c r="D36" s="346"/>
      <c r="E36" s="351">
        <f t="shared" si="0"/>
        <v>33542</v>
      </c>
      <c r="F36" s="353">
        <f t="shared" si="1"/>
        <v>0.52749125745685799</v>
      </c>
      <c r="G36" s="353">
        <f t="shared" si="2"/>
        <v>1.4733464397894025</v>
      </c>
      <c r="H36" s="354">
        <f t="shared" si="3"/>
        <v>0.9408920589793146</v>
      </c>
      <c r="I36" s="361"/>
      <c r="J36" s="351">
        <f t="shared" si="4"/>
        <v>33542</v>
      </c>
      <c r="K36" s="353"/>
      <c r="L36" s="354"/>
      <c r="N36" s="351">
        <f t="shared" si="5"/>
        <v>33542</v>
      </c>
      <c r="O36" s="353">
        <f t="shared" si="8"/>
        <v>136.83400000000006</v>
      </c>
      <c r="P36" s="354">
        <f t="shared" si="8"/>
        <v>155.85519922254608</v>
      </c>
    </row>
    <row r="37" spans="1:16">
      <c r="A37" s="350">
        <v>33572</v>
      </c>
      <c r="B37" s="346">
        <v>138.18</v>
      </c>
      <c r="C37" s="346">
        <v>430.41</v>
      </c>
      <c r="D37" s="346"/>
      <c r="E37" s="351">
        <f t="shared" si="0"/>
        <v>33572</v>
      </c>
      <c r="F37" s="353">
        <f t="shared" si="1"/>
        <v>0.9836736483622488</v>
      </c>
      <c r="G37" s="353">
        <f t="shared" si="2"/>
        <v>-4.1509854136510427</v>
      </c>
      <c r="H37" s="354">
        <f t="shared" si="3"/>
        <v>-5.0846427709619775</v>
      </c>
      <c r="I37" s="361"/>
      <c r="J37" s="351">
        <f t="shared" si="4"/>
        <v>33572</v>
      </c>
      <c r="K37" s="353"/>
      <c r="L37" s="354"/>
      <c r="N37" s="351">
        <f t="shared" si="5"/>
        <v>33572</v>
      </c>
      <c r="O37" s="353">
        <f t="shared" si="8"/>
        <v>138.18000000000006</v>
      </c>
      <c r="P37" s="354">
        <f t="shared" si="8"/>
        <v>149.38567263640141</v>
      </c>
    </row>
    <row r="38" spans="1:16">
      <c r="A38" s="350">
        <v>33602</v>
      </c>
      <c r="B38" s="346">
        <v>145.095</v>
      </c>
      <c r="C38" s="346">
        <v>477.39</v>
      </c>
      <c r="D38" s="346"/>
      <c r="E38" s="351">
        <f t="shared" si="0"/>
        <v>33603</v>
      </c>
      <c r="F38" s="353">
        <f t="shared" si="1"/>
        <v>5.0043421623968687</v>
      </c>
      <c r="G38" s="353">
        <f t="shared" si="2"/>
        <v>10.915173903952047</v>
      </c>
      <c r="H38" s="354">
        <f t="shared" si="3"/>
        <v>5.6291307767193599</v>
      </c>
      <c r="I38" s="361"/>
      <c r="J38" s="351">
        <f t="shared" si="4"/>
        <v>33603</v>
      </c>
      <c r="K38" s="353">
        <f>STDEVPA(F3:F38)*SQRT(12)</f>
        <v>6.3213462533994953</v>
      </c>
      <c r="L38" s="354">
        <f>STDEVPA(G3:G38)*SQRT(12)</f>
        <v>15.758028724299313</v>
      </c>
      <c r="N38" s="351">
        <f t="shared" si="5"/>
        <v>33603</v>
      </c>
      <c r="O38" s="353">
        <f t="shared" si="8"/>
        <v>145.09500000000006</v>
      </c>
      <c r="P38" s="354">
        <f t="shared" si="8"/>
        <v>165.69137859225313</v>
      </c>
    </row>
    <row r="39" spans="1:16">
      <c r="A39" s="350">
        <v>33633</v>
      </c>
      <c r="B39" s="346">
        <v>140.506</v>
      </c>
      <c r="C39" s="346">
        <v>473.94</v>
      </c>
      <c r="D39" s="346"/>
      <c r="E39" s="351">
        <f t="shared" si="0"/>
        <v>33634</v>
      </c>
      <c r="F39" s="353">
        <f t="shared" si="1"/>
        <v>-3.1627554360935894</v>
      </c>
      <c r="G39" s="353">
        <f t="shared" si="2"/>
        <v>-0.72267957016275419</v>
      </c>
      <c r="H39" s="354">
        <f t="shared" si="3"/>
        <v>2.5197700295164216</v>
      </c>
      <c r="I39" s="361"/>
      <c r="J39" s="351">
        <f t="shared" si="4"/>
        <v>33634</v>
      </c>
      <c r="K39" s="353">
        <f t="shared" ref="K39:L54" si="9">STDEVPA(F4:F39)*SQRT(12)</f>
        <v>6.7506517859618818</v>
      </c>
      <c r="L39" s="354">
        <f t="shared" si="9"/>
        <v>15.544187506874804</v>
      </c>
      <c r="N39" s="351">
        <f t="shared" si="5"/>
        <v>33634</v>
      </c>
      <c r="O39" s="353">
        <f t="shared" si="8"/>
        <v>140.50600000000006</v>
      </c>
      <c r="P39" s="354">
        <f t="shared" si="8"/>
        <v>164.4939608496459</v>
      </c>
    </row>
    <row r="40" spans="1:16">
      <c r="A40" s="350">
        <v>33663</v>
      </c>
      <c r="B40" s="346">
        <v>141.803</v>
      </c>
      <c r="C40" s="346">
        <v>476.79</v>
      </c>
      <c r="D40" s="346"/>
      <c r="E40" s="351">
        <f t="shared" si="0"/>
        <v>33663</v>
      </c>
      <c r="F40" s="353">
        <f t="shared" si="1"/>
        <v>0.92309225228814906</v>
      </c>
      <c r="G40" s="353">
        <f t="shared" si="2"/>
        <v>0.60134194201797442</v>
      </c>
      <c r="H40" s="354">
        <f t="shared" si="3"/>
        <v>-0.31880742364280845</v>
      </c>
      <c r="I40" s="361"/>
      <c r="J40" s="351">
        <f t="shared" si="4"/>
        <v>33663</v>
      </c>
      <c r="K40" s="353">
        <f t="shared" si="9"/>
        <v>6.6438320640092456</v>
      </c>
      <c r="L40" s="354">
        <f t="shared" si="9"/>
        <v>15.454676102708861</v>
      </c>
      <c r="N40" s="351">
        <f t="shared" si="5"/>
        <v>33663</v>
      </c>
      <c r="O40" s="353">
        <f t="shared" si="8"/>
        <v>141.80300000000005</v>
      </c>
      <c r="P40" s="354">
        <f t="shared" si="8"/>
        <v>165.48313202832145</v>
      </c>
    </row>
    <row r="41" spans="1:16">
      <c r="A41" s="350">
        <v>33693</v>
      </c>
      <c r="B41" s="346">
        <v>140.101</v>
      </c>
      <c r="C41" s="346">
        <v>466.7</v>
      </c>
      <c r="D41" s="346"/>
      <c r="E41" s="351">
        <f t="shared" si="0"/>
        <v>33694</v>
      </c>
      <c r="F41" s="353">
        <f t="shared" si="1"/>
        <v>-1.2002566941461068</v>
      </c>
      <c r="G41" s="353">
        <f t="shared" si="2"/>
        <v>-2.1162356593049436</v>
      </c>
      <c r="H41" s="354">
        <f t="shared" si="3"/>
        <v>-0.92710662448104442</v>
      </c>
      <c r="I41" s="361"/>
      <c r="J41" s="351">
        <f t="shared" si="4"/>
        <v>33694</v>
      </c>
      <c r="K41" s="353">
        <f t="shared" si="9"/>
        <v>6.7491577161466161</v>
      </c>
      <c r="L41" s="354">
        <f t="shared" si="9"/>
        <v>15.581848058492531</v>
      </c>
      <c r="N41" s="351">
        <f t="shared" si="5"/>
        <v>33694</v>
      </c>
      <c r="O41" s="353">
        <f t="shared" si="8"/>
        <v>140.10100000000006</v>
      </c>
      <c r="P41" s="354">
        <f t="shared" si="8"/>
        <v>161.98111897820343</v>
      </c>
    </row>
    <row r="42" spans="1:16">
      <c r="A42" s="350">
        <v>33724</v>
      </c>
      <c r="B42" s="346">
        <v>140.33199999999999</v>
      </c>
      <c r="C42" s="346">
        <v>481.25</v>
      </c>
      <c r="D42" s="346"/>
      <c r="E42" s="351">
        <f t="shared" si="0"/>
        <v>33724</v>
      </c>
      <c r="F42" s="353">
        <f t="shared" si="1"/>
        <v>0.16488105009957454</v>
      </c>
      <c r="G42" s="353">
        <f t="shared" si="2"/>
        <v>3.1176344546818058</v>
      </c>
      <c r="H42" s="354">
        <f t="shared" si="3"/>
        <v>2.9478928878329702</v>
      </c>
      <c r="I42" s="361"/>
      <c r="J42" s="351">
        <f t="shared" si="4"/>
        <v>33724</v>
      </c>
      <c r="K42" s="353">
        <f t="shared" si="9"/>
        <v>6.6717530810197339</v>
      </c>
      <c r="L42" s="354">
        <f t="shared" si="9"/>
        <v>15.3718727226782</v>
      </c>
      <c r="N42" s="351">
        <f t="shared" si="5"/>
        <v>33724</v>
      </c>
      <c r="O42" s="353">
        <f>(1+F42/100)*O41</f>
        <v>140.33200000000005</v>
      </c>
      <c r="P42" s="354">
        <f t="shared" si="8"/>
        <v>167.03109815354702</v>
      </c>
    </row>
    <row r="43" spans="1:16">
      <c r="A43" s="350">
        <v>33754</v>
      </c>
      <c r="B43" s="346">
        <v>143.26599999999999</v>
      </c>
      <c r="C43" s="346">
        <v>483.6</v>
      </c>
      <c r="D43" s="346"/>
      <c r="E43" s="351">
        <f t="shared" si="0"/>
        <v>33755</v>
      </c>
      <c r="F43" s="353">
        <f t="shared" si="1"/>
        <v>2.0907562067097984</v>
      </c>
      <c r="G43" s="353">
        <f t="shared" si="2"/>
        <v>0.48831168831169336</v>
      </c>
      <c r="H43" s="354">
        <f t="shared" si="3"/>
        <v>-1.5696274353708684</v>
      </c>
      <c r="I43" s="361"/>
      <c r="J43" s="351">
        <f t="shared" si="4"/>
        <v>33755</v>
      </c>
      <c r="K43" s="353">
        <f t="shared" si="9"/>
        <v>6.5987244328793127</v>
      </c>
      <c r="L43" s="354">
        <f t="shared" si="9"/>
        <v>15.313490280960226</v>
      </c>
      <c r="N43" s="351">
        <f t="shared" si="5"/>
        <v>33755</v>
      </c>
      <c r="O43" s="353">
        <f t="shared" si="8"/>
        <v>143.26600000000005</v>
      </c>
      <c r="P43" s="354">
        <f t="shared" si="8"/>
        <v>167.84673052894615</v>
      </c>
    </row>
    <row r="44" spans="1:16">
      <c r="A44" s="350">
        <v>33785</v>
      </c>
      <c r="B44" s="346">
        <v>146.06700000000001</v>
      </c>
      <c r="C44" s="346">
        <v>476.41</v>
      </c>
      <c r="D44" s="346"/>
      <c r="E44" s="351">
        <f t="shared" si="0"/>
        <v>33785</v>
      </c>
      <c r="F44" s="353">
        <f t="shared" si="1"/>
        <v>1.9551044909469129</v>
      </c>
      <c r="G44" s="353">
        <f t="shared" si="2"/>
        <v>-1.4867659222497887</v>
      </c>
      <c r="H44" s="354">
        <f t="shared" si="3"/>
        <v>-3.3758686535428128</v>
      </c>
      <c r="I44" s="361"/>
      <c r="J44" s="351">
        <f t="shared" si="4"/>
        <v>33785</v>
      </c>
      <c r="K44" s="353">
        <f t="shared" si="9"/>
        <v>6.2919014989861406</v>
      </c>
      <c r="L44" s="354">
        <f t="shared" si="9"/>
        <v>15.37016070716</v>
      </c>
      <c r="N44" s="351">
        <f t="shared" si="5"/>
        <v>33785</v>
      </c>
      <c r="O44" s="353">
        <f t="shared" si="8"/>
        <v>146.06700000000006</v>
      </c>
      <c r="P44" s="354">
        <f t="shared" si="8"/>
        <v>165.35124253783135</v>
      </c>
    </row>
    <row r="45" spans="1:16">
      <c r="A45" s="350">
        <v>33815</v>
      </c>
      <c r="B45" s="346">
        <v>151.512</v>
      </c>
      <c r="C45" s="346">
        <v>495.51</v>
      </c>
      <c r="D45" s="346"/>
      <c r="E45" s="351">
        <f t="shared" si="0"/>
        <v>33816</v>
      </c>
      <c r="F45" s="353">
        <f t="shared" si="1"/>
        <v>3.7277413789562175</v>
      </c>
      <c r="G45" s="353">
        <f t="shared" si="2"/>
        <v>4.0091517810289412</v>
      </c>
      <c r="H45" s="354">
        <f t="shared" si="3"/>
        <v>0.27129714609770428</v>
      </c>
      <c r="I45" s="361"/>
      <c r="J45" s="351">
        <f t="shared" si="4"/>
        <v>33816</v>
      </c>
      <c r="K45" s="353">
        <f t="shared" si="9"/>
        <v>6.4750001378210831</v>
      </c>
      <c r="L45" s="354">
        <f t="shared" si="9"/>
        <v>14.968810921575692</v>
      </c>
      <c r="N45" s="351">
        <f t="shared" si="5"/>
        <v>33816</v>
      </c>
      <c r="O45" s="353">
        <f t="shared" si="8"/>
        <v>151.51200000000006</v>
      </c>
      <c r="P45" s="354">
        <f t="shared" si="8"/>
        <v>171.9804248229903</v>
      </c>
    </row>
    <row r="46" spans="1:16">
      <c r="A46" s="350">
        <v>33846</v>
      </c>
      <c r="B46" s="346">
        <v>152.40199999999999</v>
      </c>
      <c r="C46" s="346">
        <v>486.52</v>
      </c>
      <c r="D46" s="346"/>
      <c r="E46" s="351">
        <f t="shared" si="0"/>
        <v>33847</v>
      </c>
      <c r="F46" s="353">
        <f t="shared" si="1"/>
        <v>0.58741221817413258</v>
      </c>
      <c r="G46" s="353">
        <f t="shared" si="2"/>
        <v>-1.8142923452604376</v>
      </c>
      <c r="H46" s="354">
        <f t="shared" si="3"/>
        <v>-2.3876790449934959</v>
      </c>
      <c r="I46" s="361"/>
      <c r="J46" s="351">
        <f t="shared" si="4"/>
        <v>33847</v>
      </c>
      <c r="K46" s="353">
        <f t="shared" si="9"/>
        <v>6.2649164004008524</v>
      </c>
      <c r="L46" s="354">
        <f t="shared" si="9"/>
        <v>15.006028027844495</v>
      </c>
      <c r="N46" s="351">
        <f t="shared" si="5"/>
        <v>33847</v>
      </c>
      <c r="O46" s="353">
        <f t="shared" si="8"/>
        <v>152.40200000000004</v>
      </c>
      <c r="P46" s="354">
        <f t="shared" si="8"/>
        <v>168.8601971400804</v>
      </c>
    </row>
    <row r="47" spans="1:16">
      <c r="A47" s="350">
        <v>33877</v>
      </c>
      <c r="B47" s="346">
        <v>156.131</v>
      </c>
      <c r="C47" s="346">
        <v>491.43</v>
      </c>
      <c r="D47" s="346"/>
      <c r="E47" s="351">
        <f t="shared" si="0"/>
        <v>33877</v>
      </c>
      <c r="F47" s="353">
        <f t="shared" si="1"/>
        <v>2.4468182832246388</v>
      </c>
      <c r="G47" s="353">
        <f t="shared" si="2"/>
        <v>1.0092082545424708</v>
      </c>
      <c r="H47" s="354">
        <f t="shared" si="3"/>
        <v>-1.4032744528070684</v>
      </c>
      <c r="I47" s="361"/>
      <c r="J47" s="351">
        <f t="shared" si="4"/>
        <v>33877</v>
      </c>
      <c r="K47" s="353">
        <f t="shared" si="9"/>
        <v>6.3163701915856842</v>
      </c>
      <c r="L47" s="354">
        <f t="shared" si="9"/>
        <v>14.994447972600691</v>
      </c>
      <c r="N47" s="351">
        <f t="shared" si="5"/>
        <v>33877</v>
      </c>
      <c r="O47" s="353">
        <f t="shared" si="8"/>
        <v>156.13100000000006</v>
      </c>
      <c r="P47" s="354">
        <f t="shared" si="8"/>
        <v>170.56434818825477</v>
      </c>
    </row>
    <row r="48" spans="1:16">
      <c r="A48" s="350">
        <v>33907</v>
      </c>
      <c r="B48" s="346">
        <v>152.298</v>
      </c>
      <c r="C48" s="346">
        <v>493.13</v>
      </c>
      <c r="D48" s="346"/>
      <c r="E48" s="351">
        <f t="shared" si="0"/>
        <v>33908</v>
      </c>
      <c r="F48" s="353">
        <f t="shared" si="1"/>
        <v>-2.4549897201708859</v>
      </c>
      <c r="G48" s="353">
        <f t="shared" si="2"/>
        <v>0.34592922694991479</v>
      </c>
      <c r="H48" s="354">
        <f t="shared" si="3"/>
        <v>2.8714118119273824</v>
      </c>
      <c r="I48" s="361"/>
      <c r="J48" s="351">
        <f t="shared" si="4"/>
        <v>33908</v>
      </c>
      <c r="K48" s="353">
        <f t="shared" si="9"/>
        <v>6.4684613957557602</v>
      </c>
      <c r="L48" s="354">
        <f t="shared" si="9"/>
        <v>14.739262526034558</v>
      </c>
      <c r="N48" s="351">
        <f t="shared" si="5"/>
        <v>33908</v>
      </c>
      <c r="O48" s="353">
        <f t="shared" si="8"/>
        <v>152.29800000000006</v>
      </c>
      <c r="P48" s="354">
        <f t="shared" si="8"/>
        <v>171.15438011939455</v>
      </c>
    </row>
    <row r="49" spans="1:16">
      <c r="A49" s="350">
        <v>33938</v>
      </c>
      <c r="B49" s="346">
        <v>151.52699999999999</v>
      </c>
      <c r="C49" s="346">
        <v>509.92</v>
      </c>
      <c r="D49" s="346"/>
      <c r="E49" s="351">
        <f t="shared" si="0"/>
        <v>33938</v>
      </c>
      <c r="F49" s="353">
        <f t="shared" si="1"/>
        <v>-0.50624433676083047</v>
      </c>
      <c r="G49" s="353">
        <f t="shared" si="2"/>
        <v>3.4047817005657732</v>
      </c>
      <c r="H49" s="354">
        <f t="shared" si="3"/>
        <v>3.9309261282330255</v>
      </c>
      <c r="I49" s="361"/>
      <c r="J49" s="351">
        <f t="shared" si="4"/>
        <v>33938</v>
      </c>
      <c r="K49" s="353">
        <f t="shared" si="9"/>
        <v>6.510102552405014</v>
      </c>
      <c r="L49" s="354">
        <f t="shared" si="9"/>
        <v>14.722819123940937</v>
      </c>
      <c r="N49" s="351">
        <f t="shared" si="5"/>
        <v>33938</v>
      </c>
      <c r="O49" s="353">
        <f t="shared" si="8"/>
        <v>151.52700000000004</v>
      </c>
      <c r="P49" s="354">
        <f t="shared" si="8"/>
        <v>176.98181313341647</v>
      </c>
    </row>
    <row r="50" spans="1:16">
      <c r="A50" s="350">
        <v>33968</v>
      </c>
      <c r="B50" s="346">
        <v>155.23099999999999</v>
      </c>
      <c r="C50" s="346">
        <v>519.84</v>
      </c>
      <c r="D50" s="346"/>
      <c r="E50" s="351">
        <f t="shared" si="0"/>
        <v>33969</v>
      </c>
      <c r="F50" s="353">
        <f t="shared" si="1"/>
        <v>2.4444488441003998</v>
      </c>
      <c r="G50" s="353">
        <f t="shared" si="2"/>
        <v>1.9454032005020494</v>
      </c>
      <c r="H50" s="354">
        <f t="shared" si="3"/>
        <v>-0.48713780905571546</v>
      </c>
      <c r="I50" s="361"/>
      <c r="J50" s="351">
        <f t="shared" si="4"/>
        <v>33969</v>
      </c>
      <c r="K50" s="353">
        <f t="shared" si="9"/>
        <v>6.5655628304533442</v>
      </c>
      <c r="L50" s="354">
        <f t="shared" si="9"/>
        <v>14.710416584188392</v>
      </c>
      <c r="N50" s="351">
        <f t="shared" si="5"/>
        <v>33969</v>
      </c>
      <c r="O50" s="353">
        <f t="shared" si="8"/>
        <v>155.23100000000005</v>
      </c>
      <c r="P50" s="354">
        <f t="shared" si="8"/>
        <v>180.42482299042049</v>
      </c>
    </row>
    <row r="51" spans="1:16">
      <c r="A51" s="350">
        <v>33999</v>
      </c>
      <c r="B51" s="346">
        <v>159.279</v>
      </c>
      <c r="C51" s="346">
        <v>520.49</v>
      </c>
      <c r="D51" s="346"/>
      <c r="E51" s="351">
        <f t="shared" si="0"/>
        <v>34000</v>
      </c>
      <c r="F51" s="353">
        <f t="shared" si="1"/>
        <v>2.6077265494649948</v>
      </c>
      <c r="G51" s="353">
        <f t="shared" si="2"/>
        <v>0.12503847337641538</v>
      </c>
      <c r="H51" s="354">
        <f t="shared" si="3"/>
        <v>-2.4195917398985856</v>
      </c>
      <c r="I51" s="361"/>
      <c r="J51" s="351">
        <f t="shared" si="4"/>
        <v>34000</v>
      </c>
      <c r="K51" s="353">
        <f t="shared" si="9"/>
        <v>6.222618674899385</v>
      </c>
      <c r="L51" s="354">
        <f t="shared" si="9"/>
        <v>13.654116877634138</v>
      </c>
      <c r="N51" s="351">
        <f t="shared" si="5"/>
        <v>34000</v>
      </c>
      <c r="O51" s="353">
        <f t="shared" ref="O51:P66" si="10">(1+F51/100)*O50</f>
        <v>159.27900000000005</v>
      </c>
      <c r="P51" s="354">
        <f t="shared" si="10"/>
        <v>180.65042343467982</v>
      </c>
    </row>
    <row r="52" spans="1:16">
      <c r="A52" s="350">
        <v>34028</v>
      </c>
      <c r="B52" s="346">
        <v>163.30199999999999</v>
      </c>
      <c r="C52" s="346">
        <v>527.59</v>
      </c>
      <c r="D52" s="346"/>
      <c r="E52" s="351">
        <f t="shared" si="0"/>
        <v>34028</v>
      </c>
      <c r="F52" s="353">
        <f t="shared" si="1"/>
        <v>2.5257566910892093</v>
      </c>
      <c r="G52" s="353">
        <f t="shared" si="2"/>
        <v>1.364099214201997</v>
      </c>
      <c r="H52" s="354">
        <f t="shared" si="3"/>
        <v>-1.1330396520625508</v>
      </c>
      <c r="I52" s="361"/>
      <c r="J52" s="351">
        <f t="shared" si="4"/>
        <v>34028</v>
      </c>
      <c r="K52" s="353">
        <f t="shared" si="9"/>
        <v>6.2707546662522962</v>
      </c>
      <c r="L52" s="354">
        <f t="shared" si="9"/>
        <v>13.604618731888117</v>
      </c>
      <c r="N52" s="351">
        <f t="shared" si="5"/>
        <v>34028</v>
      </c>
      <c r="O52" s="353">
        <f t="shared" si="10"/>
        <v>163.30200000000005</v>
      </c>
      <c r="P52" s="354">
        <f t="shared" si="10"/>
        <v>183.11467444120487</v>
      </c>
    </row>
    <row r="53" spans="1:16">
      <c r="A53" s="350">
        <v>34058</v>
      </c>
      <c r="B53" s="346">
        <v>164.28100000000001</v>
      </c>
      <c r="C53" s="346">
        <v>539.05999999999995</v>
      </c>
      <c r="D53" s="346"/>
      <c r="E53" s="351">
        <f t="shared" si="0"/>
        <v>34059</v>
      </c>
      <c r="F53" s="353">
        <f t="shared" si="1"/>
        <v>0.59950276175431139</v>
      </c>
      <c r="G53" s="353">
        <f t="shared" si="2"/>
        <v>2.1740366572527758</v>
      </c>
      <c r="H53" s="354">
        <f t="shared" si="3"/>
        <v>1.5651507733863923</v>
      </c>
      <c r="I53" s="361"/>
      <c r="J53" s="351">
        <f t="shared" si="4"/>
        <v>34059</v>
      </c>
      <c r="K53" s="353">
        <f t="shared" si="9"/>
        <v>6.2468595945454357</v>
      </c>
      <c r="L53" s="354">
        <f t="shared" si="9"/>
        <v>13.589881304293979</v>
      </c>
      <c r="N53" s="351">
        <f t="shared" si="5"/>
        <v>34059</v>
      </c>
      <c r="O53" s="353">
        <f t="shared" si="10"/>
        <v>164.28100000000006</v>
      </c>
      <c r="P53" s="354">
        <f t="shared" si="10"/>
        <v>187.09565458836573</v>
      </c>
    </row>
    <row r="54" spans="1:16">
      <c r="A54" s="350">
        <v>34089</v>
      </c>
      <c r="B54" s="346">
        <v>164.84200000000001</v>
      </c>
      <c r="C54" s="346">
        <v>525.70000000000005</v>
      </c>
      <c r="D54" s="346"/>
      <c r="E54" s="351">
        <f t="shared" si="0"/>
        <v>34089</v>
      </c>
      <c r="F54" s="353">
        <f t="shared" si="1"/>
        <v>0.34148806009215438</v>
      </c>
      <c r="G54" s="353">
        <f t="shared" si="2"/>
        <v>-2.4783883055689349</v>
      </c>
      <c r="H54" s="354">
        <f t="shared" si="3"/>
        <v>-2.8102795963842353</v>
      </c>
      <c r="I54" s="361"/>
      <c r="J54" s="351">
        <f t="shared" si="4"/>
        <v>34089</v>
      </c>
      <c r="K54" s="353">
        <f t="shared" si="9"/>
        <v>6.033113928160537</v>
      </c>
      <c r="L54" s="354">
        <f t="shared" si="9"/>
        <v>13.588198801521626</v>
      </c>
      <c r="N54" s="351">
        <f t="shared" si="5"/>
        <v>34089</v>
      </c>
      <c r="O54" s="353">
        <f t="shared" si="10"/>
        <v>164.84200000000004</v>
      </c>
      <c r="P54" s="354">
        <f t="shared" si="10"/>
        <v>182.45869776482002</v>
      </c>
    </row>
    <row r="55" spans="1:16">
      <c r="A55" s="350">
        <v>34119</v>
      </c>
      <c r="B55" s="346">
        <v>164.36500000000001</v>
      </c>
      <c r="C55" s="346">
        <v>539.76</v>
      </c>
      <c r="D55" s="346"/>
      <c r="E55" s="351">
        <f t="shared" si="0"/>
        <v>34120</v>
      </c>
      <c r="F55" s="353">
        <f t="shared" si="1"/>
        <v>-0.28936800087356884</v>
      </c>
      <c r="G55" s="353">
        <f t="shared" si="2"/>
        <v>2.6745291991630005</v>
      </c>
      <c r="H55" s="354">
        <f t="shared" si="3"/>
        <v>2.9724986599849679</v>
      </c>
      <c r="I55" s="361"/>
      <c r="J55" s="351">
        <f t="shared" si="4"/>
        <v>34120</v>
      </c>
      <c r="K55" s="353">
        <f t="shared" ref="K55:L70" si="11">STDEVPA(F20:F55)*SQRT(12)</f>
        <v>5.9591539260789546</v>
      </c>
      <c r="L55" s="354">
        <f t="shared" si="11"/>
        <v>12.689827691636962</v>
      </c>
      <c r="N55" s="351">
        <f t="shared" si="5"/>
        <v>34120</v>
      </c>
      <c r="O55" s="353">
        <f t="shared" si="10"/>
        <v>164.36500000000004</v>
      </c>
      <c r="P55" s="354">
        <f t="shared" si="10"/>
        <v>187.33860891295271</v>
      </c>
    </row>
    <row r="56" spans="1:16">
      <c r="A56" s="350">
        <v>34150</v>
      </c>
      <c r="B56" s="346">
        <v>169.52600000000001</v>
      </c>
      <c r="C56" s="346">
        <v>541.34</v>
      </c>
      <c r="D56" s="346"/>
      <c r="E56" s="351">
        <f t="shared" si="0"/>
        <v>34150</v>
      </c>
      <c r="F56" s="353">
        <f t="shared" si="1"/>
        <v>3.1399628874760444</v>
      </c>
      <c r="G56" s="353">
        <f t="shared" si="2"/>
        <v>0.2927226915666381</v>
      </c>
      <c r="H56" s="354">
        <f t="shared" si="3"/>
        <v>-2.7605596474915339</v>
      </c>
      <c r="I56" s="361"/>
      <c r="J56" s="351">
        <f t="shared" si="4"/>
        <v>34150</v>
      </c>
      <c r="K56" s="353">
        <f t="shared" si="11"/>
        <v>6.0539403889265033</v>
      </c>
      <c r="L56" s="354">
        <f t="shared" si="11"/>
        <v>12.665502131103759</v>
      </c>
      <c r="N56" s="351">
        <f t="shared" si="5"/>
        <v>34150</v>
      </c>
      <c r="O56" s="353">
        <f t="shared" si="10"/>
        <v>169.52600000000004</v>
      </c>
      <c r="P56" s="354">
        <f t="shared" si="10"/>
        <v>187.88699153130619</v>
      </c>
    </row>
    <row r="57" spans="1:16">
      <c r="A57" s="350">
        <v>34180</v>
      </c>
      <c r="B57" s="346">
        <v>170.00899999999999</v>
      </c>
      <c r="C57" s="346">
        <v>539.16</v>
      </c>
      <c r="D57" s="346"/>
      <c r="E57" s="351">
        <f t="shared" si="0"/>
        <v>34181</v>
      </c>
      <c r="F57" s="353">
        <f t="shared" si="1"/>
        <v>0.28491204888925203</v>
      </c>
      <c r="G57" s="353">
        <f t="shared" si="2"/>
        <v>-0.40270440019212206</v>
      </c>
      <c r="H57" s="354">
        <f t="shared" si="3"/>
        <v>-0.68566291282796676</v>
      </c>
      <c r="I57" s="361"/>
      <c r="J57" s="351">
        <f t="shared" si="4"/>
        <v>34181</v>
      </c>
      <c r="K57" s="353">
        <f t="shared" si="11"/>
        <v>6.0695720584925779</v>
      </c>
      <c r="L57" s="354">
        <f t="shared" si="11"/>
        <v>12.661006281754727</v>
      </c>
      <c r="N57" s="351">
        <f t="shared" si="5"/>
        <v>34181</v>
      </c>
      <c r="O57" s="353">
        <f t="shared" si="10"/>
        <v>170.00900000000004</v>
      </c>
      <c r="P57" s="354">
        <f t="shared" si="10"/>
        <v>187.13036234902103</v>
      </c>
    </row>
    <row r="58" spans="1:16">
      <c r="A58" s="350">
        <v>34211</v>
      </c>
      <c r="B58" s="346">
        <v>174.821</v>
      </c>
      <c r="C58" s="346">
        <v>557.53</v>
      </c>
      <c r="D58" s="346"/>
      <c r="E58" s="351">
        <f t="shared" si="0"/>
        <v>34212</v>
      </c>
      <c r="F58" s="353">
        <f t="shared" si="1"/>
        <v>2.8304383885559004</v>
      </c>
      <c r="G58" s="353">
        <f t="shared" si="2"/>
        <v>3.407151865865421</v>
      </c>
      <c r="H58" s="354">
        <f t="shared" si="3"/>
        <v>0.56083926738730305</v>
      </c>
      <c r="I58" s="361"/>
      <c r="J58" s="351">
        <f t="shared" si="4"/>
        <v>34212</v>
      </c>
      <c r="K58" s="353">
        <f t="shared" si="11"/>
        <v>5.7703866723536175</v>
      </c>
      <c r="L58" s="354">
        <f t="shared" si="11"/>
        <v>10.985300142663435</v>
      </c>
      <c r="N58" s="351">
        <f t="shared" si="5"/>
        <v>34212</v>
      </c>
      <c r="O58" s="353">
        <f t="shared" si="10"/>
        <v>174.82100000000005</v>
      </c>
      <c r="P58" s="354">
        <f t="shared" si="10"/>
        <v>193.50617798139643</v>
      </c>
    </row>
    <row r="59" spans="1:16">
      <c r="A59" s="350">
        <v>34242</v>
      </c>
      <c r="B59" s="346">
        <v>176.28800000000001</v>
      </c>
      <c r="C59" s="346">
        <v>555.33000000000004</v>
      </c>
      <c r="D59" s="346"/>
      <c r="E59" s="351">
        <f t="shared" si="0"/>
        <v>34242</v>
      </c>
      <c r="F59" s="353">
        <f t="shared" si="1"/>
        <v>0.83914403875964272</v>
      </c>
      <c r="G59" s="353">
        <f t="shared" si="2"/>
        <v>-0.39459760012913181</v>
      </c>
      <c r="H59" s="354">
        <f t="shared" si="3"/>
        <v>-1.2234749220149665</v>
      </c>
      <c r="I59" s="361"/>
      <c r="J59" s="351">
        <f t="shared" si="4"/>
        <v>34242</v>
      </c>
      <c r="K59" s="353">
        <f t="shared" si="11"/>
        <v>5.7729679117726516</v>
      </c>
      <c r="L59" s="354">
        <f t="shared" si="11"/>
        <v>10.636441104743881</v>
      </c>
      <c r="N59" s="351">
        <f t="shared" si="5"/>
        <v>34242</v>
      </c>
      <c r="O59" s="353">
        <f t="shared" si="10"/>
        <v>176.28800000000004</v>
      </c>
      <c r="P59" s="354">
        <f t="shared" si="10"/>
        <v>192.74260724698024</v>
      </c>
    </row>
    <row r="60" spans="1:16">
      <c r="A60" s="350">
        <v>34272</v>
      </c>
      <c r="B60" s="346">
        <v>176.79300000000001</v>
      </c>
      <c r="C60" s="346">
        <v>566.82000000000005</v>
      </c>
      <c r="D60" s="346"/>
      <c r="E60" s="351">
        <f t="shared" si="0"/>
        <v>34273</v>
      </c>
      <c r="F60" s="353">
        <f t="shared" si="1"/>
        <v>0.28646306044652903</v>
      </c>
      <c r="G60" s="353">
        <f t="shared" si="2"/>
        <v>2.0690400302522782</v>
      </c>
      <c r="H60" s="354">
        <f t="shared" si="3"/>
        <v>1.7774851314990681</v>
      </c>
      <c r="I60" s="361"/>
      <c r="J60" s="351">
        <f t="shared" si="4"/>
        <v>34273</v>
      </c>
      <c r="K60" s="353">
        <f t="shared" si="11"/>
        <v>5.7929354702208515</v>
      </c>
      <c r="L60" s="354">
        <f t="shared" si="11"/>
        <v>10.586303896394433</v>
      </c>
      <c r="N60" s="351">
        <f t="shared" si="5"/>
        <v>34273</v>
      </c>
      <c r="O60" s="353">
        <f t="shared" si="10"/>
        <v>176.79300000000001</v>
      </c>
      <c r="P60" s="354">
        <f t="shared" si="10"/>
        <v>196.73052894627219</v>
      </c>
    </row>
    <row r="61" spans="1:16">
      <c r="A61" s="350">
        <v>34303</v>
      </c>
      <c r="B61" s="346">
        <v>172.63800000000001</v>
      </c>
      <c r="C61" s="346">
        <v>561.41</v>
      </c>
      <c r="D61" s="346"/>
      <c r="E61" s="351">
        <f t="shared" si="0"/>
        <v>34303</v>
      </c>
      <c r="F61" s="353">
        <f t="shared" si="1"/>
        <v>-2.3502061733213453</v>
      </c>
      <c r="G61" s="353">
        <f t="shared" si="2"/>
        <v>-0.954447620055765</v>
      </c>
      <c r="H61" s="354">
        <f t="shared" si="3"/>
        <v>1.4293512546917908</v>
      </c>
      <c r="I61" s="361"/>
      <c r="J61" s="351">
        <f t="shared" si="4"/>
        <v>34303</v>
      </c>
      <c r="K61" s="353">
        <f t="shared" si="11"/>
        <v>5.9808762183987083</v>
      </c>
      <c r="L61" s="354">
        <f t="shared" si="11"/>
        <v>10.269259649574515</v>
      </c>
      <c r="N61" s="351">
        <f t="shared" si="5"/>
        <v>34303</v>
      </c>
      <c r="O61" s="353">
        <f t="shared" si="10"/>
        <v>172.63800000000001</v>
      </c>
      <c r="P61" s="354">
        <f t="shared" si="10"/>
        <v>194.85283909482138</v>
      </c>
    </row>
    <row r="62" spans="1:16">
      <c r="A62" s="350">
        <v>34333</v>
      </c>
      <c r="B62" s="346">
        <v>173.596</v>
      </c>
      <c r="C62" s="346">
        <v>570.84</v>
      </c>
      <c r="D62" s="346"/>
      <c r="E62" s="351">
        <f t="shared" si="0"/>
        <v>34334</v>
      </c>
      <c r="F62" s="353">
        <f t="shared" si="1"/>
        <v>0.55491838413326278</v>
      </c>
      <c r="G62" s="353">
        <f t="shared" si="2"/>
        <v>1.679699328476536</v>
      </c>
      <c r="H62" s="354">
        <f t="shared" si="3"/>
        <v>1.1185737728377054</v>
      </c>
      <c r="I62" s="361"/>
      <c r="J62" s="351">
        <f t="shared" si="4"/>
        <v>34334</v>
      </c>
      <c r="K62" s="353">
        <f t="shared" si="11"/>
        <v>5.9797193423108599</v>
      </c>
      <c r="L62" s="354">
        <f t="shared" si="11"/>
        <v>10.254654431890136</v>
      </c>
      <c r="N62" s="351">
        <f t="shared" si="5"/>
        <v>34334</v>
      </c>
      <c r="O62" s="353">
        <f t="shared" si="10"/>
        <v>173.59599999999998</v>
      </c>
      <c r="P62" s="354">
        <f t="shared" si="10"/>
        <v>198.12578092461456</v>
      </c>
    </row>
    <row r="63" spans="1:16">
      <c r="A63" s="350">
        <v>34364</v>
      </c>
      <c r="B63" s="346">
        <v>176.49700000000001</v>
      </c>
      <c r="C63" s="346">
        <v>583.85</v>
      </c>
      <c r="D63" s="346"/>
      <c r="E63" s="351">
        <f t="shared" si="0"/>
        <v>34365</v>
      </c>
      <c r="F63" s="353">
        <f t="shared" si="1"/>
        <v>1.671121454411395</v>
      </c>
      <c r="G63" s="353">
        <f t="shared" si="2"/>
        <v>2.2790974703944977</v>
      </c>
      <c r="H63" s="354">
        <f t="shared" si="3"/>
        <v>0.59798299387865406</v>
      </c>
      <c r="I63" s="361"/>
      <c r="J63" s="351">
        <f t="shared" si="4"/>
        <v>34365</v>
      </c>
      <c r="K63" s="353">
        <f t="shared" si="11"/>
        <v>5.99033183920311</v>
      </c>
      <c r="L63" s="354">
        <f t="shared" si="11"/>
        <v>10.157046933767015</v>
      </c>
      <c r="N63" s="351">
        <f t="shared" si="5"/>
        <v>34365</v>
      </c>
      <c r="O63" s="353">
        <f t="shared" si="10"/>
        <v>176.49699999999999</v>
      </c>
      <c r="P63" s="354">
        <f t="shared" si="10"/>
        <v>202.6412605858668</v>
      </c>
    </row>
    <row r="64" spans="1:16">
      <c r="A64" s="350">
        <v>34393</v>
      </c>
      <c r="B64" s="346">
        <v>170.113</v>
      </c>
      <c r="C64" s="346">
        <v>571.57000000000005</v>
      </c>
      <c r="D64" s="346"/>
      <c r="E64" s="351">
        <f t="shared" si="0"/>
        <v>34393</v>
      </c>
      <c r="F64" s="353">
        <f t="shared" si="1"/>
        <v>-3.617058646889193</v>
      </c>
      <c r="G64" s="353">
        <f t="shared" si="2"/>
        <v>-2.1032799520424694</v>
      </c>
      <c r="H64" s="354">
        <f t="shared" si="3"/>
        <v>1.5705877757982156</v>
      </c>
      <c r="I64" s="361"/>
      <c r="J64" s="351">
        <f t="shared" si="4"/>
        <v>34393</v>
      </c>
      <c r="K64" s="353">
        <f t="shared" si="11"/>
        <v>6.5317888461213967</v>
      </c>
      <c r="L64" s="354">
        <f t="shared" si="11"/>
        <v>9.4989517272967454</v>
      </c>
      <c r="N64" s="351">
        <f t="shared" si="5"/>
        <v>34393</v>
      </c>
      <c r="O64" s="353">
        <f t="shared" si="10"/>
        <v>170.11299999999997</v>
      </c>
      <c r="P64" s="354">
        <f t="shared" si="10"/>
        <v>198.37914757739813</v>
      </c>
    </row>
    <row r="65" spans="1:16">
      <c r="A65" s="350">
        <v>34423</v>
      </c>
      <c r="B65" s="346">
        <v>163.43199999999999</v>
      </c>
      <c r="C65" s="346">
        <v>546.36</v>
      </c>
      <c r="D65" s="346"/>
      <c r="E65" s="351">
        <f t="shared" si="0"/>
        <v>34424</v>
      </c>
      <c r="F65" s="353">
        <f t="shared" si="1"/>
        <v>-3.9273894411361976</v>
      </c>
      <c r="G65" s="353">
        <f t="shared" si="2"/>
        <v>-4.410658362055397</v>
      </c>
      <c r="H65" s="354">
        <f t="shared" si="3"/>
        <v>-0.50302465823295339</v>
      </c>
      <c r="I65" s="361"/>
      <c r="J65" s="351">
        <f t="shared" si="4"/>
        <v>34424</v>
      </c>
      <c r="K65" s="353">
        <f t="shared" si="11"/>
        <v>7.0760994381649001</v>
      </c>
      <c r="L65" s="354">
        <f t="shared" si="11"/>
        <v>9.9340507500319344</v>
      </c>
      <c r="N65" s="351">
        <f t="shared" si="5"/>
        <v>34424</v>
      </c>
      <c r="O65" s="353">
        <f t="shared" si="10"/>
        <v>163.43199999999996</v>
      </c>
      <c r="P65" s="354">
        <f t="shared" si="10"/>
        <v>189.6293211162014</v>
      </c>
    </row>
    <row r="66" spans="1:16">
      <c r="A66" s="350">
        <v>34454</v>
      </c>
      <c r="B66" s="346">
        <v>161.191</v>
      </c>
      <c r="C66" s="346">
        <v>553.66</v>
      </c>
      <c r="D66" s="346"/>
      <c r="E66" s="351">
        <f t="shared" si="0"/>
        <v>34454</v>
      </c>
      <c r="F66" s="353">
        <f t="shared" si="1"/>
        <v>-1.3712124920456148</v>
      </c>
      <c r="G66" s="353">
        <f t="shared" si="2"/>
        <v>1.3361153817995408</v>
      </c>
      <c r="H66" s="354">
        <f t="shared" si="3"/>
        <v>2.7449672070913422</v>
      </c>
      <c r="I66" s="361"/>
      <c r="J66" s="351">
        <f t="shared" si="4"/>
        <v>34454</v>
      </c>
      <c r="K66" s="353">
        <f t="shared" si="11"/>
        <v>7.1765058011321559</v>
      </c>
      <c r="L66" s="354">
        <f t="shared" si="11"/>
        <v>9.9342311554932206</v>
      </c>
      <c r="N66" s="351">
        <f t="shared" si="5"/>
        <v>34454</v>
      </c>
      <c r="O66" s="353">
        <f t="shared" si="10"/>
        <v>161.19099999999997</v>
      </c>
      <c r="P66" s="354">
        <f t="shared" si="10"/>
        <v>192.162987644037</v>
      </c>
    </row>
    <row r="67" spans="1:16">
      <c r="A67" s="350">
        <v>34484</v>
      </c>
      <c r="B67" s="346">
        <v>161.08600000000001</v>
      </c>
      <c r="C67" s="346">
        <v>563.76</v>
      </c>
      <c r="D67" s="346"/>
      <c r="E67" s="351">
        <f t="shared" ref="E67:E130" si="12">EOMONTH(A67,0)</f>
        <v>34485</v>
      </c>
      <c r="F67" s="353">
        <f t="shared" ref="F67:F130" si="13">((B67/B66)-1)*100</f>
        <v>-6.5140113281747514E-2</v>
      </c>
      <c r="G67" s="353">
        <f t="shared" ref="G67:G130" si="14">((C67/C66)-1)*100</f>
        <v>1.8242242531517627</v>
      </c>
      <c r="H67" s="354">
        <f t="shared" ref="H67:H130" si="15">((1+G67/100)/(1+F67/100)-1)*100</f>
        <v>1.8905959027462504</v>
      </c>
      <c r="I67" s="361"/>
      <c r="J67" s="351">
        <f t="shared" ref="J67:J130" si="16">E67</f>
        <v>34485</v>
      </c>
      <c r="K67" s="353">
        <f t="shared" si="11"/>
        <v>7.1881773072962885</v>
      </c>
      <c r="L67" s="354">
        <f t="shared" si="11"/>
        <v>9.8248429837975007</v>
      </c>
      <c r="N67" s="351">
        <f t="shared" ref="N67:N130" si="17">E67</f>
        <v>34485</v>
      </c>
      <c r="O67" s="353">
        <f t="shared" ref="O67:P82" si="18">(1+F67/100)*O66</f>
        <v>161.08599999999998</v>
      </c>
      <c r="P67" s="354">
        <f t="shared" si="18"/>
        <v>195.66847147022054</v>
      </c>
    </row>
    <row r="68" spans="1:16">
      <c r="A68" s="350">
        <v>34515</v>
      </c>
      <c r="B68" s="346">
        <v>159.73099999999999</v>
      </c>
      <c r="C68" s="346">
        <v>548.96</v>
      </c>
      <c r="D68" s="346"/>
      <c r="E68" s="351">
        <f t="shared" si="12"/>
        <v>34515</v>
      </c>
      <c r="F68" s="353">
        <f t="shared" si="13"/>
        <v>-0.84116558856760504</v>
      </c>
      <c r="G68" s="353">
        <f t="shared" si="14"/>
        <v>-2.625230594579242</v>
      </c>
      <c r="H68" s="354">
        <f t="shared" si="15"/>
        <v>-1.7991992509806543</v>
      </c>
      <c r="I68" s="361"/>
      <c r="J68" s="351">
        <f t="shared" si="16"/>
        <v>34515</v>
      </c>
      <c r="K68" s="353">
        <f t="shared" si="11"/>
        <v>7.1870808152059293</v>
      </c>
      <c r="L68" s="354">
        <f t="shared" si="11"/>
        <v>9.6559626202544226</v>
      </c>
      <c r="N68" s="351">
        <f t="shared" si="17"/>
        <v>34515</v>
      </c>
      <c r="O68" s="353">
        <f t="shared" si="18"/>
        <v>159.73099999999997</v>
      </c>
      <c r="P68" s="354">
        <f t="shared" si="18"/>
        <v>190.53172289323876</v>
      </c>
    </row>
    <row r="69" spans="1:16">
      <c r="A69" s="350">
        <v>34545</v>
      </c>
      <c r="B69" s="346">
        <v>163.238</v>
      </c>
      <c r="C69" s="346">
        <v>566.98</v>
      </c>
      <c r="D69" s="346"/>
      <c r="E69" s="351">
        <f t="shared" si="12"/>
        <v>34546</v>
      </c>
      <c r="F69" s="353">
        <f t="shared" si="13"/>
        <v>2.1955662958348832</v>
      </c>
      <c r="G69" s="353">
        <f t="shared" si="14"/>
        <v>3.2825706791022924</v>
      </c>
      <c r="H69" s="354">
        <f t="shared" si="15"/>
        <v>1.063651215670891</v>
      </c>
      <c r="I69" s="361"/>
      <c r="J69" s="351">
        <f t="shared" si="16"/>
        <v>34546</v>
      </c>
      <c r="K69" s="353">
        <f t="shared" si="11"/>
        <v>7.2386111664270576</v>
      </c>
      <c r="L69" s="354">
        <f t="shared" si="11"/>
        <v>9.5422151547977379</v>
      </c>
      <c r="N69" s="351">
        <f t="shared" si="17"/>
        <v>34546</v>
      </c>
      <c r="O69" s="353">
        <f t="shared" si="18"/>
        <v>163.23799999999997</v>
      </c>
      <c r="P69" s="354">
        <f t="shared" si="18"/>
        <v>196.78606136332064</v>
      </c>
    </row>
    <row r="70" spans="1:16">
      <c r="A70" s="350">
        <v>34576</v>
      </c>
      <c r="B70" s="346">
        <v>162.88499999999999</v>
      </c>
      <c r="C70" s="346">
        <v>590.92999999999995</v>
      </c>
      <c r="D70" s="346"/>
      <c r="E70" s="351">
        <f t="shared" si="12"/>
        <v>34577</v>
      </c>
      <c r="F70" s="353">
        <f t="shared" si="13"/>
        <v>-0.21624866758965799</v>
      </c>
      <c r="G70" s="353">
        <f t="shared" si="14"/>
        <v>4.2241348901195686</v>
      </c>
      <c r="H70" s="354">
        <f t="shared" si="15"/>
        <v>4.4500066377710645</v>
      </c>
      <c r="I70" s="361"/>
      <c r="J70" s="351">
        <f t="shared" si="16"/>
        <v>34577</v>
      </c>
      <c r="K70" s="353">
        <f t="shared" si="11"/>
        <v>7.1310554031126161</v>
      </c>
      <c r="L70" s="354">
        <f t="shared" si="11"/>
        <v>9.686364506145603</v>
      </c>
      <c r="N70" s="351">
        <f t="shared" si="17"/>
        <v>34577</v>
      </c>
      <c r="O70" s="353">
        <f t="shared" si="18"/>
        <v>162.88499999999996</v>
      </c>
      <c r="P70" s="354">
        <f t="shared" si="18"/>
        <v>205.09857004026077</v>
      </c>
    </row>
    <row r="71" spans="1:16">
      <c r="A71" s="350">
        <v>34607</v>
      </c>
      <c r="B71" s="346">
        <v>159.43100000000001</v>
      </c>
      <c r="C71" s="346">
        <v>575.79</v>
      </c>
      <c r="D71" s="346"/>
      <c r="E71" s="351">
        <f t="shared" si="12"/>
        <v>34607</v>
      </c>
      <c r="F71" s="353">
        <f t="shared" si="13"/>
        <v>-2.1205144734014691</v>
      </c>
      <c r="G71" s="353">
        <f t="shared" si="14"/>
        <v>-2.5620631885333256</v>
      </c>
      <c r="H71" s="354">
        <f t="shared" si="15"/>
        <v>-0.4511146669358701</v>
      </c>
      <c r="I71" s="361"/>
      <c r="J71" s="351">
        <f t="shared" si="16"/>
        <v>34607</v>
      </c>
      <c r="K71" s="353">
        <f t="shared" ref="K71:L86" si="19">STDEVPA(F36:F71)*SQRT(12)</f>
        <v>7.1459472936407353</v>
      </c>
      <c r="L71" s="354">
        <f t="shared" si="19"/>
        <v>9.7747589829922532</v>
      </c>
      <c r="N71" s="351">
        <f t="shared" si="17"/>
        <v>34607</v>
      </c>
      <c r="O71" s="353">
        <f t="shared" si="18"/>
        <v>159.43099999999998</v>
      </c>
      <c r="P71" s="354">
        <f t="shared" si="18"/>
        <v>199.843815077051</v>
      </c>
    </row>
    <row r="72" spans="1:16">
      <c r="A72" s="350">
        <v>34637</v>
      </c>
      <c r="B72" s="346">
        <v>158.19900000000001</v>
      </c>
      <c r="C72" s="346">
        <v>590.38</v>
      </c>
      <c r="D72" s="346"/>
      <c r="E72" s="351">
        <f t="shared" si="12"/>
        <v>34638</v>
      </c>
      <c r="F72" s="353">
        <f t="shared" si="13"/>
        <v>-0.77274808537862727</v>
      </c>
      <c r="G72" s="353">
        <f t="shared" si="14"/>
        <v>2.5339099324406478</v>
      </c>
      <c r="H72" s="354">
        <f t="shared" si="15"/>
        <v>3.3324091456895744</v>
      </c>
      <c r="I72" s="361"/>
      <c r="J72" s="351">
        <f t="shared" si="16"/>
        <v>34638</v>
      </c>
      <c r="K72" s="353">
        <f t="shared" si="19"/>
        <v>7.1801918810498355</v>
      </c>
      <c r="L72" s="354">
        <f t="shared" si="19"/>
        <v>9.8186431659130022</v>
      </c>
      <c r="N72" s="351">
        <f t="shared" si="17"/>
        <v>34638</v>
      </c>
      <c r="O72" s="353">
        <f t="shared" si="18"/>
        <v>158.19899999999998</v>
      </c>
      <c r="P72" s="354">
        <f t="shared" si="18"/>
        <v>204.90767735665673</v>
      </c>
    </row>
    <row r="73" spans="1:16">
      <c r="A73" s="350">
        <v>34668</v>
      </c>
      <c r="B73" s="346">
        <v>158.023</v>
      </c>
      <c r="C73" s="346">
        <v>567.29</v>
      </c>
      <c r="D73" s="346"/>
      <c r="E73" s="351">
        <f t="shared" si="12"/>
        <v>34668</v>
      </c>
      <c r="F73" s="353">
        <f t="shared" si="13"/>
        <v>-0.11125228351633876</v>
      </c>
      <c r="G73" s="353">
        <f t="shared" si="14"/>
        <v>-3.9110403468952226</v>
      </c>
      <c r="H73" s="354">
        <f t="shared" si="15"/>
        <v>-3.8040201226307357</v>
      </c>
      <c r="I73" s="361"/>
      <c r="J73" s="351">
        <f t="shared" si="16"/>
        <v>34668</v>
      </c>
      <c r="K73" s="353">
        <f t="shared" si="19"/>
        <v>7.1788629911048831</v>
      </c>
      <c r="L73" s="354">
        <f t="shared" si="19"/>
        <v>9.7791653823289657</v>
      </c>
      <c r="N73" s="351">
        <f t="shared" si="17"/>
        <v>34668</v>
      </c>
      <c r="O73" s="353">
        <f t="shared" si="18"/>
        <v>158.02299999999997</v>
      </c>
      <c r="P73" s="354">
        <f t="shared" si="18"/>
        <v>196.89365542135201</v>
      </c>
    </row>
    <row r="74" spans="1:16">
      <c r="A74" s="350">
        <v>34698</v>
      </c>
      <c r="B74" s="346">
        <v>159.85900000000001</v>
      </c>
      <c r="C74" s="346">
        <v>575.70000000000005</v>
      </c>
      <c r="D74" s="346"/>
      <c r="E74" s="351">
        <f t="shared" si="12"/>
        <v>34699</v>
      </c>
      <c r="F74" s="353">
        <f t="shared" si="13"/>
        <v>1.1618561854919829</v>
      </c>
      <c r="G74" s="353">
        <f t="shared" si="14"/>
        <v>1.4824869114562267</v>
      </c>
      <c r="H74" s="354">
        <f t="shared" si="15"/>
        <v>0.31694824319585813</v>
      </c>
      <c r="I74" s="361"/>
      <c r="J74" s="351">
        <f t="shared" si="16"/>
        <v>34699</v>
      </c>
      <c r="K74" s="353">
        <f t="shared" si="19"/>
        <v>6.6718080261295727</v>
      </c>
      <c r="L74" s="354">
        <f t="shared" si="19"/>
        <v>7.8047400889026592</v>
      </c>
      <c r="N74" s="351">
        <f t="shared" si="17"/>
        <v>34699</v>
      </c>
      <c r="O74" s="353">
        <f t="shared" si="18"/>
        <v>159.85899999999995</v>
      </c>
      <c r="P74" s="354">
        <f t="shared" si="18"/>
        <v>199.81257809246128</v>
      </c>
    </row>
    <row r="75" spans="1:16">
      <c r="A75" s="350">
        <v>34729</v>
      </c>
      <c r="B75" s="346">
        <v>162.92500000000001</v>
      </c>
      <c r="C75" s="346">
        <v>588.08000000000004</v>
      </c>
      <c r="D75" s="346"/>
      <c r="E75" s="351">
        <f t="shared" si="12"/>
        <v>34730</v>
      </c>
      <c r="F75" s="353">
        <f t="shared" si="13"/>
        <v>1.9179401847878363</v>
      </c>
      <c r="G75" s="353">
        <f t="shared" si="14"/>
        <v>2.1504255688726825</v>
      </c>
      <c r="H75" s="354">
        <f t="shared" si="15"/>
        <v>0.22811036375276483</v>
      </c>
      <c r="I75" s="361"/>
      <c r="J75" s="351">
        <f t="shared" si="16"/>
        <v>34730</v>
      </c>
      <c r="K75" s="353">
        <f t="shared" si="19"/>
        <v>6.4179366015058505</v>
      </c>
      <c r="L75" s="354">
        <f t="shared" si="19"/>
        <v>7.8203174204025503</v>
      </c>
      <c r="N75" s="351">
        <f t="shared" si="17"/>
        <v>34730</v>
      </c>
      <c r="O75" s="353">
        <f t="shared" si="18"/>
        <v>162.92499999999993</v>
      </c>
      <c r="P75" s="354">
        <f t="shared" si="18"/>
        <v>204.10939886158528</v>
      </c>
    </row>
    <row r="76" spans="1:16">
      <c r="A76" s="350">
        <v>34758</v>
      </c>
      <c r="B76" s="346">
        <v>168.553</v>
      </c>
      <c r="C76" s="346">
        <v>613.65</v>
      </c>
      <c r="D76" s="346"/>
      <c r="E76" s="351">
        <f t="shared" si="12"/>
        <v>34758</v>
      </c>
      <c r="F76" s="353">
        <f t="shared" si="13"/>
        <v>3.4543501611170591</v>
      </c>
      <c r="G76" s="353">
        <f t="shared" si="14"/>
        <v>4.3480478846415371</v>
      </c>
      <c r="H76" s="354">
        <f t="shared" si="15"/>
        <v>0.86385707525362676</v>
      </c>
      <c r="I76" s="361"/>
      <c r="J76" s="351">
        <f t="shared" si="16"/>
        <v>34758</v>
      </c>
      <c r="K76" s="353">
        <f t="shared" si="19"/>
        <v>6.6407596380018363</v>
      </c>
      <c r="L76" s="354">
        <f t="shared" si="19"/>
        <v>8.1020555505081102</v>
      </c>
      <c r="N76" s="351">
        <f t="shared" si="17"/>
        <v>34758</v>
      </c>
      <c r="O76" s="353">
        <f t="shared" si="18"/>
        <v>168.55299999999988</v>
      </c>
      <c r="P76" s="354">
        <f t="shared" si="18"/>
        <v>212.984173261141</v>
      </c>
    </row>
    <row r="77" spans="1:16">
      <c r="A77" s="350">
        <v>34788</v>
      </c>
      <c r="B77" s="346">
        <v>169.988</v>
      </c>
      <c r="C77" s="346">
        <v>633.65</v>
      </c>
      <c r="D77" s="346"/>
      <c r="E77" s="351">
        <f t="shared" si="12"/>
        <v>34789</v>
      </c>
      <c r="F77" s="353">
        <f t="shared" si="13"/>
        <v>0.85136425931309212</v>
      </c>
      <c r="G77" s="353">
        <f t="shared" si="14"/>
        <v>3.2591868328851969</v>
      </c>
      <c r="H77" s="354">
        <f t="shared" si="15"/>
        <v>2.3874962835217728</v>
      </c>
      <c r="I77" s="361"/>
      <c r="J77" s="351">
        <f t="shared" si="16"/>
        <v>34789</v>
      </c>
      <c r="K77" s="353">
        <f t="shared" si="19"/>
        <v>6.5680157812350091</v>
      </c>
      <c r="L77" s="354">
        <f t="shared" si="19"/>
        <v>8.050147449446774</v>
      </c>
      <c r="N77" s="351">
        <f t="shared" si="17"/>
        <v>34789</v>
      </c>
      <c r="O77" s="353">
        <f t="shared" si="18"/>
        <v>169.98799999999989</v>
      </c>
      <c r="P77" s="354">
        <f t="shared" si="18"/>
        <v>219.92572539219751</v>
      </c>
    </row>
    <row r="78" spans="1:16">
      <c r="A78" s="350">
        <v>34819</v>
      </c>
      <c r="B78" s="346">
        <v>172.435</v>
      </c>
      <c r="C78" s="346">
        <v>650.36</v>
      </c>
      <c r="D78" s="346"/>
      <c r="E78" s="351">
        <f t="shared" si="12"/>
        <v>34819</v>
      </c>
      <c r="F78" s="353">
        <f t="shared" si="13"/>
        <v>1.4395133774148805</v>
      </c>
      <c r="G78" s="353">
        <f t="shared" si="14"/>
        <v>2.6371025013808946</v>
      </c>
      <c r="H78" s="354">
        <f t="shared" si="15"/>
        <v>1.1805943109272077</v>
      </c>
      <c r="I78" s="361"/>
      <c r="J78" s="351">
        <f t="shared" si="16"/>
        <v>34819</v>
      </c>
      <c r="K78" s="353">
        <f t="shared" si="19"/>
        <v>6.582744100389454</v>
      </c>
      <c r="L78" s="354">
        <f t="shared" si="19"/>
        <v>8.0101748115594908</v>
      </c>
      <c r="N78" s="351">
        <f t="shared" si="17"/>
        <v>34819</v>
      </c>
      <c r="O78" s="353">
        <f t="shared" si="18"/>
        <v>172.43499999999989</v>
      </c>
      <c r="P78" s="354">
        <f t="shared" si="18"/>
        <v>225.72539219769521</v>
      </c>
    </row>
    <row r="79" spans="1:16">
      <c r="A79" s="350">
        <v>34849</v>
      </c>
      <c r="B79" s="346">
        <v>182.15700000000001</v>
      </c>
      <c r="C79" s="346">
        <v>663.89</v>
      </c>
      <c r="D79" s="346"/>
      <c r="E79" s="351">
        <f t="shared" si="12"/>
        <v>34850</v>
      </c>
      <c r="F79" s="353">
        <f t="shared" si="13"/>
        <v>5.6380665178183076</v>
      </c>
      <c r="G79" s="353">
        <f t="shared" si="14"/>
        <v>2.0803862476167057</v>
      </c>
      <c r="H79" s="354">
        <f t="shared" si="15"/>
        <v>-3.3678013877710633</v>
      </c>
      <c r="I79" s="361"/>
      <c r="J79" s="351">
        <f t="shared" si="16"/>
        <v>34850</v>
      </c>
      <c r="K79" s="353">
        <f t="shared" si="19"/>
        <v>7.1382719754467203</v>
      </c>
      <c r="L79" s="354">
        <f t="shared" si="19"/>
        <v>8.0363340755736399</v>
      </c>
      <c r="N79" s="351">
        <f t="shared" si="17"/>
        <v>34850</v>
      </c>
      <c r="O79" s="353">
        <f t="shared" si="18"/>
        <v>182.15699999999987</v>
      </c>
      <c r="P79" s="354">
        <f t="shared" si="18"/>
        <v>230.42135221435493</v>
      </c>
    </row>
    <row r="80" spans="1:16">
      <c r="A80" s="350">
        <v>34880</v>
      </c>
      <c r="B80" s="346">
        <v>184.32</v>
      </c>
      <c r="C80" s="346">
        <v>692.07</v>
      </c>
      <c r="D80" s="346"/>
      <c r="E80" s="351">
        <f t="shared" si="12"/>
        <v>34880</v>
      </c>
      <c r="F80" s="353">
        <f t="shared" si="13"/>
        <v>1.1874372107577358</v>
      </c>
      <c r="G80" s="353">
        <f t="shared" si="14"/>
        <v>4.2446790884032026</v>
      </c>
      <c r="H80" s="354">
        <f t="shared" si="15"/>
        <v>3.0213650645956269</v>
      </c>
      <c r="I80" s="361"/>
      <c r="J80" s="351">
        <f t="shared" si="16"/>
        <v>34880</v>
      </c>
      <c r="K80" s="353">
        <f t="shared" si="19"/>
        <v>7.1062445778362209</v>
      </c>
      <c r="L80" s="354">
        <f t="shared" si="19"/>
        <v>8.128139611975131</v>
      </c>
      <c r="N80" s="351">
        <f t="shared" si="17"/>
        <v>34880</v>
      </c>
      <c r="O80" s="353">
        <f t="shared" si="18"/>
        <v>184.31999999999982</v>
      </c>
      <c r="P80" s="354">
        <f t="shared" si="18"/>
        <v>240.20199916701353</v>
      </c>
    </row>
    <row r="81" spans="1:16">
      <c r="A81" s="350">
        <v>34910</v>
      </c>
      <c r="B81" s="346">
        <v>181.625</v>
      </c>
      <c r="C81" s="346">
        <v>716.07</v>
      </c>
      <c r="D81" s="346"/>
      <c r="E81" s="351">
        <f t="shared" si="12"/>
        <v>34911</v>
      </c>
      <c r="F81" s="353">
        <f t="shared" si="13"/>
        <v>-1.462131076388884</v>
      </c>
      <c r="G81" s="353">
        <f t="shared" si="14"/>
        <v>3.4678572976722055</v>
      </c>
      <c r="H81" s="354">
        <f t="shared" si="15"/>
        <v>5.0031408512426045</v>
      </c>
      <c r="I81" s="361"/>
      <c r="J81" s="351">
        <f t="shared" si="16"/>
        <v>34911</v>
      </c>
      <c r="K81" s="353">
        <f t="shared" si="19"/>
        <v>6.9746115098302344</v>
      </c>
      <c r="L81" s="354">
        <f t="shared" si="19"/>
        <v>8.068521598639844</v>
      </c>
      <c r="N81" s="351">
        <f t="shared" si="17"/>
        <v>34911</v>
      </c>
      <c r="O81" s="353">
        <f t="shared" si="18"/>
        <v>181.62499999999983</v>
      </c>
      <c r="P81" s="354">
        <f t="shared" si="18"/>
        <v>248.53186172428133</v>
      </c>
    </row>
    <row r="82" spans="1:16">
      <c r="A82" s="350">
        <v>34941</v>
      </c>
      <c r="B82" s="346">
        <v>184.16900000000001</v>
      </c>
      <c r="C82" s="346">
        <v>715.54</v>
      </c>
      <c r="D82" s="346"/>
      <c r="E82" s="351">
        <f t="shared" si="12"/>
        <v>34942</v>
      </c>
      <c r="F82" s="353">
        <f t="shared" si="13"/>
        <v>1.4006882312457059</v>
      </c>
      <c r="G82" s="353">
        <f t="shared" si="14"/>
        <v>-7.4015110254599392E-2</v>
      </c>
      <c r="H82" s="354">
        <f t="shared" si="15"/>
        <v>-1.4543326748800989</v>
      </c>
      <c r="I82" s="361"/>
      <c r="J82" s="351">
        <f t="shared" si="16"/>
        <v>34942</v>
      </c>
      <c r="K82" s="353">
        <f t="shared" si="19"/>
        <v>6.9923804881075506</v>
      </c>
      <c r="L82" s="354">
        <f t="shared" si="19"/>
        <v>7.9217071611048242</v>
      </c>
      <c r="N82" s="351">
        <f t="shared" si="17"/>
        <v>34942</v>
      </c>
      <c r="O82" s="353">
        <f t="shared" si="18"/>
        <v>184.16899999999984</v>
      </c>
      <c r="P82" s="354">
        <f t="shared" si="18"/>
        <v>248.34791059280829</v>
      </c>
    </row>
    <row r="83" spans="1:16">
      <c r="A83" s="350">
        <v>34972</v>
      </c>
      <c r="B83" s="346">
        <v>187.22200000000001</v>
      </c>
      <c r="C83" s="346">
        <v>747.07</v>
      </c>
      <c r="D83" s="346"/>
      <c r="E83" s="351">
        <f t="shared" si="12"/>
        <v>34972</v>
      </c>
      <c r="F83" s="353">
        <f t="shared" si="13"/>
        <v>1.6577165538174121</v>
      </c>
      <c r="G83" s="353">
        <f t="shared" si="14"/>
        <v>4.4064622522850039</v>
      </c>
      <c r="H83" s="354">
        <f t="shared" si="15"/>
        <v>2.7039223303942705</v>
      </c>
      <c r="I83" s="361"/>
      <c r="J83" s="351">
        <f t="shared" si="16"/>
        <v>34972</v>
      </c>
      <c r="K83" s="353">
        <f t="shared" si="19"/>
        <v>6.9351326844624772</v>
      </c>
      <c r="L83" s="354">
        <f t="shared" si="19"/>
        <v>8.1412635165642619</v>
      </c>
      <c r="N83" s="351">
        <f t="shared" si="17"/>
        <v>34972</v>
      </c>
      <c r="O83" s="353">
        <f t="shared" ref="O83:P98" si="20">(1+F83/100)*O82</f>
        <v>187.22199999999984</v>
      </c>
      <c r="P83" s="354">
        <f t="shared" si="20"/>
        <v>259.29126752741888</v>
      </c>
    </row>
    <row r="84" spans="1:16">
      <c r="A84" s="350">
        <v>35002</v>
      </c>
      <c r="B84" s="346">
        <v>189.905</v>
      </c>
      <c r="C84" s="346">
        <v>746.63</v>
      </c>
      <c r="D84" s="346"/>
      <c r="E84" s="351">
        <f t="shared" si="12"/>
        <v>35003</v>
      </c>
      <c r="F84" s="353">
        <f t="shared" si="13"/>
        <v>1.4330580807810911</v>
      </c>
      <c r="G84" s="353">
        <f t="shared" si="14"/>
        <v>-5.8896756662707439E-2</v>
      </c>
      <c r="H84" s="354">
        <f t="shared" si="15"/>
        <v>-1.4708763254042911</v>
      </c>
      <c r="I84" s="361"/>
      <c r="J84" s="351">
        <f t="shared" si="16"/>
        <v>35003</v>
      </c>
      <c r="K84" s="353">
        <f t="shared" si="19"/>
        <v>6.7282284540608073</v>
      </c>
      <c r="L84" s="354">
        <f t="shared" si="19"/>
        <v>8.1586275011615044</v>
      </c>
      <c r="N84" s="351">
        <f t="shared" si="17"/>
        <v>35003</v>
      </c>
      <c r="O84" s="353">
        <f t="shared" si="20"/>
        <v>189.9049999999998</v>
      </c>
      <c r="P84" s="354">
        <f t="shared" si="20"/>
        <v>259.1385533805356</v>
      </c>
    </row>
    <row r="85" spans="1:16">
      <c r="A85" s="350">
        <v>35033</v>
      </c>
      <c r="B85" s="346">
        <v>194.23699999999999</v>
      </c>
      <c r="C85" s="346">
        <v>777.07</v>
      </c>
      <c r="D85" s="346"/>
      <c r="E85" s="351">
        <f t="shared" si="12"/>
        <v>35033</v>
      </c>
      <c r="F85" s="353">
        <f t="shared" si="13"/>
        <v>2.2811405702851451</v>
      </c>
      <c r="G85" s="353">
        <f t="shared" si="14"/>
        <v>4.0769859234158989</v>
      </c>
      <c r="H85" s="354">
        <f t="shared" si="15"/>
        <v>1.7557932411759625</v>
      </c>
      <c r="I85" s="361"/>
      <c r="J85" s="351">
        <f t="shared" si="16"/>
        <v>35033</v>
      </c>
      <c r="K85" s="353">
        <f t="shared" si="19"/>
        <v>6.7578598655182969</v>
      </c>
      <c r="L85" s="354">
        <f t="shared" si="19"/>
        <v>8.2282247422992398</v>
      </c>
      <c r="N85" s="351">
        <f t="shared" si="17"/>
        <v>35033</v>
      </c>
      <c r="O85" s="353">
        <f t="shared" si="20"/>
        <v>194.2369999999998</v>
      </c>
      <c r="P85" s="354">
        <f t="shared" si="20"/>
        <v>269.70359572400361</v>
      </c>
    </row>
    <row r="86" spans="1:16">
      <c r="A86" s="350">
        <v>35063</v>
      </c>
      <c r="B86" s="346">
        <v>197.77600000000001</v>
      </c>
      <c r="C86" s="346">
        <v>792.04</v>
      </c>
      <c r="D86" s="346"/>
      <c r="E86" s="351">
        <f t="shared" si="12"/>
        <v>35064</v>
      </c>
      <c r="F86" s="353">
        <f t="shared" si="13"/>
        <v>1.8220009575930618</v>
      </c>
      <c r="G86" s="353">
        <f t="shared" si="14"/>
        <v>1.9264673710219116</v>
      </c>
      <c r="H86" s="354">
        <f t="shared" si="15"/>
        <v>0.10259709340456613</v>
      </c>
      <c r="I86" s="361"/>
      <c r="J86" s="351">
        <f t="shared" si="16"/>
        <v>35064</v>
      </c>
      <c r="K86" s="353">
        <f t="shared" si="19"/>
        <v>6.7137885286012011</v>
      </c>
      <c r="L86" s="354">
        <f t="shared" si="19"/>
        <v>8.2276640292065704</v>
      </c>
      <c r="N86" s="351">
        <f t="shared" si="17"/>
        <v>35064</v>
      </c>
      <c r="O86" s="353">
        <f t="shared" si="20"/>
        <v>197.77599999999984</v>
      </c>
      <c r="P86" s="354">
        <f t="shared" si="20"/>
        <v>274.8993474940994</v>
      </c>
    </row>
    <row r="87" spans="1:16">
      <c r="A87" s="350">
        <v>35094</v>
      </c>
      <c r="B87" s="346">
        <v>198.04400000000001</v>
      </c>
      <c r="C87" s="346">
        <v>811.3</v>
      </c>
      <c r="D87" s="346"/>
      <c r="E87" s="351">
        <f t="shared" si="12"/>
        <v>35095</v>
      </c>
      <c r="F87" s="353">
        <f t="shared" si="13"/>
        <v>0.13550683601650793</v>
      </c>
      <c r="G87" s="353">
        <f t="shared" si="14"/>
        <v>2.431695368920761</v>
      </c>
      <c r="H87" s="354">
        <f t="shared" si="15"/>
        <v>2.2930812510536525</v>
      </c>
      <c r="I87" s="361"/>
      <c r="J87" s="351">
        <f t="shared" si="16"/>
        <v>35095</v>
      </c>
      <c r="K87" s="353">
        <f t="shared" ref="K87:L102" si="21">STDEVPA(F52:F87)*SQRT(12)</f>
        <v>6.6258029647610241</v>
      </c>
      <c r="L87" s="354">
        <f t="shared" si="21"/>
        <v>8.2315484655173652</v>
      </c>
      <c r="N87" s="351">
        <f t="shared" si="17"/>
        <v>35095</v>
      </c>
      <c r="O87" s="353">
        <f t="shared" si="20"/>
        <v>198.04399999999984</v>
      </c>
      <c r="P87" s="354">
        <f t="shared" si="20"/>
        <v>281.58406219630683</v>
      </c>
    </row>
    <row r="88" spans="1:16">
      <c r="A88" s="350">
        <v>35124</v>
      </c>
      <c r="B88" s="346">
        <v>191.35300000000001</v>
      </c>
      <c r="C88" s="346">
        <v>826.59</v>
      </c>
      <c r="D88" s="346"/>
      <c r="E88" s="351">
        <f t="shared" si="12"/>
        <v>35124</v>
      </c>
      <c r="F88" s="353">
        <f t="shared" si="13"/>
        <v>-3.3785421421502315</v>
      </c>
      <c r="G88" s="353">
        <f t="shared" si="14"/>
        <v>1.8846296068039115</v>
      </c>
      <c r="H88" s="354">
        <f t="shared" si="15"/>
        <v>5.4472079656439965</v>
      </c>
      <c r="I88" s="361"/>
      <c r="J88" s="351">
        <f t="shared" si="16"/>
        <v>35124</v>
      </c>
      <c r="K88" s="353">
        <f t="shared" si="21"/>
        <v>6.9077905627131404</v>
      </c>
      <c r="L88" s="354">
        <f t="shared" si="21"/>
        <v>8.2388870494134725</v>
      </c>
      <c r="N88" s="351">
        <f t="shared" si="17"/>
        <v>35124</v>
      </c>
      <c r="O88" s="353">
        <f t="shared" si="20"/>
        <v>191.35299999999984</v>
      </c>
      <c r="P88" s="354">
        <f t="shared" si="20"/>
        <v>286.89087880049959</v>
      </c>
    </row>
    <row r="89" spans="1:16">
      <c r="A89" s="350">
        <v>35154</v>
      </c>
      <c r="B89" s="346">
        <v>189.452</v>
      </c>
      <c r="C89" s="346">
        <v>834.55</v>
      </c>
      <c r="D89" s="346"/>
      <c r="E89" s="351">
        <f t="shared" si="12"/>
        <v>35155</v>
      </c>
      <c r="F89" s="353">
        <f t="shared" si="13"/>
        <v>-0.99345189257550315</v>
      </c>
      <c r="G89" s="353">
        <f t="shared" si="14"/>
        <v>0.96299253559803955</v>
      </c>
      <c r="H89" s="354">
        <f t="shared" si="15"/>
        <v>1.9760757905131321</v>
      </c>
      <c r="I89" s="361"/>
      <c r="J89" s="351">
        <f t="shared" si="16"/>
        <v>35155</v>
      </c>
      <c r="K89" s="353">
        <f t="shared" si="21"/>
        <v>6.9565060863371011</v>
      </c>
      <c r="L89" s="354">
        <f t="shared" si="21"/>
        <v>8.2240742693316182</v>
      </c>
      <c r="N89" s="351">
        <f t="shared" si="17"/>
        <v>35155</v>
      </c>
      <c r="O89" s="353">
        <f t="shared" si="20"/>
        <v>189.45199999999983</v>
      </c>
      <c r="P89" s="354">
        <f t="shared" si="20"/>
        <v>289.65361654866001</v>
      </c>
    </row>
    <row r="90" spans="1:16">
      <c r="A90" s="350">
        <v>35185</v>
      </c>
      <c r="B90" s="346">
        <v>186.15899999999999</v>
      </c>
      <c r="C90" s="346">
        <v>846.85</v>
      </c>
      <c r="D90" s="346"/>
      <c r="E90" s="351">
        <f t="shared" si="12"/>
        <v>35185</v>
      </c>
      <c r="F90" s="353">
        <f t="shared" si="13"/>
        <v>-1.7381711462534088</v>
      </c>
      <c r="G90" s="353">
        <f t="shared" si="14"/>
        <v>1.473848181654791</v>
      </c>
      <c r="H90" s="354">
        <f t="shared" si="15"/>
        <v>3.2688373149343475</v>
      </c>
      <c r="I90" s="361"/>
      <c r="J90" s="351">
        <f t="shared" si="16"/>
        <v>35185</v>
      </c>
      <c r="K90" s="353">
        <f t="shared" si="21"/>
        <v>7.0639322574797498</v>
      </c>
      <c r="L90" s="354">
        <f t="shared" si="21"/>
        <v>7.9293614890663262</v>
      </c>
      <c r="N90" s="351">
        <f t="shared" si="17"/>
        <v>35185</v>
      </c>
      <c r="O90" s="353">
        <f t="shared" si="20"/>
        <v>186.15899999999982</v>
      </c>
      <c r="P90" s="354">
        <f t="shared" si="20"/>
        <v>293.9226711092598</v>
      </c>
    </row>
    <row r="91" spans="1:16">
      <c r="A91" s="350">
        <v>35215</v>
      </c>
      <c r="B91" s="346">
        <v>186.27099999999999</v>
      </c>
      <c r="C91" s="346">
        <v>872</v>
      </c>
      <c r="D91" s="346"/>
      <c r="E91" s="351">
        <f t="shared" si="12"/>
        <v>35216</v>
      </c>
      <c r="F91" s="353">
        <f t="shared" si="13"/>
        <v>6.0163623569087221E-2</v>
      </c>
      <c r="G91" s="353">
        <f t="shared" si="14"/>
        <v>2.9698293676566179</v>
      </c>
      <c r="H91" s="354">
        <f t="shared" si="15"/>
        <v>2.9079162363094158</v>
      </c>
      <c r="I91" s="361"/>
      <c r="J91" s="351">
        <f t="shared" si="16"/>
        <v>35216</v>
      </c>
      <c r="K91" s="353">
        <f t="shared" si="21"/>
        <v>7.0560342166468786</v>
      </c>
      <c r="L91" s="354">
        <f t="shared" si="21"/>
        <v>7.9474481906536703</v>
      </c>
      <c r="N91" s="351">
        <f t="shared" si="17"/>
        <v>35216</v>
      </c>
      <c r="O91" s="353">
        <f t="shared" si="20"/>
        <v>186.27099999999979</v>
      </c>
      <c r="P91" s="354">
        <f t="shared" si="20"/>
        <v>302.65167291406334</v>
      </c>
    </row>
    <row r="92" spans="1:16">
      <c r="A92" s="350">
        <v>35246</v>
      </c>
      <c r="B92" s="346">
        <v>187.81299999999999</v>
      </c>
      <c r="C92" s="346">
        <v>872.01</v>
      </c>
      <c r="D92" s="346"/>
      <c r="E92" s="351">
        <f t="shared" si="12"/>
        <v>35246</v>
      </c>
      <c r="F92" s="353">
        <f t="shared" si="13"/>
        <v>0.82782612430276625</v>
      </c>
      <c r="G92" s="353">
        <f t="shared" si="14"/>
        <v>1.1467889908356454E-3</v>
      </c>
      <c r="H92" s="354">
        <f t="shared" si="15"/>
        <v>-0.81989205469210624</v>
      </c>
      <c r="I92" s="361"/>
      <c r="J92" s="351">
        <f t="shared" si="16"/>
        <v>35246</v>
      </c>
      <c r="K92" s="353">
        <f t="shared" si="21"/>
        <v>6.8737637701122596</v>
      </c>
      <c r="L92" s="354">
        <f t="shared" si="21"/>
        <v>7.9623130956487609</v>
      </c>
      <c r="N92" s="351">
        <f t="shared" si="17"/>
        <v>35246</v>
      </c>
      <c r="O92" s="353">
        <f t="shared" si="20"/>
        <v>187.81299999999979</v>
      </c>
      <c r="P92" s="354">
        <f t="shared" si="20"/>
        <v>302.65514369012891</v>
      </c>
    </row>
    <row r="93" spans="1:16">
      <c r="A93" s="350">
        <v>35276</v>
      </c>
      <c r="B93" s="346">
        <v>186.77199999999999</v>
      </c>
      <c r="C93" s="346">
        <v>827.13</v>
      </c>
      <c r="D93" s="346"/>
      <c r="E93" s="351">
        <f t="shared" si="12"/>
        <v>35277</v>
      </c>
      <c r="F93" s="353">
        <f t="shared" si="13"/>
        <v>-0.5542747307161866</v>
      </c>
      <c r="G93" s="353">
        <f t="shared" si="14"/>
        <v>-5.1467299686930197</v>
      </c>
      <c r="H93" s="354">
        <f t="shared" si="15"/>
        <v>-4.6180519328922092</v>
      </c>
      <c r="I93" s="361"/>
      <c r="J93" s="351">
        <f t="shared" si="16"/>
        <v>35277</v>
      </c>
      <c r="K93" s="353">
        <f t="shared" si="21"/>
        <v>6.8911445111405998</v>
      </c>
      <c r="L93" s="354">
        <f t="shared" si="21"/>
        <v>8.7330048237202327</v>
      </c>
      <c r="N93" s="351">
        <f t="shared" si="17"/>
        <v>35277</v>
      </c>
      <c r="O93" s="353">
        <f t="shared" si="20"/>
        <v>186.77199999999979</v>
      </c>
      <c r="P93" s="354">
        <f t="shared" si="20"/>
        <v>287.07830070803811</v>
      </c>
    </row>
    <row r="94" spans="1:16">
      <c r="A94" s="350">
        <v>35307</v>
      </c>
      <c r="B94" s="346">
        <v>186.947</v>
      </c>
      <c r="C94" s="346">
        <v>851.06</v>
      </c>
      <c r="D94" s="346"/>
      <c r="E94" s="351">
        <f t="shared" si="12"/>
        <v>35308</v>
      </c>
      <c r="F94" s="353">
        <f t="shared" si="13"/>
        <v>9.3697128049186063E-2</v>
      </c>
      <c r="G94" s="353">
        <f t="shared" si="14"/>
        <v>2.8931365081667826</v>
      </c>
      <c r="H94" s="354">
        <f t="shared" si="15"/>
        <v>2.7968188411866768</v>
      </c>
      <c r="I94" s="361"/>
      <c r="J94" s="351">
        <f t="shared" si="16"/>
        <v>35308</v>
      </c>
      <c r="K94" s="353">
        <f t="shared" si="21"/>
        <v>6.7278687468481335</v>
      </c>
      <c r="L94" s="354">
        <f t="shared" si="21"/>
        <v>8.695065772771926</v>
      </c>
      <c r="N94" s="351">
        <f t="shared" si="17"/>
        <v>35308</v>
      </c>
      <c r="O94" s="353">
        <f t="shared" si="20"/>
        <v>186.94699999999983</v>
      </c>
      <c r="P94" s="354">
        <f t="shared" si="20"/>
        <v>295.38386783284716</v>
      </c>
    </row>
    <row r="95" spans="1:16">
      <c r="A95" s="350">
        <v>35338</v>
      </c>
      <c r="B95" s="346">
        <v>191.13499999999999</v>
      </c>
      <c r="C95" s="346">
        <v>898.97</v>
      </c>
      <c r="D95" s="346"/>
      <c r="E95" s="351">
        <f t="shared" si="12"/>
        <v>35338</v>
      </c>
      <c r="F95" s="353">
        <f t="shared" si="13"/>
        <v>2.2402071175252836</v>
      </c>
      <c r="G95" s="353">
        <f t="shared" si="14"/>
        <v>5.6294503325265088</v>
      </c>
      <c r="H95" s="354">
        <f t="shared" si="15"/>
        <v>3.3149807796313269</v>
      </c>
      <c r="I95" s="361"/>
      <c r="J95" s="351">
        <f t="shared" si="16"/>
        <v>35338</v>
      </c>
      <c r="K95" s="353">
        <f t="shared" si="21"/>
        <v>6.8185353982820143</v>
      </c>
      <c r="L95" s="354">
        <f t="shared" si="21"/>
        <v>8.9948018683793123</v>
      </c>
      <c r="N95" s="351">
        <f t="shared" si="17"/>
        <v>35338</v>
      </c>
      <c r="O95" s="353">
        <f t="shared" si="20"/>
        <v>191.13499999999982</v>
      </c>
      <c r="P95" s="354">
        <f t="shared" si="20"/>
        <v>312.01235596279304</v>
      </c>
    </row>
    <row r="96" spans="1:16">
      <c r="A96" s="350">
        <v>35368</v>
      </c>
      <c r="B96" s="346">
        <v>196.108</v>
      </c>
      <c r="C96" s="346">
        <v>917.95</v>
      </c>
      <c r="D96" s="346"/>
      <c r="E96" s="351">
        <f t="shared" si="12"/>
        <v>35369</v>
      </c>
      <c r="F96" s="353">
        <f t="shared" si="13"/>
        <v>2.6018259345488959</v>
      </c>
      <c r="G96" s="353">
        <f t="shared" si="14"/>
        <v>2.1113051603501853</v>
      </c>
      <c r="H96" s="354">
        <f t="shared" si="15"/>
        <v>-0.47808191494722596</v>
      </c>
      <c r="I96" s="361"/>
      <c r="J96" s="351">
        <f t="shared" si="16"/>
        <v>35369</v>
      </c>
      <c r="K96" s="353">
        <f t="shared" si="21"/>
        <v>6.949460128653322</v>
      </c>
      <c r="L96" s="354">
        <f t="shared" si="21"/>
        <v>8.9959119370029743</v>
      </c>
      <c r="N96" s="351">
        <f t="shared" si="17"/>
        <v>35369</v>
      </c>
      <c r="O96" s="353">
        <f t="shared" si="20"/>
        <v>196.10799999999986</v>
      </c>
      <c r="P96" s="354">
        <f t="shared" si="20"/>
        <v>318.59988893516567</v>
      </c>
    </row>
    <row r="97" spans="1:16">
      <c r="A97" s="350">
        <v>35399</v>
      </c>
      <c r="B97" s="346">
        <v>202.23</v>
      </c>
      <c r="C97" s="346">
        <v>993.58</v>
      </c>
      <c r="D97" s="346"/>
      <c r="E97" s="351">
        <f t="shared" si="12"/>
        <v>35399</v>
      </c>
      <c r="F97" s="353">
        <f t="shared" si="13"/>
        <v>3.1217492402145774</v>
      </c>
      <c r="G97" s="353">
        <f t="shared" si="14"/>
        <v>8.2390108393703301</v>
      </c>
      <c r="H97" s="354">
        <f t="shared" si="15"/>
        <v>4.9623494916047894</v>
      </c>
      <c r="I97" s="361"/>
      <c r="J97" s="351">
        <f t="shared" si="16"/>
        <v>35399</v>
      </c>
      <c r="K97" s="353">
        <f t="shared" si="21"/>
        <v>6.949790674604988</v>
      </c>
      <c r="L97" s="354">
        <f t="shared" si="21"/>
        <v>9.6952116260827061</v>
      </c>
      <c r="N97" s="351">
        <f t="shared" si="17"/>
        <v>35399</v>
      </c>
      <c r="O97" s="353">
        <f t="shared" si="20"/>
        <v>202.22999999999985</v>
      </c>
      <c r="P97" s="354">
        <f t="shared" si="20"/>
        <v>344.84936831875581</v>
      </c>
    </row>
    <row r="98" spans="1:16">
      <c r="A98" s="350">
        <v>35429</v>
      </c>
      <c r="B98" s="346">
        <v>199.65299999999999</v>
      </c>
      <c r="C98" s="346">
        <v>991</v>
      </c>
      <c r="D98" s="346"/>
      <c r="E98" s="351">
        <f t="shared" si="12"/>
        <v>35430</v>
      </c>
      <c r="F98" s="353">
        <f t="shared" si="13"/>
        <v>-1.2742916481234268</v>
      </c>
      <c r="G98" s="353">
        <f t="shared" si="14"/>
        <v>-0.25966706254152427</v>
      </c>
      <c r="H98" s="354">
        <f t="shared" si="15"/>
        <v>1.0277207452040749</v>
      </c>
      <c r="I98" s="361"/>
      <c r="J98" s="351">
        <f t="shared" si="16"/>
        <v>35430</v>
      </c>
      <c r="K98" s="353">
        <f t="shared" si="21"/>
        <v>7.0191750661038883</v>
      </c>
      <c r="L98" s="354">
        <f t="shared" si="21"/>
        <v>9.7550641449446829</v>
      </c>
      <c r="N98" s="351">
        <f t="shared" si="17"/>
        <v>35430</v>
      </c>
      <c r="O98" s="353">
        <f t="shared" si="20"/>
        <v>199.65299999999985</v>
      </c>
      <c r="P98" s="354">
        <f t="shared" si="20"/>
        <v>343.95390809384952</v>
      </c>
    </row>
    <row r="99" spans="1:16">
      <c r="A99" s="350">
        <v>35460</v>
      </c>
      <c r="B99" s="346">
        <v>196.59800000000001</v>
      </c>
      <c r="C99" s="346">
        <v>1032.1199999999999</v>
      </c>
      <c r="D99" s="346"/>
      <c r="E99" s="351">
        <f t="shared" si="12"/>
        <v>35461</v>
      </c>
      <c r="F99" s="353">
        <f t="shared" si="13"/>
        <v>-1.5301548186102742</v>
      </c>
      <c r="G99" s="353">
        <f t="shared" si="14"/>
        <v>4.1493440968718431</v>
      </c>
      <c r="H99" s="354">
        <f t="shared" si="15"/>
        <v>5.7677544887168253</v>
      </c>
      <c r="I99" s="361"/>
      <c r="J99" s="351">
        <f t="shared" si="16"/>
        <v>35461</v>
      </c>
      <c r="K99" s="353">
        <f t="shared" si="21"/>
        <v>7.0638430927757012</v>
      </c>
      <c r="L99" s="354">
        <f t="shared" si="21"/>
        <v>9.8570855891023097</v>
      </c>
      <c r="N99" s="351">
        <f t="shared" si="17"/>
        <v>35461</v>
      </c>
      <c r="O99" s="353">
        <f t="shared" ref="O99:P114" si="22">(1+F99/100)*O98</f>
        <v>196.59799999999987</v>
      </c>
      <c r="P99" s="354">
        <f t="shared" si="22"/>
        <v>358.22573927530169</v>
      </c>
    </row>
    <row r="100" spans="1:16">
      <c r="A100" s="350">
        <v>35489</v>
      </c>
      <c r="B100" s="346">
        <v>197.55099999999999</v>
      </c>
      <c r="C100" s="346">
        <v>1042.8499999999999</v>
      </c>
      <c r="D100" s="346"/>
      <c r="E100" s="351">
        <f t="shared" si="12"/>
        <v>35489</v>
      </c>
      <c r="F100" s="353">
        <f t="shared" si="13"/>
        <v>0.48474552131760884</v>
      </c>
      <c r="G100" s="353">
        <f t="shared" si="14"/>
        <v>1.0396077975429296</v>
      </c>
      <c r="H100" s="354">
        <f t="shared" si="15"/>
        <v>0.55218558135037288</v>
      </c>
      <c r="I100" s="361"/>
      <c r="J100" s="351">
        <f t="shared" si="16"/>
        <v>35489</v>
      </c>
      <c r="K100" s="353">
        <f t="shared" si="21"/>
        <v>6.6769910514642836</v>
      </c>
      <c r="L100" s="354">
        <f t="shared" si="21"/>
        <v>9.6192344546145492</v>
      </c>
      <c r="N100" s="351">
        <f t="shared" si="17"/>
        <v>35489</v>
      </c>
      <c r="O100" s="353">
        <f t="shared" si="22"/>
        <v>197.55099999999987</v>
      </c>
      <c r="P100" s="354">
        <f t="shared" si="22"/>
        <v>361.94988199361353</v>
      </c>
    </row>
    <row r="101" spans="1:16">
      <c r="A101" s="350">
        <v>35519</v>
      </c>
      <c r="B101" s="346">
        <v>193.49</v>
      </c>
      <c r="C101" s="346">
        <v>1022.14</v>
      </c>
      <c r="D101" s="346"/>
      <c r="E101" s="351">
        <f t="shared" si="12"/>
        <v>35520</v>
      </c>
      <c r="F101" s="353">
        <f t="shared" si="13"/>
        <v>-2.0556716999660773</v>
      </c>
      <c r="G101" s="353">
        <f t="shared" si="14"/>
        <v>-1.9859040130411731</v>
      </c>
      <c r="H101" s="354">
        <f t="shared" si="15"/>
        <v>7.1231982633213065E-2</v>
      </c>
      <c r="I101" s="361"/>
      <c r="J101" s="351">
        <f t="shared" si="16"/>
        <v>35520</v>
      </c>
      <c r="K101" s="353">
        <f t="shared" si="21"/>
        <v>6.3462163399227451</v>
      </c>
      <c r="L101" s="354">
        <f t="shared" si="21"/>
        <v>9.1934967702730344</v>
      </c>
      <c r="N101" s="351">
        <f t="shared" si="17"/>
        <v>35520</v>
      </c>
      <c r="O101" s="353">
        <f t="shared" si="22"/>
        <v>193.4899999999999</v>
      </c>
      <c r="P101" s="354">
        <f t="shared" si="22"/>
        <v>354.76190476190459</v>
      </c>
    </row>
    <row r="102" spans="1:16">
      <c r="A102" s="350">
        <v>35550</v>
      </c>
      <c r="B102" s="346">
        <v>197.334</v>
      </c>
      <c r="C102" s="346">
        <v>1059.7</v>
      </c>
      <c r="D102" s="346"/>
      <c r="E102" s="351">
        <f t="shared" si="12"/>
        <v>35550</v>
      </c>
      <c r="F102" s="353">
        <f t="shared" si="13"/>
        <v>1.9866659775698903</v>
      </c>
      <c r="G102" s="353">
        <f t="shared" si="14"/>
        <v>3.6746433952296265</v>
      </c>
      <c r="H102" s="354">
        <f t="shared" si="15"/>
        <v>1.6550961848590839</v>
      </c>
      <c r="I102" s="361"/>
      <c r="J102" s="351">
        <f t="shared" si="16"/>
        <v>35550</v>
      </c>
      <c r="K102" s="353">
        <f t="shared" si="21"/>
        <v>6.3062982803216263</v>
      </c>
      <c r="L102" s="354">
        <f t="shared" si="21"/>
        <v>9.2512099321574581</v>
      </c>
      <c r="N102" s="351">
        <f t="shared" si="17"/>
        <v>35550</v>
      </c>
      <c r="O102" s="353">
        <f t="shared" si="22"/>
        <v>197.33399999999986</v>
      </c>
      <c r="P102" s="354">
        <f t="shared" si="22"/>
        <v>367.79813966402872</v>
      </c>
    </row>
    <row r="103" spans="1:16">
      <c r="A103" s="350">
        <v>35580</v>
      </c>
      <c r="B103" s="346">
        <v>199.38800000000001</v>
      </c>
      <c r="C103" s="346">
        <v>1124.22</v>
      </c>
      <c r="D103" s="346"/>
      <c r="E103" s="351">
        <f t="shared" si="12"/>
        <v>35581</v>
      </c>
      <c r="F103" s="353">
        <f t="shared" si="13"/>
        <v>1.0408748619092467</v>
      </c>
      <c r="G103" s="353">
        <f t="shared" si="14"/>
        <v>6.0885156176276212</v>
      </c>
      <c r="H103" s="354">
        <f t="shared" si="15"/>
        <v>4.9956423700971531</v>
      </c>
      <c r="I103" s="361"/>
      <c r="J103" s="351">
        <f t="shared" si="16"/>
        <v>35581</v>
      </c>
      <c r="K103" s="353">
        <f t="shared" ref="K103:L118" si="23">STDEVPA(F68:F103)*SQRT(12)</f>
        <v>6.3000120498314924</v>
      </c>
      <c r="L103" s="354">
        <f t="shared" si="23"/>
        <v>9.5598251055512815</v>
      </c>
      <c r="N103" s="351">
        <f t="shared" si="17"/>
        <v>35581</v>
      </c>
      <c r="O103" s="353">
        <f t="shared" si="22"/>
        <v>199.38799999999986</v>
      </c>
      <c r="P103" s="354">
        <f t="shared" si="22"/>
        <v>390.19158683881699</v>
      </c>
    </row>
    <row r="104" spans="1:16">
      <c r="A104" s="350">
        <v>35611</v>
      </c>
      <c r="B104" s="346">
        <v>202.733</v>
      </c>
      <c r="C104" s="346">
        <v>1174.5899999999999</v>
      </c>
      <c r="D104" s="346"/>
      <c r="E104" s="351">
        <f t="shared" si="12"/>
        <v>35611</v>
      </c>
      <c r="F104" s="353">
        <f t="shared" si="13"/>
        <v>1.6776335586895952</v>
      </c>
      <c r="G104" s="353">
        <f t="shared" si="14"/>
        <v>4.4804397715749511</v>
      </c>
      <c r="H104" s="354">
        <f t="shared" si="15"/>
        <v>2.7565612168457321</v>
      </c>
      <c r="I104" s="361"/>
      <c r="J104" s="351">
        <f t="shared" si="16"/>
        <v>35611</v>
      </c>
      <c r="K104" s="353">
        <f t="shared" si="23"/>
        <v>6.2696261751021565</v>
      </c>
      <c r="L104" s="354">
        <f t="shared" si="23"/>
        <v>9.2719029623081308</v>
      </c>
      <c r="N104" s="351">
        <f t="shared" si="17"/>
        <v>35611</v>
      </c>
      <c r="O104" s="353">
        <f t="shared" si="22"/>
        <v>202.73299999999986</v>
      </c>
      <c r="P104" s="354">
        <f t="shared" si="22"/>
        <v>407.67388588088278</v>
      </c>
    </row>
    <row r="105" spans="1:16">
      <c r="A105" s="350">
        <v>35641</v>
      </c>
      <c r="B105" s="346">
        <v>210.53700000000001</v>
      </c>
      <c r="C105" s="346">
        <v>1265.21</v>
      </c>
      <c r="D105" s="346"/>
      <c r="E105" s="351">
        <f t="shared" si="12"/>
        <v>35642</v>
      </c>
      <c r="F105" s="353">
        <f t="shared" si="13"/>
        <v>3.8493979766490938</v>
      </c>
      <c r="G105" s="353">
        <f t="shared" si="14"/>
        <v>7.71503247941836</v>
      </c>
      <c r="H105" s="354">
        <f t="shared" si="15"/>
        <v>3.7223465692487467</v>
      </c>
      <c r="I105" s="361"/>
      <c r="J105" s="351">
        <f t="shared" si="16"/>
        <v>35642</v>
      </c>
      <c r="K105" s="353">
        <f t="shared" si="23"/>
        <v>6.4703061410588454</v>
      </c>
      <c r="L105" s="354">
        <f t="shared" si="23"/>
        <v>9.778556600694019</v>
      </c>
      <c r="N105" s="351">
        <f t="shared" si="17"/>
        <v>35642</v>
      </c>
      <c r="O105" s="353">
        <f t="shared" si="22"/>
        <v>210.53699999999986</v>
      </c>
      <c r="P105" s="354">
        <f t="shared" si="22"/>
        <v>439.1260585866998</v>
      </c>
    </row>
    <row r="106" spans="1:16">
      <c r="A106" s="350">
        <v>35672</v>
      </c>
      <c r="B106" s="346">
        <v>206.762</v>
      </c>
      <c r="C106" s="346">
        <v>1197.01</v>
      </c>
      <c r="D106" s="346"/>
      <c r="E106" s="351">
        <f t="shared" si="12"/>
        <v>35673</v>
      </c>
      <c r="F106" s="353">
        <f t="shared" si="13"/>
        <v>-1.7930340035243186</v>
      </c>
      <c r="G106" s="353">
        <f t="shared" si="14"/>
        <v>-5.3904094972376138</v>
      </c>
      <c r="H106" s="354">
        <f t="shared" si="15"/>
        <v>-3.6630553211901451</v>
      </c>
      <c r="I106" s="361"/>
      <c r="J106" s="351">
        <f t="shared" si="16"/>
        <v>35673</v>
      </c>
      <c r="K106" s="353">
        <f t="shared" si="23"/>
        <v>6.6077012327526168</v>
      </c>
      <c r="L106" s="354">
        <f t="shared" si="23"/>
        <v>10.63982629146555</v>
      </c>
      <c r="N106" s="351">
        <f t="shared" si="17"/>
        <v>35673</v>
      </c>
      <c r="O106" s="353">
        <f t="shared" si="22"/>
        <v>206.76199999999986</v>
      </c>
      <c r="P106" s="354">
        <f t="shared" si="22"/>
        <v>415.45536581979712</v>
      </c>
    </row>
    <row r="107" spans="1:16">
      <c r="A107" s="350">
        <v>35703</v>
      </c>
      <c r="B107" s="346">
        <v>211.209</v>
      </c>
      <c r="C107" s="346">
        <v>1262.56</v>
      </c>
      <c r="D107" s="346"/>
      <c r="E107" s="351">
        <f t="shared" si="12"/>
        <v>35703</v>
      </c>
      <c r="F107" s="353">
        <f t="shared" si="13"/>
        <v>2.1507820585987769</v>
      </c>
      <c r="G107" s="353">
        <f t="shared" si="14"/>
        <v>5.4761447272787978</v>
      </c>
      <c r="H107" s="354">
        <f t="shared" si="15"/>
        <v>3.2553472442065301</v>
      </c>
      <c r="I107" s="361"/>
      <c r="J107" s="351">
        <f t="shared" si="16"/>
        <v>35703</v>
      </c>
      <c r="K107" s="353">
        <f t="shared" si="23"/>
        <v>6.4491518010486644</v>
      </c>
      <c r="L107" s="354">
        <f t="shared" si="23"/>
        <v>10.466787906383018</v>
      </c>
      <c r="N107" s="351">
        <f t="shared" si="17"/>
        <v>35703</v>
      </c>
      <c r="O107" s="353">
        <f t="shared" si="22"/>
        <v>211.20899999999986</v>
      </c>
      <c r="P107" s="354">
        <f t="shared" si="22"/>
        <v>438.20630292933481</v>
      </c>
    </row>
    <row r="108" spans="1:16">
      <c r="A108" s="350">
        <v>35733</v>
      </c>
      <c r="B108" s="346">
        <v>216.506</v>
      </c>
      <c r="C108" s="346">
        <v>1205.79</v>
      </c>
      <c r="D108" s="346"/>
      <c r="E108" s="351">
        <f t="shared" si="12"/>
        <v>35734</v>
      </c>
      <c r="F108" s="353">
        <f t="shared" si="13"/>
        <v>2.5079423698800785</v>
      </c>
      <c r="G108" s="353">
        <f t="shared" si="14"/>
        <v>-4.4964199721201359</v>
      </c>
      <c r="H108" s="354">
        <f t="shared" si="15"/>
        <v>-6.8329947710064509</v>
      </c>
      <c r="I108" s="361"/>
      <c r="J108" s="351">
        <f t="shared" si="16"/>
        <v>35734</v>
      </c>
      <c r="K108" s="353">
        <f t="shared" si="23"/>
        <v>6.4526395448619418</v>
      </c>
      <c r="L108" s="354">
        <f t="shared" si="23"/>
        <v>11.14637100621683</v>
      </c>
      <c r="N108" s="351">
        <f t="shared" si="17"/>
        <v>35734</v>
      </c>
      <c r="O108" s="353">
        <f t="shared" si="22"/>
        <v>216.50599999999989</v>
      </c>
      <c r="P108" s="354">
        <f t="shared" si="22"/>
        <v>418.50270720533092</v>
      </c>
    </row>
    <row r="109" spans="1:16">
      <c r="A109" s="350">
        <v>35764</v>
      </c>
      <c r="B109" s="346">
        <v>216.99600000000001</v>
      </c>
      <c r="C109" s="346">
        <v>1276.8900000000001</v>
      </c>
      <c r="D109" s="346"/>
      <c r="E109" s="351">
        <f t="shared" si="12"/>
        <v>35764</v>
      </c>
      <c r="F109" s="353">
        <f t="shared" si="13"/>
        <v>0.22632167237859324</v>
      </c>
      <c r="G109" s="353">
        <f t="shared" si="14"/>
        <v>5.8965491503495837</v>
      </c>
      <c r="H109" s="354">
        <f t="shared" si="15"/>
        <v>5.6574235024866137</v>
      </c>
      <c r="I109" s="361"/>
      <c r="J109" s="351">
        <f t="shared" si="16"/>
        <v>35764</v>
      </c>
      <c r="K109" s="353">
        <f t="shared" si="23"/>
        <v>6.4379790102259298</v>
      </c>
      <c r="L109" s="354">
        <f t="shared" si="23"/>
        <v>10.789160017996727</v>
      </c>
      <c r="N109" s="351">
        <f t="shared" si="17"/>
        <v>35764</v>
      </c>
      <c r="O109" s="353">
        <f t="shared" si="22"/>
        <v>216.9959999999999</v>
      </c>
      <c r="P109" s="354">
        <f t="shared" si="22"/>
        <v>443.17992503123685</v>
      </c>
    </row>
    <row r="110" spans="1:16">
      <c r="A110" s="350">
        <v>35794</v>
      </c>
      <c r="B110" s="346">
        <v>219.28299999999999</v>
      </c>
      <c r="C110" s="346">
        <v>1299.3399999999999</v>
      </c>
      <c r="D110" s="346"/>
      <c r="E110" s="351">
        <f t="shared" si="12"/>
        <v>35795</v>
      </c>
      <c r="F110" s="353">
        <f t="shared" si="13"/>
        <v>1.0539364780917548</v>
      </c>
      <c r="G110" s="353">
        <f t="shared" si="14"/>
        <v>1.7581780732874197</v>
      </c>
      <c r="H110" s="354">
        <f t="shared" si="15"/>
        <v>0.69689674617310349</v>
      </c>
      <c r="I110" s="361"/>
      <c r="J110" s="351">
        <f t="shared" si="16"/>
        <v>35795</v>
      </c>
      <c r="K110" s="353">
        <f t="shared" si="23"/>
        <v>6.4368198578314963</v>
      </c>
      <c r="L110" s="354">
        <f t="shared" si="23"/>
        <v>10.783103475770279</v>
      </c>
      <c r="N110" s="351">
        <f t="shared" si="17"/>
        <v>35795</v>
      </c>
      <c r="O110" s="353">
        <f t="shared" si="22"/>
        <v>219.28299999999987</v>
      </c>
      <c r="P110" s="354">
        <f t="shared" si="22"/>
        <v>450.97181729834767</v>
      </c>
    </row>
    <row r="111" spans="1:16">
      <c r="A111" s="350">
        <v>35825</v>
      </c>
      <c r="B111" s="346">
        <v>224.684</v>
      </c>
      <c r="C111" s="346">
        <v>1313.19</v>
      </c>
      <c r="D111" s="346"/>
      <c r="E111" s="351">
        <f t="shared" si="12"/>
        <v>35826</v>
      </c>
      <c r="F111" s="353">
        <f t="shared" si="13"/>
        <v>2.4630272296530142</v>
      </c>
      <c r="G111" s="353">
        <f t="shared" si="14"/>
        <v>1.0659257777025255</v>
      </c>
      <c r="H111" s="354">
        <f t="shared" si="15"/>
        <v>-1.363517641167411</v>
      </c>
      <c r="I111" s="361"/>
      <c r="J111" s="351">
        <f t="shared" si="16"/>
        <v>35826</v>
      </c>
      <c r="K111" s="353">
        <f t="shared" si="23"/>
        <v>6.4729610390532617</v>
      </c>
      <c r="L111" s="354">
        <f t="shared" si="23"/>
        <v>10.806939693031502</v>
      </c>
      <c r="N111" s="351">
        <f t="shared" si="17"/>
        <v>35826</v>
      </c>
      <c r="O111" s="353">
        <f t="shared" si="22"/>
        <v>224.68399999999988</v>
      </c>
      <c r="P111" s="354">
        <f t="shared" si="22"/>
        <v>455.77884214910432</v>
      </c>
    </row>
    <row r="112" spans="1:16">
      <c r="A112" s="350">
        <v>35854</v>
      </c>
      <c r="B112" s="346">
        <v>222.803</v>
      </c>
      <c r="C112" s="346">
        <v>1407.9</v>
      </c>
      <c r="D112" s="346"/>
      <c r="E112" s="351">
        <f t="shared" si="12"/>
        <v>35854</v>
      </c>
      <c r="F112" s="353">
        <f t="shared" si="13"/>
        <v>-0.83717576685478079</v>
      </c>
      <c r="G112" s="353">
        <f t="shared" si="14"/>
        <v>7.2122084389920849</v>
      </c>
      <c r="H112" s="354">
        <f t="shared" si="15"/>
        <v>8.11734061438354</v>
      </c>
      <c r="I112" s="361"/>
      <c r="J112" s="351">
        <f t="shared" si="16"/>
        <v>35854</v>
      </c>
      <c r="K112" s="353">
        <f t="shared" si="23"/>
        <v>6.3718196374874374</v>
      </c>
      <c r="L112" s="354">
        <f t="shared" si="23"/>
        <v>11.106291933401041</v>
      </c>
      <c r="N112" s="351">
        <f t="shared" si="17"/>
        <v>35854</v>
      </c>
      <c r="O112" s="353">
        <f t="shared" si="22"/>
        <v>222.80299999999988</v>
      </c>
      <c r="P112" s="354">
        <f t="shared" si="22"/>
        <v>488.65056226572244</v>
      </c>
    </row>
    <row r="113" spans="1:16">
      <c r="A113" s="350">
        <v>35884</v>
      </c>
      <c r="B113" s="346">
        <v>222.31800000000001</v>
      </c>
      <c r="C113" s="346">
        <v>1468.97</v>
      </c>
      <c r="D113" s="346"/>
      <c r="E113" s="351">
        <f t="shared" si="12"/>
        <v>35885</v>
      </c>
      <c r="F113" s="353">
        <f t="shared" si="13"/>
        <v>-0.21768109047004547</v>
      </c>
      <c r="G113" s="353">
        <f t="shared" si="14"/>
        <v>4.33766602741672</v>
      </c>
      <c r="H113" s="354">
        <f t="shared" si="15"/>
        <v>4.565284879796172</v>
      </c>
      <c r="I113" s="361"/>
      <c r="J113" s="351">
        <f t="shared" si="16"/>
        <v>35885</v>
      </c>
      <c r="K113" s="353">
        <f t="shared" si="23"/>
        <v>6.397672548515672</v>
      </c>
      <c r="L113" s="354">
        <f t="shared" si="23"/>
        <v>11.151482860015834</v>
      </c>
      <c r="N113" s="351">
        <f t="shared" si="17"/>
        <v>35885</v>
      </c>
      <c r="O113" s="353">
        <f t="shared" si="22"/>
        <v>222.3179999999999</v>
      </c>
      <c r="P113" s="354">
        <f t="shared" si="22"/>
        <v>509.84659169790348</v>
      </c>
    </row>
    <row r="114" spans="1:16">
      <c r="A114" s="350">
        <v>35915</v>
      </c>
      <c r="B114" s="346">
        <v>224.07499999999999</v>
      </c>
      <c r="C114" s="346">
        <v>1494.89</v>
      </c>
      <c r="D114" s="346"/>
      <c r="E114" s="351">
        <f t="shared" si="12"/>
        <v>35915</v>
      </c>
      <c r="F114" s="353">
        <f t="shared" si="13"/>
        <v>0.79030937665864887</v>
      </c>
      <c r="G114" s="353">
        <f t="shared" si="14"/>
        <v>1.7645016576240513</v>
      </c>
      <c r="H114" s="354">
        <f t="shared" si="15"/>
        <v>0.9665535178831508</v>
      </c>
      <c r="I114" s="361"/>
      <c r="J114" s="351">
        <f t="shared" si="16"/>
        <v>35915</v>
      </c>
      <c r="K114" s="353">
        <f t="shared" si="23"/>
        <v>6.3855271752167697</v>
      </c>
      <c r="L114" s="354">
        <f t="shared" si="23"/>
        <v>11.156737414221105</v>
      </c>
      <c r="N114" s="351">
        <f t="shared" si="17"/>
        <v>35915</v>
      </c>
      <c r="O114" s="353">
        <f t="shared" si="22"/>
        <v>224.07499999999987</v>
      </c>
      <c r="P114" s="354">
        <f t="shared" si="22"/>
        <v>518.84284325975273</v>
      </c>
    </row>
    <row r="115" spans="1:16">
      <c r="A115" s="350">
        <v>35945</v>
      </c>
      <c r="B115" s="346">
        <v>226.672</v>
      </c>
      <c r="C115" s="346">
        <v>1469.19</v>
      </c>
      <c r="D115" s="346"/>
      <c r="E115" s="351">
        <f t="shared" si="12"/>
        <v>35946</v>
      </c>
      <c r="F115" s="353">
        <f t="shared" si="13"/>
        <v>1.1589869463349389</v>
      </c>
      <c r="G115" s="353">
        <f t="shared" si="14"/>
        <v>-1.7191900407387828</v>
      </c>
      <c r="H115" s="354">
        <f t="shared" si="15"/>
        <v>-2.845201473400083</v>
      </c>
      <c r="I115" s="361"/>
      <c r="J115" s="351">
        <f t="shared" si="16"/>
        <v>35946</v>
      </c>
      <c r="K115" s="353">
        <f t="shared" si="23"/>
        <v>5.715951935557336</v>
      </c>
      <c r="L115" s="354">
        <f t="shared" si="23"/>
        <v>11.398952032086829</v>
      </c>
      <c r="N115" s="351">
        <f t="shared" si="17"/>
        <v>35946</v>
      </c>
      <c r="O115" s="353">
        <f t="shared" ref="O115:P130" si="24">(1+F115/100)*O114</f>
        <v>226.67199999999988</v>
      </c>
      <c r="P115" s="354">
        <f t="shared" si="24"/>
        <v>509.92294877134515</v>
      </c>
    </row>
    <row r="116" spans="1:16">
      <c r="A116" s="350">
        <v>35976</v>
      </c>
      <c r="B116" s="346">
        <v>229.66900000000001</v>
      </c>
      <c r="C116" s="346">
        <v>1528.87</v>
      </c>
      <c r="D116" s="346"/>
      <c r="E116" s="351">
        <f t="shared" si="12"/>
        <v>35976</v>
      </c>
      <c r="F116" s="353">
        <f t="shared" si="13"/>
        <v>1.3221747723582977</v>
      </c>
      <c r="G116" s="353">
        <f t="shared" si="14"/>
        <v>4.0621022468162682</v>
      </c>
      <c r="H116" s="354">
        <f t="shared" si="15"/>
        <v>2.7041735736661687</v>
      </c>
      <c r="I116" s="361"/>
      <c r="J116" s="351">
        <f t="shared" si="16"/>
        <v>35976</v>
      </c>
      <c r="K116" s="353">
        <f t="shared" si="23"/>
        <v>5.7209013919753735</v>
      </c>
      <c r="L116" s="354">
        <f t="shared" si="23"/>
        <v>11.388956858243711</v>
      </c>
      <c r="N116" s="351">
        <f t="shared" si="17"/>
        <v>35976</v>
      </c>
      <c r="O116" s="353">
        <f t="shared" si="24"/>
        <v>229.66899999999987</v>
      </c>
      <c r="P116" s="354">
        <f t="shared" si="24"/>
        <v>530.63654033041769</v>
      </c>
    </row>
    <row r="117" spans="1:16">
      <c r="A117" s="350">
        <v>36006</v>
      </c>
      <c r="B117" s="346">
        <v>229.64500000000001</v>
      </c>
      <c r="C117" s="346">
        <v>1542.66</v>
      </c>
      <c r="D117" s="346"/>
      <c r="E117" s="351">
        <f t="shared" si="12"/>
        <v>36007</v>
      </c>
      <c r="F117" s="353">
        <f t="shared" si="13"/>
        <v>-1.0449821264513215E-2</v>
      </c>
      <c r="G117" s="353">
        <f t="shared" si="14"/>
        <v>0.90197335286847924</v>
      </c>
      <c r="H117" s="354">
        <f t="shared" si="15"/>
        <v>0.91251853068845534</v>
      </c>
      <c r="I117" s="361"/>
      <c r="J117" s="351">
        <f t="shared" si="16"/>
        <v>36007</v>
      </c>
      <c r="K117" s="353">
        <f t="shared" si="23"/>
        <v>5.6027059360236278</v>
      </c>
      <c r="L117" s="354">
        <f t="shared" si="23"/>
        <v>11.3933879620665</v>
      </c>
      <c r="N117" s="351">
        <f t="shared" si="17"/>
        <v>36007</v>
      </c>
      <c r="O117" s="353">
        <f t="shared" si="24"/>
        <v>229.64499999999987</v>
      </c>
      <c r="P117" s="354">
        <f t="shared" si="24"/>
        <v>535.42274052478126</v>
      </c>
    </row>
    <row r="118" spans="1:16">
      <c r="A118" s="350">
        <v>36037</v>
      </c>
      <c r="B118" s="346">
        <v>237.87700000000001</v>
      </c>
      <c r="C118" s="346">
        <v>1388.3</v>
      </c>
      <c r="D118" s="346"/>
      <c r="E118" s="351">
        <f t="shared" si="12"/>
        <v>36038</v>
      </c>
      <c r="F118" s="353">
        <f t="shared" si="13"/>
        <v>3.5846632846349813</v>
      </c>
      <c r="G118" s="353">
        <f t="shared" si="14"/>
        <v>-10.006093371190028</v>
      </c>
      <c r="H118" s="354">
        <f t="shared" si="15"/>
        <v>-13.120433300516376</v>
      </c>
      <c r="I118" s="361"/>
      <c r="J118" s="351">
        <f t="shared" si="16"/>
        <v>36038</v>
      </c>
      <c r="K118" s="353">
        <f t="shared" si="23"/>
        <v>5.8313434728928657</v>
      </c>
      <c r="L118" s="354">
        <f t="shared" si="23"/>
        <v>13.300000089051249</v>
      </c>
      <c r="N118" s="351">
        <f t="shared" si="17"/>
        <v>36038</v>
      </c>
      <c r="O118" s="353">
        <f t="shared" si="24"/>
        <v>237.87699999999987</v>
      </c>
      <c r="P118" s="354">
        <f t="shared" si="24"/>
        <v>481.84784117728714</v>
      </c>
    </row>
    <row r="119" spans="1:16">
      <c r="A119" s="350">
        <v>36068</v>
      </c>
      <c r="B119" s="346">
        <v>250.81800000000001</v>
      </c>
      <c r="C119" s="346">
        <v>1376.79</v>
      </c>
      <c r="D119" s="346"/>
      <c r="E119" s="351">
        <f t="shared" si="12"/>
        <v>36068</v>
      </c>
      <c r="F119" s="353">
        <f t="shared" si="13"/>
        <v>5.4402064932717265</v>
      </c>
      <c r="G119" s="353">
        <f t="shared" si="14"/>
        <v>-0.82907152632716308</v>
      </c>
      <c r="H119" s="354">
        <f t="shared" si="15"/>
        <v>-5.9458134881393061</v>
      </c>
      <c r="I119" s="361"/>
      <c r="J119" s="351">
        <f t="shared" si="16"/>
        <v>36068</v>
      </c>
      <c r="K119" s="353">
        <f t="shared" ref="K119:L134" si="25">STDEVPA(F84:F119)*SQRT(12)</f>
        <v>6.4021009862390006</v>
      </c>
      <c r="L119" s="354">
        <f t="shared" si="25"/>
        <v>13.309312034174843</v>
      </c>
      <c r="N119" s="351">
        <f t="shared" si="17"/>
        <v>36068</v>
      </c>
      <c r="O119" s="353">
        <f t="shared" si="24"/>
        <v>250.81799999999984</v>
      </c>
      <c r="P119" s="354">
        <f t="shared" si="24"/>
        <v>477.85297792586414</v>
      </c>
    </row>
    <row r="120" spans="1:16">
      <c r="A120" s="350">
        <v>36098</v>
      </c>
      <c r="B120" s="346">
        <v>248.191</v>
      </c>
      <c r="C120" s="346">
        <v>1488.78</v>
      </c>
      <c r="D120" s="346"/>
      <c r="E120" s="351">
        <f t="shared" si="12"/>
        <v>36099</v>
      </c>
      <c r="F120" s="353">
        <f t="shared" si="13"/>
        <v>-1.0473729955585376</v>
      </c>
      <c r="G120" s="353">
        <f t="shared" si="14"/>
        <v>8.1341381038502636</v>
      </c>
      <c r="H120" s="354">
        <f t="shared" si="15"/>
        <v>9.2786936308388199</v>
      </c>
      <c r="I120" s="361"/>
      <c r="J120" s="351">
        <f t="shared" si="16"/>
        <v>36099</v>
      </c>
      <c r="K120" s="353">
        <f t="shared" si="25"/>
        <v>6.4797970088155177</v>
      </c>
      <c r="L120" s="354">
        <f t="shared" si="25"/>
        <v>13.74079158668625</v>
      </c>
      <c r="N120" s="351">
        <f t="shared" si="17"/>
        <v>36099</v>
      </c>
      <c r="O120" s="353">
        <f t="shared" si="24"/>
        <v>248.19099999999983</v>
      </c>
      <c r="P120" s="354">
        <f t="shared" si="24"/>
        <v>516.72219908371505</v>
      </c>
    </row>
    <row r="121" spans="1:16">
      <c r="A121" s="350">
        <v>36129</v>
      </c>
      <c r="B121" s="346">
        <v>246.304</v>
      </c>
      <c r="C121" s="346">
        <v>1579.02</v>
      </c>
      <c r="D121" s="346"/>
      <c r="E121" s="351">
        <f t="shared" si="12"/>
        <v>36129</v>
      </c>
      <c r="F121" s="353">
        <f t="shared" si="13"/>
        <v>-0.76030154195760868</v>
      </c>
      <c r="G121" s="353">
        <f t="shared" si="14"/>
        <v>6.0613388143311964</v>
      </c>
      <c r="H121" s="354">
        <f t="shared" si="15"/>
        <v>6.8739027448505796</v>
      </c>
      <c r="I121" s="361"/>
      <c r="J121" s="351">
        <f t="shared" si="16"/>
        <v>36129</v>
      </c>
      <c r="K121" s="353">
        <f t="shared" si="25"/>
        <v>6.4736909383124726</v>
      </c>
      <c r="L121" s="354">
        <f t="shared" si="25"/>
        <v>13.885742310130317</v>
      </c>
      <c r="N121" s="351">
        <f t="shared" si="17"/>
        <v>36129</v>
      </c>
      <c r="O121" s="353">
        <f t="shared" si="24"/>
        <v>246.30399999999983</v>
      </c>
      <c r="P121" s="354">
        <f t="shared" si="24"/>
        <v>548.04248229904204</v>
      </c>
    </row>
    <row r="122" spans="1:16">
      <c r="A122" s="350">
        <v>36159</v>
      </c>
      <c r="B122" s="346">
        <v>248.80099999999999</v>
      </c>
      <c r="C122" s="346">
        <v>1673.66</v>
      </c>
      <c r="D122" s="346"/>
      <c r="E122" s="351">
        <f t="shared" si="12"/>
        <v>36160</v>
      </c>
      <c r="F122" s="353">
        <f t="shared" si="13"/>
        <v>1.0137878394179456</v>
      </c>
      <c r="G122" s="353">
        <f t="shared" si="14"/>
        <v>5.9935909614824423</v>
      </c>
      <c r="H122" s="354">
        <f t="shared" si="15"/>
        <v>4.9298251541471938</v>
      </c>
      <c r="I122" s="361"/>
      <c r="J122" s="351">
        <f t="shared" si="16"/>
        <v>36160</v>
      </c>
      <c r="K122" s="353">
        <f t="shared" si="25"/>
        <v>6.442405937013528</v>
      </c>
      <c r="L122" s="354">
        <f t="shared" si="25"/>
        <v>14.063648559787167</v>
      </c>
      <c r="N122" s="351">
        <f t="shared" si="17"/>
        <v>36160</v>
      </c>
      <c r="O122" s="353">
        <f t="shared" si="24"/>
        <v>248.80099999999982</v>
      </c>
      <c r="P122" s="354">
        <f t="shared" si="24"/>
        <v>580.8899069832014</v>
      </c>
    </row>
    <row r="123" spans="1:16">
      <c r="A123" s="350">
        <v>36190</v>
      </c>
      <c r="B123" s="346">
        <v>249.59899999999999</v>
      </c>
      <c r="C123" s="346">
        <v>1739.84</v>
      </c>
      <c r="D123" s="346"/>
      <c r="E123" s="351">
        <f t="shared" si="12"/>
        <v>36191</v>
      </c>
      <c r="F123" s="353">
        <f t="shared" si="13"/>
        <v>0.32073826069831668</v>
      </c>
      <c r="G123" s="353">
        <f t="shared" si="14"/>
        <v>3.9542081426334974</v>
      </c>
      <c r="H123" s="354">
        <f t="shared" si="15"/>
        <v>3.6218532129349779</v>
      </c>
      <c r="I123" s="361"/>
      <c r="J123" s="351">
        <f t="shared" si="16"/>
        <v>36191</v>
      </c>
      <c r="K123" s="353">
        <f t="shared" si="25"/>
        <v>6.4382723068286225</v>
      </c>
      <c r="L123" s="354">
        <f t="shared" si="25"/>
        <v>14.099298231963447</v>
      </c>
      <c r="N123" s="351">
        <f t="shared" si="17"/>
        <v>36191</v>
      </c>
      <c r="O123" s="353">
        <f t="shared" si="24"/>
        <v>249.59899999999985</v>
      </c>
      <c r="P123" s="354">
        <f t="shared" si="24"/>
        <v>603.85950298486728</v>
      </c>
    </row>
    <row r="124" spans="1:16">
      <c r="A124" s="350">
        <v>36219</v>
      </c>
      <c r="B124" s="346">
        <v>239</v>
      </c>
      <c r="C124" s="346">
        <v>1685.77</v>
      </c>
      <c r="D124" s="346"/>
      <c r="E124" s="351">
        <f t="shared" si="12"/>
        <v>36219</v>
      </c>
      <c r="F124" s="353">
        <f t="shared" si="13"/>
        <v>-4.2464112436347845</v>
      </c>
      <c r="G124" s="353">
        <f t="shared" si="14"/>
        <v>-3.1077570351296657</v>
      </c>
      <c r="H124" s="354">
        <f t="shared" si="15"/>
        <v>1.1891504258940033</v>
      </c>
      <c r="I124" s="361"/>
      <c r="J124" s="351">
        <f t="shared" si="16"/>
        <v>36219</v>
      </c>
      <c r="K124" s="353">
        <f t="shared" si="25"/>
        <v>6.6357469356786449</v>
      </c>
      <c r="L124" s="354">
        <f t="shared" si="25"/>
        <v>14.42220722732319</v>
      </c>
      <c r="N124" s="351">
        <f t="shared" si="17"/>
        <v>36219</v>
      </c>
      <c r="O124" s="353">
        <f t="shared" si="24"/>
        <v>238.99999999999986</v>
      </c>
      <c r="P124" s="354">
        <f t="shared" si="24"/>
        <v>585.09301679855605</v>
      </c>
    </row>
    <row r="125" spans="1:16">
      <c r="A125" s="350">
        <v>36249</v>
      </c>
      <c r="B125" s="346">
        <v>241.57400000000001</v>
      </c>
      <c r="C125" s="346">
        <v>1772.79</v>
      </c>
      <c r="D125" s="346"/>
      <c r="E125" s="351">
        <f t="shared" si="12"/>
        <v>36250</v>
      </c>
      <c r="F125" s="353">
        <f t="shared" si="13"/>
        <v>1.0769874476987518</v>
      </c>
      <c r="G125" s="353">
        <f t="shared" si="14"/>
        <v>5.1620327802725186</v>
      </c>
      <c r="H125" s="354">
        <f t="shared" si="15"/>
        <v>4.0415186836544104</v>
      </c>
      <c r="I125" s="361"/>
      <c r="J125" s="351">
        <f t="shared" si="16"/>
        <v>36250</v>
      </c>
      <c r="K125" s="353">
        <f t="shared" si="25"/>
        <v>6.5704495306116071</v>
      </c>
      <c r="L125" s="354">
        <f t="shared" si="25"/>
        <v>14.511018842607095</v>
      </c>
      <c r="N125" s="351">
        <f t="shared" si="17"/>
        <v>36250</v>
      </c>
      <c r="O125" s="353">
        <f t="shared" si="24"/>
        <v>241.57399999999987</v>
      </c>
      <c r="P125" s="354">
        <f t="shared" si="24"/>
        <v>615.29571012078293</v>
      </c>
    </row>
    <row r="126" spans="1:16">
      <c r="A126" s="350">
        <v>36280</v>
      </c>
      <c r="B126" s="346">
        <v>239.798</v>
      </c>
      <c r="C126" s="346">
        <v>1821.11</v>
      </c>
      <c r="D126" s="346"/>
      <c r="E126" s="351">
        <f t="shared" si="12"/>
        <v>36280</v>
      </c>
      <c r="F126" s="353">
        <f t="shared" si="13"/>
        <v>-0.73517845463502152</v>
      </c>
      <c r="G126" s="353">
        <f t="shared" si="14"/>
        <v>2.7256471437677288</v>
      </c>
      <c r="H126" s="354">
        <f t="shared" si="15"/>
        <v>3.4864572811639238</v>
      </c>
      <c r="I126" s="361"/>
      <c r="J126" s="351">
        <f t="shared" si="16"/>
        <v>36280</v>
      </c>
      <c r="K126" s="353">
        <f t="shared" si="25"/>
        <v>6.4706781479809852</v>
      </c>
      <c r="L126" s="354">
        <f t="shared" si="25"/>
        <v>14.507552148841382</v>
      </c>
      <c r="N126" s="351">
        <f t="shared" si="17"/>
        <v>36280</v>
      </c>
      <c r="O126" s="353">
        <f t="shared" si="24"/>
        <v>239.79799999999986</v>
      </c>
      <c r="P126" s="354">
        <f t="shared" si="24"/>
        <v>632.06650006941538</v>
      </c>
    </row>
    <row r="127" spans="1:16">
      <c r="A127" s="350">
        <v>36310</v>
      </c>
      <c r="B127" s="346">
        <v>234.47399999999999</v>
      </c>
      <c r="C127" s="346">
        <v>1778.1</v>
      </c>
      <c r="D127" s="346"/>
      <c r="E127" s="351">
        <f t="shared" si="12"/>
        <v>36311</v>
      </c>
      <c r="F127" s="353">
        <f t="shared" si="13"/>
        <v>-2.2202020033528225</v>
      </c>
      <c r="G127" s="353">
        <f t="shared" si="14"/>
        <v>-2.3617464074108696</v>
      </c>
      <c r="H127" s="354">
        <f t="shared" si="15"/>
        <v>-0.14475833143253736</v>
      </c>
      <c r="I127" s="361"/>
      <c r="J127" s="351">
        <f t="shared" si="16"/>
        <v>36311</v>
      </c>
      <c r="K127" s="353">
        <f t="shared" si="25"/>
        <v>6.675533843161892</v>
      </c>
      <c r="L127" s="354">
        <f t="shared" si="25"/>
        <v>14.733592790841472</v>
      </c>
      <c r="N127" s="351">
        <f t="shared" si="17"/>
        <v>36311</v>
      </c>
      <c r="O127" s="353">
        <f t="shared" si="24"/>
        <v>234.47399999999985</v>
      </c>
      <c r="P127" s="354">
        <f t="shared" si="24"/>
        <v>617.13869221157836</v>
      </c>
    </row>
    <row r="128" spans="1:16">
      <c r="A128" s="350">
        <v>36341</v>
      </c>
      <c r="B128" s="346">
        <v>232.46299999999999</v>
      </c>
      <c r="C128" s="346">
        <v>1876.78</v>
      </c>
      <c r="D128" s="346"/>
      <c r="E128" s="351">
        <f t="shared" si="12"/>
        <v>36341</v>
      </c>
      <c r="F128" s="353">
        <f t="shared" si="13"/>
        <v>-0.85766438922865174</v>
      </c>
      <c r="G128" s="353">
        <f t="shared" si="14"/>
        <v>5.5497441088802724</v>
      </c>
      <c r="H128" s="354">
        <f t="shared" si="15"/>
        <v>6.4628379578065775</v>
      </c>
      <c r="I128" s="361"/>
      <c r="J128" s="351">
        <f t="shared" si="16"/>
        <v>36341</v>
      </c>
      <c r="K128" s="353">
        <f t="shared" si="25"/>
        <v>6.7301253189346824</v>
      </c>
      <c r="L128" s="354">
        <f t="shared" si="25"/>
        <v>14.809819590020437</v>
      </c>
      <c r="N128" s="351">
        <f t="shared" si="17"/>
        <v>36341</v>
      </c>
      <c r="O128" s="353">
        <f t="shared" si="24"/>
        <v>232.46299999999985</v>
      </c>
      <c r="P128" s="354">
        <f t="shared" si="24"/>
        <v>651.38831042621121</v>
      </c>
    </row>
    <row r="129" spans="1:16">
      <c r="A129" s="350">
        <v>36371</v>
      </c>
      <c r="B129" s="346">
        <v>231.96799999999999</v>
      </c>
      <c r="C129" s="346">
        <v>1818.18</v>
      </c>
      <c r="D129" s="346"/>
      <c r="E129" s="351">
        <f t="shared" si="12"/>
        <v>36372</v>
      </c>
      <c r="F129" s="353">
        <f t="shared" si="13"/>
        <v>-0.21293711257275305</v>
      </c>
      <c r="G129" s="353">
        <f t="shared" si="14"/>
        <v>-3.122369164206773</v>
      </c>
      <c r="H129" s="354">
        <f t="shared" si="15"/>
        <v>-2.9156405323967016</v>
      </c>
      <c r="I129" s="361"/>
      <c r="J129" s="351">
        <f t="shared" si="16"/>
        <v>36372</v>
      </c>
      <c r="K129" s="353">
        <f t="shared" si="25"/>
        <v>6.7131758163092403</v>
      </c>
      <c r="L129" s="354">
        <f t="shared" si="25"/>
        <v>14.514988229790035</v>
      </c>
      <c r="N129" s="351">
        <f t="shared" si="17"/>
        <v>36372</v>
      </c>
      <c r="O129" s="353">
        <f t="shared" si="24"/>
        <v>231.96799999999985</v>
      </c>
      <c r="P129" s="354">
        <f t="shared" si="24"/>
        <v>631.04956268221565</v>
      </c>
    </row>
    <row r="130" spans="1:16">
      <c r="A130" s="350">
        <v>36402</v>
      </c>
      <c r="B130" s="346">
        <v>231.29300000000001</v>
      </c>
      <c r="C130" s="346">
        <v>1814.11</v>
      </c>
      <c r="D130" s="346"/>
      <c r="E130" s="351">
        <f t="shared" si="12"/>
        <v>36403</v>
      </c>
      <c r="F130" s="353">
        <f t="shared" si="13"/>
        <v>-0.29098841219478144</v>
      </c>
      <c r="G130" s="353">
        <f t="shared" si="14"/>
        <v>-0.22385022385023046</v>
      </c>
      <c r="H130" s="354">
        <f t="shared" si="15"/>
        <v>6.73341228394575E-2</v>
      </c>
      <c r="I130" s="361"/>
      <c r="J130" s="351">
        <f t="shared" si="16"/>
        <v>36403</v>
      </c>
      <c r="K130" s="353">
        <f t="shared" si="25"/>
        <v>6.726833497947533</v>
      </c>
      <c r="L130" s="354">
        <f t="shared" si="25"/>
        <v>14.580836753935047</v>
      </c>
      <c r="N130" s="351">
        <f t="shared" si="17"/>
        <v>36403</v>
      </c>
      <c r="O130" s="353">
        <f t="shared" si="24"/>
        <v>231.29299999999986</v>
      </c>
      <c r="P130" s="354">
        <f t="shared" si="24"/>
        <v>629.63695682354557</v>
      </c>
    </row>
    <row r="131" spans="1:16">
      <c r="A131" s="350">
        <v>36433</v>
      </c>
      <c r="B131" s="346">
        <v>233.51599999999999</v>
      </c>
      <c r="C131" s="346">
        <v>1759.59</v>
      </c>
      <c r="D131" s="346"/>
      <c r="E131" s="351">
        <f t="shared" ref="E131:E194" si="26">EOMONTH(A131,0)</f>
        <v>36433</v>
      </c>
      <c r="F131" s="353">
        <f t="shared" ref="F131:F194" si="27">((B131/B130)-1)*100</f>
        <v>0.96111858119354299</v>
      </c>
      <c r="G131" s="353">
        <f t="shared" ref="G131:G194" si="28">((C131/C130)-1)*100</f>
        <v>-3.0053304375148082</v>
      </c>
      <c r="H131" s="354">
        <f t="shared" ref="H131:H194" si="29">((1+G131/100)/(1+F131/100)-1)*100</f>
        <v>-3.9286896524611148</v>
      </c>
      <c r="I131" s="361"/>
      <c r="J131" s="351">
        <f t="shared" ref="J131:J194" si="30">E131</f>
        <v>36433</v>
      </c>
      <c r="K131" s="353">
        <f t="shared" si="25"/>
        <v>6.6627231211160876</v>
      </c>
      <c r="L131" s="354">
        <f t="shared" si="25"/>
        <v>14.734271791754606</v>
      </c>
      <c r="N131" s="351">
        <f t="shared" ref="N131:N194" si="31">E131</f>
        <v>36433</v>
      </c>
      <c r="O131" s="353">
        <f t="shared" ref="O131:P146" si="32">(1+F131/100)*O130</f>
        <v>233.51599999999985</v>
      </c>
      <c r="P131" s="354">
        <f t="shared" si="32"/>
        <v>610.71428571428555</v>
      </c>
    </row>
    <row r="132" spans="1:16">
      <c r="A132" s="350">
        <v>36463</v>
      </c>
      <c r="B132" s="346">
        <v>232.59399999999999</v>
      </c>
      <c r="C132" s="346">
        <v>1870.94</v>
      </c>
      <c r="D132" s="346"/>
      <c r="E132" s="351">
        <f t="shared" si="26"/>
        <v>36464</v>
      </c>
      <c r="F132" s="353">
        <f t="shared" si="27"/>
        <v>-0.3948337587146078</v>
      </c>
      <c r="G132" s="353">
        <f t="shared" si="28"/>
        <v>6.3281787234526377</v>
      </c>
      <c r="H132" s="354">
        <f t="shared" si="29"/>
        <v>6.749662428032388</v>
      </c>
      <c r="I132" s="361"/>
      <c r="J132" s="351">
        <f t="shared" si="30"/>
        <v>36464</v>
      </c>
      <c r="K132" s="353">
        <f t="shared" si="25"/>
        <v>6.5768820873371352</v>
      </c>
      <c r="L132" s="354">
        <f t="shared" si="25"/>
        <v>14.941514624226114</v>
      </c>
      <c r="N132" s="351">
        <f t="shared" si="31"/>
        <v>36464</v>
      </c>
      <c r="O132" s="353">
        <f t="shared" si="32"/>
        <v>232.59399999999985</v>
      </c>
      <c r="P132" s="354">
        <f t="shared" si="32"/>
        <v>649.36137720394277</v>
      </c>
    </row>
    <row r="133" spans="1:16">
      <c r="A133" s="350">
        <v>36494</v>
      </c>
      <c r="B133" s="346">
        <v>231.131</v>
      </c>
      <c r="C133" s="346">
        <v>1908.97</v>
      </c>
      <c r="D133" s="346"/>
      <c r="E133" s="351">
        <f t="shared" si="26"/>
        <v>36494</v>
      </c>
      <c r="F133" s="353">
        <f t="shared" si="27"/>
        <v>-0.6289930092779672</v>
      </c>
      <c r="G133" s="353">
        <f t="shared" si="28"/>
        <v>2.0326680705955225</v>
      </c>
      <c r="H133" s="354">
        <f t="shared" si="29"/>
        <v>2.6785087124275631</v>
      </c>
      <c r="I133" s="361"/>
      <c r="J133" s="351">
        <f t="shared" si="30"/>
        <v>36494</v>
      </c>
      <c r="K133" s="353">
        <f t="shared" si="25"/>
        <v>6.421937345313868</v>
      </c>
      <c r="L133" s="354">
        <f t="shared" si="25"/>
        <v>14.501465067510596</v>
      </c>
      <c r="N133" s="351">
        <f t="shared" si="31"/>
        <v>36494</v>
      </c>
      <c r="O133" s="353">
        <f t="shared" si="32"/>
        <v>231.13099999999986</v>
      </c>
      <c r="P133" s="354">
        <f t="shared" si="32"/>
        <v>662.56073858114667</v>
      </c>
    </row>
    <row r="134" spans="1:16">
      <c r="A134" s="350">
        <v>36524</v>
      </c>
      <c r="B134" s="346">
        <v>228.94900000000001</v>
      </c>
      <c r="C134" s="346">
        <v>2014.81</v>
      </c>
      <c r="D134" s="346"/>
      <c r="E134" s="351">
        <f t="shared" si="26"/>
        <v>36525</v>
      </c>
      <c r="F134" s="353">
        <f t="shared" si="27"/>
        <v>-0.94405337232996711</v>
      </c>
      <c r="G134" s="353">
        <f t="shared" si="28"/>
        <v>5.5443511422390124</v>
      </c>
      <c r="H134" s="354">
        <f t="shared" si="29"/>
        <v>6.550242297877884</v>
      </c>
      <c r="I134" s="361"/>
      <c r="J134" s="351">
        <f t="shared" si="30"/>
        <v>36525</v>
      </c>
      <c r="K134" s="353">
        <f t="shared" si="25"/>
        <v>6.3961298141289449</v>
      </c>
      <c r="L134" s="354">
        <f t="shared" si="25"/>
        <v>14.587062222512854</v>
      </c>
      <c r="N134" s="351">
        <f t="shared" si="31"/>
        <v>36525</v>
      </c>
      <c r="O134" s="353">
        <f t="shared" si="32"/>
        <v>228.94899999999987</v>
      </c>
      <c r="P134" s="354">
        <f t="shared" si="32"/>
        <v>699.29543245869775</v>
      </c>
    </row>
    <row r="135" spans="1:16">
      <c r="A135" s="350">
        <v>36555</v>
      </c>
      <c r="B135" s="346">
        <v>225.8</v>
      </c>
      <c r="C135" s="346">
        <v>1872.61</v>
      </c>
      <c r="D135" s="346"/>
      <c r="E135" s="351">
        <f t="shared" si="26"/>
        <v>36556</v>
      </c>
      <c r="F135" s="353">
        <f t="shared" si="27"/>
        <v>-1.3754154855448175</v>
      </c>
      <c r="G135" s="353">
        <f t="shared" si="28"/>
        <v>-7.0577374541520026</v>
      </c>
      <c r="H135" s="354">
        <f t="shared" si="29"/>
        <v>-5.7615674596574245</v>
      </c>
      <c r="I135" s="361"/>
      <c r="J135" s="351">
        <f t="shared" si="30"/>
        <v>36556</v>
      </c>
      <c r="K135" s="353">
        <f t="shared" ref="K135:L150" si="33">STDEVPA(F100:F135)*SQRT(12)</f>
        <v>6.3811700353541418</v>
      </c>
      <c r="L135" s="354">
        <f t="shared" si="33"/>
        <v>15.427921396590142</v>
      </c>
      <c r="N135" s="351">
        <f t="shared" si="31"/>
        <v>36556</v>
      </c>
      <c r="O135" s="353">
        <f t="shared" si="32"/>
        <v>225.79999999999987</v>
      </c>
      <c r="P135" s="354">
        <f t="shared" si="32"/>
        <v>649.94099680688601</v>
      </c>
    </row>
    <row r="136" spans="1:16">
      <c r="A136" s="350">
        <v>36585</v>
      </c>
      <c r="B136" s="346">
        <v>228.71600000000001</v>
      </c>
      <c r="C136" s="346">
        <v>1883.5</v>
      </c>
      <c r="D136" s="346"/>
      <c r="E136" s="351">
        <f t="shared" si="26"/>
        <v>36585</v>
      </c>
      <c r="F136" s="353">
        <f t="shared" si="27"/>
        <v>1.2914083259521592</v>
      </c>
      <c r="G136" s="353">
        <f t="shared" si="28"/>
        <v>0.58154127127378885</v>
      </c>
      <c r="H136" s="354">
        <f t="shared" si="29"/>
        <v>-0.70081665010920391</v>
      </c>
      <c r="I136" s="361"/>
      <c r="J136" s="351">
        <f t="shared" si="30"/>
        <v>36585</v>
      </c>
      <c r="K136" s="353">
        <f t="shared" si="33"/>
        <v>6.4011372159270792</v>
      </c>
      <c r="L136" s="354">
        <f t="shared" si="33"/>
        <v>15.43733263503302</v>
      </c>
      <c r="N136" s="351">
        <f t="shared" si="31"/>
        <v>36585</v>
      </c>
      <c r="O136" s="353">
        <f t="shared" si="32"/>
        <v>228.71599999999984</v>
      </c>
      <c r="P136" s="354">
        <f t="shared" si="32"/>
        <v>653.72067194224633</v>
      </c>
    </row>
    <row r="137" spans="1:16">
      <c r="A137" s="350">
        <v>36615</v>
      </c>
      <c r="B137" s="346">
        <v>235.81</v>
      </c>
      <c r="C137" s="346">
        <v>2053.0500000000002</v>
      </c>
      <c r="D137" s="346"/>
      <c r="E137" s="351">
        <f t="shared" si="26"/>
        <v>36616</v>
      </c>
      <c r="F137" s="353">
        <f t="shared" si="27"/>
        <v>3.1016631980272491</v>
      </c>
      <c r="G137" s="353">
        <f t="shared" si="28"/>
        <v>9.0018582426333982</v>
      </c>
      <c r="H137" s="354">
        <f t="shared" si="29"/>
        <v>5.7226962801498749</v>
      </c>
      <c r="I137" s="361"/>
      <c r="J137" s="351">
        <f t="shared" si="30"/>
        <v>36616</v>
      </c>
      <c r="K137" s="353">
        <f t="shared" si="33"/>
        <v>6.4082992299265031</v>
      </c>
      <c r="L137" s="354">
        <f t="shared" si="33"/>
        <v>15.812371169327289</v>
      </c>
      <c r="N137" s="351">
        <f t="shared" si="31"/>
        <v>36616</v>
      </c>
      <c r="O137" s="353">
        <f t="shared" si="32"/>
        <v>235.80999999999983</v>
      </c>
      <c r="P137" s="354">
        <f t="shared" si="32"/>
        <v>712.56768013327792</v>
      </c>
    </row>
    <row r="138" spans="1:16">
      <c r="A138" s="350">
        <v>36646</v>
      </c>
      <c r="B138" s="346">
        <v>234.44300000000001</v>
      </c>
      <c r="C138" s="346">
        <v>2005.55</v>
      </c>
      <c r="D138" s="346"/>
      <c r="E138" s="351">
        <f t="shared" si="26"/>
        <v>36646</v>
      </c>
      <c r="F138" s="353">
        <f t="shared" si="27"/>
        <v>-0.57970399898222835</v>
      </c>
      <c r="G138" s="353">
        <f t="shared" si="28"/>
        <v>-2.313630939334177</v>
      </c>
      <c r="H138" s="354">
        <f t="shared" si="29"/>
        <v>-1.7440371937076038</v>
      </c>
      <c r="I138" s="361"/>
      <c r="J138" s="351">
        <f t="shared" si="30"/>
        <v>36646</v>
      </c>
      <c r="K138" s="353">
        <f t="shared" si="33"/>
        <v>6.385406860532246</v>
      </c>
      <c r="L138" s="354">
        <f t="shared" si="33"/>
        <v>15.97525632839964</v>
      </c>
      <c r="N138" s="351">
        <f t="shared" si="31"/>
        <v>36646</v>
      </c>
      <c r="O138" s="353">
        <f t="shared" si="32"/>
        <v>234.44299999999984</v>
      </c>
      <c r="P138" s="354">
        <f t="shared" si="32"/>
        <v>696.08149382201861</v>
      </c>
    </row>
    <row r="139" spans="1:16">
      <c r="A139" s="350">
        <v>36676</v>
      </c>
      <c r="B139" s="346">
        <v>233.10499999999999</v>
      </c>
      <c r="C139" s="346">
        <v>1966.59</v>
      </c>
      <c r="D139" s="346"/>
      <c r="E139" s="351">
        <f t="shared" si="26"/>
        <v>36677</v>
      </c>
      <c r="F139" s="353">
        <f t="shared" si="27"/>
        <v>-0.57071441672390533</v>
      </c>
      <c r="G139" s="353">
        <f t="shared" si="28"/>
        <v>-1.9426092593054278</v>
      </c>
      <c r="H139" s="354">
        <f t="shared" si="29"/>
        <v>-1.3797693853814352</v>
      </c>
      <c r="I139" s="361"/>
      <c r="J139" s="351">
        <f t="shared" si="30"/>
        <v>36677</v>
      </c>
      <c r="K139" s="353">
        <f t="shared" si="33"/>
        <v>6.4054981104517639</v>
      </c>
      <c r="L139" s="354">
        <f t="shared" si="33"/>
        <v>15.926553213348848</v>
      </c>
      <c r="N139" s="351">
        <f t="shared" si="31"/>
        <v>36677</v>
      </c>
      <c r="O139" s="353">
        <f t="shared" si="32"/>
        <v>233.10499999999982</v>
      </c>
      <c r="P139" s="354">
        <f t="shared" si="32"/>
        <v>682.55935027072053</v>
      </c>
    </row>
    <row r="140" spans="1:16">
      <c r="A140" s="350">
        <v>36707</v>
      </c>
      <c r="B140" s="346">
        <v>240.179</v>
      </c>
      <c r="C140" s="346">
        <v>2012.83</v>
      </c>
      <c r="D140" s="346"/>
      <c r="E140" s="351">
        <f t="shared" si="26"/>
        <v>36707</v>
      </c>
      <c r="F140" s="353">
        <f t="shared" si="27"/>
        <v>3.034683940713423</v>
      </c>
      <c r="G140" s="353">
        <f t="shared" si="28"/>
        <v>2.3512781006717276</v>
      </c>
      <c r="H140" s="354">
        <f t="shared" si="29"/>
        <v>-0.66327746531927856</v>
      </c>
      <c r="I140" s="361"/>
      <c r="J140" s="351">
        <f t="shared" si="30"/>
        <v>36707</v>
      </c>
      <c r="K140" s="353">
        <f t="shared" si="33"/>
        <v>6.5372890696132275</v>
      </c>
      <c r="L140" s="354">
        <f t="shared" si="33"/>
        <v>15.847293307433725</v>
      </c>
      <c r="N140" s="351">
        <f t="shared" si="31"/>
        <v>36707</v>
      </c>
      <c r="O140" s="353">
        <f t="shared" si="32"/>
        <v>240.17899999999983</v>
      </c>
      <c r="P140" s="354">
        <f t="shared" si="32"/>
        <v>698.60821879772323</v>
      </c>
    </row>
    <row r="141" spans="1:16">
      <c r="A141" s="350">
        <v>36737</v>
      </c>
      <c r="B141" s="346">
        <v>241.17</v>
      </c>
      <c r="C141" s="346">
        <v>1966.2</v>
      </c>
      <c r="D141" s="346"/>
      <c r="E141" s="351">
        <f t="shared" si="26"/>
        <v>36738</v>
      </c>
      <c r="F141" s="353">
        <f t="shared" si="27"/>
        <v>0.41260892917365233</v>
      </c>
      <c r="G141" s="353">
        <f t="shared" si="28"/>
        <v>-2.3166387623395845</v>
      </c>
      <c r="H141" s="354">
        <f t="shared" si="29"/>
        <v>-2.7180328452956704</v>
      </c>
      <c r="I141" s="361"/>
      <c r="J141" s="351">
        <f t="shared" si="30"/>
        <v>36738</v>
      </c>
      <c r="K141" s="353">
        <f t="shared" si="33"/>
        <v>6.23425811829821</v>
      </c>
      <c r="L141" s="354">
        <f t="shared" si="33"/>
        <v>15.586354976534414</v>
      </c>
      <c r="N141" s="351">
        <f t="shared" si="31"/>
        <v>36738</v>
      </c>
      <c r="O141" s="353">
        <f t="shared" si="32"/>
        <v>241.16999999999982</v>
      </c>
      <c r="P141" s="354">
        <f t="shared" si="32"/>
        <v>682.42399000416503</v>
      </c>
    </row>
    <row r="142" spans="1:16">
      <c r="A142" s="350">
        <v>36768</v>
      </c>
      <c r="B142" s="346">
        <v>243.54400000000001</v>
      </c>
      <c r="C142" s="346">
        <v>2083.48</v>
      </c>
      <c r="D142" s="346"/>
      <c r="E142" s="351">
        <f t="shared" si="26"/>
        <v>36769</v>
      </c>
      <c r="F142" s="353">
        <f t="shared" si="27"/>
        <v>0.98436787328441966</v>
      </c>
      <c r="G142" s="353">
        <f t="shared" si="28"/>
        <v>5.9648052080154557</v>
      </c>
      <c r="H142" s="354">
        <f t="shared" si="29"/>
        <v>4.9318893999321878</v>
      </c>
      <c r="I142" s="361"/>
      <c r="J142" s="351">
        <f t="shared" si="30"/>
        <v>36769</v>
      </c>
      <c r="K142" s="353">
        <f t="shared" si="33"/>
        <v>6.1086935041929014</v>
      </c>
      <c r="L142" s="354">
        <f t="shared" si="33"/>
        <v>15.29119171857462</v>
      </c>
      <c r="N142" s="351">
        <f t="shared" si="31"/>
        <v>36769</v>
      </c>
      <c r="O142" s="353">
        <f t="shared" si="32"/>
        <v>243.54399999999984</v>
      </c>
      <c r="P142" s="354">
        <f t="shared" si="32"/>
        <v>723.12925170068036</v>
      </c>
    </row>
    <row r="143" spans="1:16">
      <c r="A143" s="350">
        <v>36799</v>
      </c>
      <c r="B143" s="346">
        <v>244.78700000000001</v>
      </c>
      <c r="C143" s="346">
        <v>1993.33</v>
      </c>
      <c r="D143" s="346"/>
      <c r="E143" s="351">
        <f t="shared" si="26"/>
        <v>36799</v>
      </c>
      <c r="F143" s="353">
        <f t="shared" si="27"/>
        <v>0.51038005452812563</v>
      </c>
      <c r="G143" s="353">
        <f t="shared" si="28"/>
        <v>-4.3268953865647886</v>
      </c>
      <c r="H143" s="354">
        <f t="shared" si="29"/>
        <v>-4.8127123173433706</v>
      </c>
      <c r="I143" s="361"/>
      <c r="J143" s="351">
        <f t="shared" si="30"/>
        <v>36799</v>
      </c>
      <c r="K143" s="353">
        <f t="shared" si="33"/>
        <v>6.0292183746864181</v>
      </c>
      <c r="L143" s="354">
        <f t="shared" si="33"/>
        <v>15.490355296791368</v>
      </c>
      <c r="N143" s="351">
        <f t="shared" si="31"/>
        <v>36799</v>
      </c>
      <c r="O143" s="353">
        <f t="shared" si="32"/>
        <v>244.78699999999981</v>
      </c>
      <c r="P143" s="354">
        <f t="shared" si="32"/>
        <v>691.84020546994316</v>
      </c>
    </row>
    <row r="144" spans="1:16">
      <c r="A144" s="350">
        <v>36829</v>
      </c>
      <c r="B144" s="346">
        <v>247.262</v>
      </c>
      <c r="C144" s="346">
        <v>1942.2</v>
      </c>
      <c r="D144" s="346"/>
      <c r="E144" s="351">
        <f t="shared" si="26"/>
        <v>36830</v>
      </c>
      <c r="F144" s="353">
        <f t="shared" si="27"/>
        <v>1.0110831049034541</v>
      </c>
      <c r="G144" s="353">
        <f t="shared" si="28"/>
        <v>-2.5650544566128031</v>
      </c>
      <c r="H144" s="354">
        <f t="shared" si="29"/>
        <v>-3.5403417640837653</v>
      </c>
      <c r="I144" s="361"/>
      <c r="J144" s="351">
        <f t="shared" si="30"/>
        <v>36830</v>
      </c>
      <c r="K144" s="353">
        <f t="shared" si="33"/>
        <v>5.9160551942959607</v>
      </c>
      <c r="L144" s="354">
        <f t="shared" si="33"/>
        <v>15.283915787213298</v>
      </c>
      <c r="N144" s="351">
        <f t="shared" si="31"/>
        <v>36830</v>
      </c>
      <c r="O144" s="353">
        <f t="shared" si="32"/>
        <v>247.26199999999983</v>
      </c>
      <c r="P144" s="354">
        <f t="shared" si="32"/>
        <v>674.09412744689723</v>
      </c>
    </row>
    <row r="145" spans="1:16">
      <c r="A145" s="350">
        <v>36860</v>
      </c>
      <c r="B145" s="346">
        <v>253.471</v>
      </c>
      <c r="C145" s="346">
        <v>1828.42</v>
      </c>
      <c r="D145" s="346"/>
      <c r="E145" s="351">
        <f t="shared" si="26"/>
        <v>36860</v>
      </c>
      <c r="F145" s="353">
        <f t="shared" si="27"/>
        <v>2.5111015845540319</v>
      </c>
      <c r="G145" s="353">
        <f t="shared" si="28"/>
        <v>-5.8583050149315197</v>
      </c>
      <c r="H145" s="354">
        <f t="shared" si="29"/>
        <v>-8.164390461244075</v>
      </c>
      <c r="I145" s="361"/>
      <c r="J145" s="351">
        <f t="shared" si="30"/>
        <v>36860</v>
      </c>
      <c r="K145" s="353">
        <f t="shared" si="33"/>
        <v>6.037473649839872</v>
      </c>
      <c r="L145" s="354">
        <f t="shared" si="33"/>
        <v>15.600529769855951</v>
      </c>
      <c r="N145" s="351">
        <f t="shared" si="31"/>
        <v>36860</v>
      </c>
      <c r="O145" s="353">
        <f t="shared" si="32"/>
        <v>253.4709999999998</v>
      </c>
      <c r="P145" s="354">
        <f t="shared" si="32"/>
        <v>634.60363737331681</v>
      </c>
    </row>
    <row r="146" spans="1:16">
      <c r="A146" s="350">
        <v>36890</v>
      </c>
      <c r="B146" s="346">
        <v>260.97399999999999</v>
      </c>
      <c r="C146" s="346">
        <v>1837.36</v>
      </c>
      <c r="D146" s="346"/>
      <c r="E146" s="351">
        <f t="shared" si="26"/>
        <v>36891</v>
      </c>
      <c r="F146" s="353">
        <f t="shared" si="27"/>
        <v>2.9601019446011456</v>
      </c>
      <c r="G146" s="353">
        <f t="shared" si="28"/>
        <v>0.48894674090196322</v>
      </c>
      <c r="H146" s="354">
        <f t="shared" si="29"/>
        <v>-2.4001095152652585</v>
      </c>
      <c r="I146" s="361"/>
      <c r="J146" s="351">
        <f t="shared" si="30"/>
        <v>36891</v>
      </c>
      <c r="K146" s="353">
        <f t="shared" si="33"/>
        <v>6.196703521779896</v>
      </c>
      <c r="L146" s="354">
        <f t="shared" si="33"/>
        <v>15.599511850839972</v>
      </c>
      <c r="N146" s="351">
        <f t="shared" si="31"/>
        <v>36891</v>
      </c>
      <c r="O146" s="353">
        <f t="shared" si="32"/>
        <v>260.97399999999976</v>
      </c>
      <c r="P146" s="354">
        <f t="shared" si="32"/>
        <v>637.70651117589898</v>
      </c>
    </row>
    <row r="147" spans="1:16">
      <c r="A147" s="350">
        <v>36921</v>
      </c>
      <c r="B147" s="346">
        <v>259.94099999999997</v>
      </c>
      <c r="C147" s="346">
        <v>1913.13</v>
      </c>
      <c r="D147" s="346"/>
      <c r="E147" s="351">
        <f t="shared" si="26"/>
        <v>36922</v>
      </c>
      <c r="F147" s="353">
        <f t="shared" si="27"/>
        <v>-0.39582487144314005</v>
      </c>
      <c r="G147" s="353">
        <f t="shared" si="28"/>
        <v>4.1238516131841374</v>
      </c>
      <c r="H147" s="354">
        <f t="shared" si="29"/>
        <v>4.5376375827557824</v>
      </c>
      <c r="I147" s="361"/>
      <c r="J147" s="351">
        <f t="shared" si="30"/>
        <v>36922</v>
      </c>
      <c r="K147" s="353">
        <f t="shared" si="33"/>
        <v>6.1079857568038749</v>
      </c>
      <c r="L147" s="354">
        <f t="shared" si="33"/>
        <v>15.696181452140696</v>
      </c>
      <c r="N147" s="351">
        <f t="shared" si="31"/>
        <v>36922</v>
      </c>
      <c r="O147" s="353">
        <f t="shared" ref="O147:P162" si="34">(1+F147/100)*O146</f>
        <v>259.94099999999975</v>
      </c>
      <c r="P147" s="354">
        <f t="shared" si="34"/>
        <v>664.00458142440652</v>
      </c>
    </row>
    <row r="148" spans="1:16">
      <c r="A148" s="350">
        <v>36950</v>
      </c>
      <c r="B148" s="346">
        <v>264.75799999999998</v>
      </c>
      <c r="C148" s="346">
        <v>1729.07</v>
      </c>
      <c r="D148" s="346"/>
      <c r="E148" s="351">
        <f t="shared" si="26"/>
        <v>36950</v>
      </c>
      <c r="F148" s="353">
        <f t="shared" si="27"/>
        <v>1.8531128217557091</v>
      </c>
      <c r="G148" s="353">
        <f t="shared" si="28"/>
        <v>-9.6208830555163605</v>
      </c>
      <c r="H148" s="354">
        <f t="shared" si="29"/>
        <v>-11.265238301898261</v>
      </c>
      <c r="I148" s="361"/>
      <c r="J148" s="351">
        <f t="shared" si="30"/>
        <v>36950</v>
      </c>
      <c r="K148" s="353">
        <f t="shared" si="33"/>
        <v>6.1152458893498407</v>
      </c>
      <c r="L148" s="354">
        <f t="shared" si="33"/>
        <v>16.437898493028907</v>
      </c>
      <c r="N148" s="351">
        <f t="shared" si="31"/>
        <v>36950</v>
      </c>
      <c r="O148" s="353">
        <f t="shared" si="34"/>
        <v>264.75799999999975</v>
      </c>
      <c r="P148" s="354">
        <f t="shared" si="34"/>
        <v>600.12147716229344</v>
      </c>
    </row>
    <row r="149" spans="1:16">
      <c r="A149" s="350">
        <v>36980</v>
      </c>
      <c r="B149" s="346">
        <v>265.54700000000003</v>
      </c>
      <c r="C149" s="346">
        <v>1619.54</v>
      </c>
      <c r="D149" s="346"/>
      <c r="E149" s="351">
        <f t="shared" si="26"/>
        <v>36981</v>
      </c>
      <c r="F149" s="353">
        <f t="shared" si="27"/>
        <v>0.29800799220420782</v>
      </c>
      <c r="G149" s="353">
        <f t="shared" si="28"/>
        <v>-6.3346191883498104</v>
      </c>
      <c r="H149" s="354">
        <f t="shared" si="29"/>
        <v>-6.612920149988966</v>
      </c>
      <c r="I149" s="361"/>
      <c r="J149" s="351">
        <f t="shared" si="30"/>
        <v>36981</v>
      </c>
      <c r="K149" s="353">
        <f t="shared" si="33"/>
        <v>6.1022214552109997</v>
      </c>
      <c r="L149" s="354">
        <f t="shared" si="33"/>
        <v>16.767020639364745</v>
      </c>
      <c r="N149" s="351">
        <f t="shared" si="31"/>
        <v>36981</v>
      </c>
      <c r="O149" s="353">
        <f t="shared" si="34"/>
        <v>265.5469999999998</v>
      </c>
      <c r="P149" s="354">
        <f t="shared" si="34"/>
        <v>562.10606691656244</v>
      </c>
    </row>
    <row r="150" spans="1:16">
      <c r="A150" s="350">
        <v>37011</v>
      </c>
      <c r="B150" s="346">
        <v>258.596</v>
      </c>
      <c r="C150" s="346">
        <v>1745.39</v>
      </c>
      <c r="D150" s="346"/>
      <c r="E150" s="351">
        <f t="shared" si="26"/>
        <v>37011</v>
      </c>
      <c r="F150" s="353">
        <f t="shared" si="27"/>
        <v>-2.6176157139790823</v>
      </c>
      <c r="G150" s="353">
        <f t="shared" si="28"/>
        <v>7.7707250206848988</v>
      </c>
      <c r="H150" s="354">
        <f t="shared" si="29"/>
        <v>10.667576904003994</v>
      </c>
      <c r="I150" s="361"/>
      <c r="J150" s="351">
        <f t="shared" si="30"/>
        <v>37011</v>
      </c>
      <c r="K150" s="353">
        <f t="shared" si="33"/>
        <v>6.3533019690111443</v>
      </c>
      <c r="L150" s="354">
        <f t="shared" si="33"/>
        <v>17.272242329577143</v>
      </c>
      <c r="N150" s="351">
        <f t="shared" si="31"/>
        <v>37011</v>
      </c>
      <c r="O150" s="353">
        <f t="shared" si="34"/>
        <v>258.59599999999978</v>
      </c>
      <c r="P150" s="354">
        <f t="shared" si="34"/>
        <v>605.78578370123557</v>
      </c>
    </row>
    <row r="151" spans="1:16">
      <c r="A151" s="350">
        <v>37041</v>
      </c>
      <c r="B151" s="346">
        <v>256.233</v>
      </c>
      <c r="C151" s="346">
        <v>1746.11</v>
      </c>
      <c r="D151" s="346"/>
      <c r="E151" s="351">
        <f t="shared" si="26"/>
        <v>37042</v>
      </c>
      <c r="F151" s="353">
        <f t="shared" si="27"/>
        <v>-0.91378056891830983</v>
      </c>
      <c r="G151" s="353">
        <f t="shared" si="28"/>
        <v>4.1251525447028037E-2</v>
      </c>
      <c r="H151" s="354">
        <f t="shared" si="29"/>
        <v>0.9638394721776633</v>
      </c>
      <c r="I151" s="361"/>
      <c r="J151" s="351">
        <f t="shared" si="30"/>
        <v>37042</v>
      </c>
      <c r="K151" s="353">
        <f t="shared" ref="K151:L166" si="35">STDEVPA(F116:F151)*SQRT(12)</f>
        <v>6.3819607343544966</v>
      </c>
      <c r="L151" s="354">
        <f t="shared" si="35"/>
        <v>17.223945981660702</v>
      </c>
      <c r="N151" s="351">
        <f t="shared" si="31"/>
        <v>37042</v>
      </c>
      <c r="O151" s="353">
        <f t="shared" si="34"/>
        <v>256.23299999999978</v>
      </c>
      <c r="P151" s="354">
        <f t="shared" si="34"/>
        <v>606.0356795779536</v>
      </c>
    </row>
    <row r="152" spans="1:16">
      <c r="A152" s="350">
        <v>37072</v>
      </c>
      <c r="B152" s="346">
        <v>259.64400000000001</v>
      </c>
      <c r="C152" s="346">
        <v>1714.32</v>
      </c>
      <c r="D152" s="346"/>
      <c r="E152" s="351">
        <f t="shared" si="26"/>
        <v>37072</v>
      </c>
      <c r="F152" s="353">
        <f t="shared" si="27"/>
        <v>1.3312102656566571</v>
      </c>
      <c r="G152" s="353">
        <f t="shared" si="28"/>
        <v>-1.8206184031933859</v>
      </c>
      <c r="H152" s="354">
        <f t="shared" si="29"/>
        <v>-3.1104224064698371</v>
      </c>
      <c r="I152" s="361"/>
      <c r="J152" s="351">
        <f t="shared" si="30"/>
        <v>37072</v>
      </c>
      <c r="K152" s="353">
        <f t="shared" si="35"/>
        <v>6.3824178420893221</v>
      </c>
      <c r="L152" s="354">
        <f t="shared" si="35"/>
        <v>17.155798447754162</v>
      </c>
      <c r="N152" s="351">
        <f t="shared" si="31"/>
        <v>37072</v>
      </c>
      <c r="O152" s="353">
        <f t="shared" si="34"/>
        <v>259.64399999999978</v>
      </c>
      <c r="P152" s="354">
        <f t="shared" si="34"/>
        <v>595.00208246563932</v>
      </c>
    </row>
    <row r="153" spans="1:16">
      <c r="A153" s="350">
        <v>37102</v>
      </c>
      <c r="B153" s="346">
        <v>266.84399999999999</v>
      </c>
      <c r="C153" s="346">
        <v>1688.03</v>
      </c>
      <c r="D153" s="346"/>
      <c r="E153" s="351">
        <f t="shared" si="26"/>
        <v>37103</v>
      </c>
      <c r="F153" s="353">
        <f t="shared" si="27"/>
        <v>2.7730276840597146</v>
      </c>
      <c r="G153" s="353">
        <f t="shared" si="28"/>
        <v>-1.533552662280091</v>
      </c>
      <c r="H153" s="354">
        <f t="shared" si="29"/>
        <v>-4.1903799502520318</v>
      </c>
      <c r="I153" s="361"/>
      <c r="J153" s="351">
        <f t="shared" si="30"/>
        <v>37103</v>
      </c>
      <c r="K153" s="353">
        <f t="shared" si="35"/>
        <v>6.5239586825032418</v>
      </c>
      <c r="L153" s="354">
        <f t="shared" si="35"/>
        <v>17.19000632307699</v>
      </c>
      <c r="N153" s="351">
        <f t="shared" si="31"/>
        <v>37103</v>
      </c>
      <c r="O153" s="353">
        <f t="shared" si="34"/>
        <v>266.84399999999977</v>
      </c>
      <c r="P153" s="354">
        <f t="shared" si="34"/>
        <v>585.87741218936549</v>
      </c>
    </row>
    <row r="154" spans="1:16">
      <c r="A154" s="350">
        <v>37133</v>
      </c>
      <c r="B154" s="346">
        <v>272.24099999999999</v>
      </c>
      <c r="C154" s="346">
        <v>1584.77</v>
      </c>
      <c r="D154" s="346"/>
      <c r="E154" s="351">
        <f t="shared" si="26"/>
        <v>37134</v>
      </c>
      <c r="F154" s="353">
        <f t="shared" si="27"/>
        <v>2.0225300175383376</v>
      </c>
      <c r="G154" s="353">
        <f t="shared" si="28"/>
        <v>-6.1171898603697761</v>
      </c>
      <c r="H154" s="354">
        <f t="shared" si="29"/>
        <v>-7.978355248109259</v>
      </c>
      <c r="I154" s="361"/>
      <c r="J154" s="351">
        <f t="shared" si="30"/>
        <v>37134</v>
      </c>
      <c r="K154" s="353">
        <f t="shared" si="35"/>
        <v>6.3303444832340503</v>
      </c>
      <c r="L154" s="354">
        <f t="shared" si="35"/>
        <v>16.537414061654285</v>
      </c>
      <c r="N154" s="351">
        <f t="shared" si="31"/>
        <v>37134</v>
      </c>
      <c r="O154" s="353">
        <f t="shared" si="34"/>
        <v>272.24099999999976</v>
      </c>
      <c r="P154" s="354">
        <f t="shared" si="34"/>
        <v>550.03817853672081</v>
      </c>
    </row>
    <row r="155" spans="1:16">
      <c r="A155" s="350">
        <v>37164</v>
      </c>
      <c r="B155" s="346">
        <v>277.31099999999998</v>
      </c>
      <c r="C155" s="346">
        <v>1462.69</v>
      </c>
      <c r="D155" s="346"/>
      <c r="E155" s="351">
        <f t="shared" si="26"/>
        <v>37164</v>
      </c>
      <c r="F155" s="353">
        <f t="shared" si="27"/>
        <v>1.862320517482674</v>
      </c>
      <c r="G155" s="353">
        <f t="shared" si="28"/>
        <v>-7.7033260346927257</v>
      </c>
      <c r="H155" s="354">
        <f t="shared" si="29"/>
        <v>-9.3907604927708661</v>
      </c>
      <c r="I155" s="361"/>
      <c r="J155" s="351">
        <f t="shared" si="30"/>
        <v>37164</v>
      </c>
      <c r="K155" s="353">
        <f t="shared" si="35"/>
        <v>5.6728143690549846</v>
      </c>
      <c r="L155" s="354">
        <f t="shared" si="35"/>
        <v>17.169996206614648</v>
      </c>
      <c r="N155" s="351">
        <f t="shared" si="31"/>
        <v>37164</v>
      </c>
      <c r="O155" s="353">
        <f t="shared" si="34"/>
        <v>277.31099999999975</v>
      </c>
      <c r="P155" s="354">
        <f t="shared" si="34"/>
        <v>507.66694432875192</v>
      </c>
    </row>
    <row r="156" spans="1:16">
      <c r="A156" s="350">
        <v>37194</v>
      </c>
      <c r="B156" s="346">
        <v>281.76799999999997</v>
      </c>
      <c r="C156" s="346">
        <v>1490.44</v>
      </c>
      <c r="D156" s="346"/>
      <c r="E156" s="351">
        <f t="shared" si="26"/>
        <v>37195</v>
      </c>
      <c r="F156" s="353">
        <f t="shared" si="27"/>
        <v>1.607220773788276</v>
      </c>
      <c r="G156" s="353">
        <f t="shared" si="28"/>
        <v>1.8971894249635968</v>
      </c>
      <c r="H156" s="354">
        <f t="shared" si="29"/>
        <v>0.28538193345617469</v>
      </c>
      <c r="I156" s="361"/>
      <c r="J156" s="351">
        <f t="shared" si="30"/>
        <v>37195</v>
      </c>
      <c r="K156" s="353">
        <f t="shared" si="35"/>
        <v>5.6650606582249692</v>
      </c>
      <c r="L156" s="354">
        <f t="shared" si="35"/>
        <v>16.577208283536557</v>
      </c>
      <c r="N156" s="351">
        <f t="shared" si="31"/>
        <v>37195</v>
      </c>
      <c r="O156" s="353">
        <f t="shared" si="34"/>
        <v>281.76799999999974</v>
      </c>
      <c r="P156" s="354">
        <f t="shared" si="34"/>
        <v>517.29834791059284</v>
      </c>
    </row>
    <row r="157" spans="1:16">
      <c r="A157" s="350">
        <v>37225</v>
      </c>
      <c r="B157" s="346">
        <v>275.91800000000001</v>
      </c>
      <c r="C157" s="346">
        <v>1604.92</v>
      </c>
      <c r="D157" s="346"/>
      <c r="E157" s="351">
        <f t="shared" si="26"/>
        <v>37225</v>
      </c>
      <c r="F157" s="353">
        <f t="shared" si="27"/>
        <v>-2.076176144913533</v>
      </c>
      <c r="G157" s="353">
        <f t="shared" si="28"/>
        <v>7.6809532755427901</v>
      </c>
      <c r="H157" s="354">
        <f t="shared" si="29"/>
        <v>9.9639996032992997</v>
      </c>
      <c r="I157" s="361"/>
      <c r="J157" s="351">
        <f t="shared" si="30"/>
        <v>37225</v>
      </c>
      <c r="K157" s="353">
        <f t="shared" si="35"/>
        <v>5.8002166418908656</v>
      </c>
      <c r="L157" s="354">
        <f t="shared" si="35"/>
        <v>16.794981845417642</v>
      </c>
      <c r="N157" s="351">
        <f t="shared" si="31"/>
        <v>37225</v>
      </c>
      <c r="O157" s="353">
        <f t="shared" si="34"/>
        <v>275.91799999999978</v>
      </c>
      <c r="P157" s="354">
        <f t="shared" si="34"/>
        <v>557.03179230876026</v>
      </c>
    </row>
    <row r="158" spans="1:16">
      <c r="A158" s="350">
        <v>37255</v>
      </c>
      <c r="B158" s="346">
        <v>269.09300000000002</v>
      </c>
      <c r="C158" s="346">
        <v>1637.23</v>
      </c>
      <c r="D158" s="346"/>
      <c r="E158" s="351">
        <f t="shared" si="26"/>
        <v>37256</v>
      </c>
      <c r="F158" s="353">
        <f t="shared" si="27"/>
        <v>-2.4735609855101814</v>
      </c>
      <c r="G158" s="353">
        <f t="shared" si="28"/>
        <v>2.0131844577922831</v>
      </c>
      <c r="H158" s="354">
        <f t="shared" si="29"/>
        <v>4.6005426719577525</v>
      </c>
      <c r="I158" s="361"/>
      <c r="J158" s="351">
        <f t="shared" si="30"/>
        <v>37256</v>
      </c>
      <c r="K158" s="353">
        <f t="shared" si="35"/>
        <v>5.9994865894269829</v>
      </c>
      <c r="L158" s="354">
        <f t="shared" si="35"/>
        <v>16.48433522642317</v>
      </c>
      <c r="N158" s="351">
        <f t="shared" si="31"/>
        <v>37256</v>
      </c>
      <c r="O158" s="353">
        <f t="shared" si="34"/>
        <v>269.09299999999979</v>
      </c>
      <c r="P158" s="354">
        <f t="shared" si="34"/>
        <v>568.24586977648198</v>
      </c>
    </row>
    <row r="159" spans="1:16">
      <c r="A159" s="350">
        <v>37286</v>
      </c>
      <c r="B159" s="346">
        <v>273.25599999999997</v>
      </c>
      <c r="C159" s="346">
        <v>1571.69</v>
      </c>
      <c r="D159" s="346"/>
      <c r="E159" s="351">
        <f t="shared" si="26"/>
        <v>37287</v>
      </c>
      <c r="F159" s="353">
        <f t="shared" si="27"/>
        <v>1.5470487898235685</v>
      </c>
      <c r="G159" s="353">
        <f t="shared" si="28"/>
        <v>-4.0031028016833332</v>
      </c>
      <c r="H159" s="354">
        <f t="shared" si="29"/>
        <v>-5.4655961523749408</v>
      </c>
      <c r="I159" s="361"/>
      <c r="J159" s="351">
        <f t="shared" si="30"/>
        <v>37287</v>
      </c>
      <c r="K159" s="353">
        <f t="shared" si="35"/>
        <v>6.0458983517778346</v>
      </c>
      <c r="L159" s="354">
        <f t="shared" si="35"/>
        <v>16.478889203925824</v>
      </c>
      <c r="N159" s="351">
        <f t="shared" si="31"/>
        <v>37287</v>
      </c>
      <c r="O159" s="353">
        <f t="shared" si="34"/>
        <v>273.25599999999974</v>
      </c>
      <c r="P159" s="354">
        <f t="shared" si="34"/>
        <v>545.49840344300981</v>
      </c>
    </row>
    <row r="160" spans="1:16">
      <c r="A160" s="350">
        <v>37315</v>
      </c>
      <c r="B160" s="346">
        <v>275.66000000000003</v>
      </c>
      <c r="C160" s="346">
        <v>1564.59</v>
      </c>
      <c r="D160" s="346"/>
      <c r="E160" s="351">
        <f t="shared" si="26"/>
        <v>37315</v>
      </c>
      <c r="F160" s="353">
        <f t="shared" si="27"/>
        <v>0.87976110314138545</v>
      </c>
      <c r="G160" s="353">
        <f t="shared" si="28"/>
        <v>-0.45174302820532031</v>
      </c>
      <c r="H160" s="354">
        <f t="shared" si="29"/>
        <v>-1.3198922328784612</v>
      </c>
      <c r="I160" s="361"/>
      <c r="J160" s="351">
        <f t="shared" si="30"/>
        <v>37315</v>
      </c>
      <c r="K160" s="353">
        <f t="shared" si="35"/>
        <v>5.4446365670693631</v>
      </c>
      <c r="L160" s="354">
        <f t="shared" si="35"/>
        <v>16.390119295744583</v>
      </c>
      <c r="N160" s="351">
        <f t="shared" si="31"/>
        <v>37315</v>
      </c>
      <c r="O160" s="353">
        <f t="shared" si="34"/>
        <v>275.65999999999974</v>
      </c>
      <c r="P160" s="354">
        <f t="shared" si="34"/>
        <v>543.03415243648465</v>
      </c>
    </row>
    <row r="161" spans="1:16">
      <c r="A161" s="350">
        <v>37345</v>
      </c>
      <c r="B161" s="346">
        <v>265.41899999999998</v>
      </c>
      <c r="C161" s="346">
        <v>1623.43</v>
      </c>
      <c r="D161" s="346"/>
      <c r="E161" s="351">
        <f t="shared" si="26"/>
        <v>37346</v>
      </c>
      <c r="F161" s="353">
        <f t="shared" si="27"/>
        <v>-3.7150837988827012</v>
      </c>
      <c r="G161" s="353">
        <f t="shared" si="28"/>
        <v>3.7607296480228092</v>
      </c>
      <c r="H161" s="354">
        <f t="shared" si="29"/>
        <v>7.7642622976274334</v>
      </c>
      <c r="I161" s="361"/>
      <c r="J161" s="351">
        <f t="shared" si="30"/>
        <v>37346</v>
      </c>
      <c r="K161" s="353">
        <f t="shared" si="35"/>
        <v>5.9121624321862489</v>
      </c>
      <c r="L161" s="354">
        <f t="shared" si="35"/>
        <v>16.259188844988522</v>
      </c>
      <c r="N161" s="351">
        <f t="shared" si="31"/>
        <v>37346</v>
      </c>
      <c r="O161" s="353">
        <f t="shared" si="34"/>
        <v>265.4189999999997</v>
      </c>
      <c r="P161" s="354">
        <f t="shared" si="34"/>
        <v>563.45619880605295</v>
      </c>
    </row>
    <row r="162" spans="1:16">
      <c r="A162" s="350">
        <v>37376</v>
      </c>
      <c r="B162" s="346">
        <v>273.012</v>
      </c>
      <c r="C162" s="346">
        <v>1525</v>
      </c>
      <c r="D162" s="346"/>
      <c r="E162" s="351">
        <f t="shared" si="26"/>
        <v>37376</v>
      </c>
      <c r="F162" s="353">
        <f t="shared" si="27"/>
        <v>2.8607597798198325</v>
      </c>
      <c r="G162" s="353">
        <f t="shared" si="28"/>
        <v>-6.0630886456453315</v>
      </c>
      <c r="H162" s="354">
        <f t="shared" si="29"/>
        <v>-8.675658671554876</v>
      </c>
      <c r="I162" s="361"/>
      <c r="J162" s="351">
        <f t="shared" si="30"/>
        <v>37376</v>
      </c>
      <c r="K162" s="353">
        <f t="shared" si="35"/>
        <v>6.0596343120099352</v>
      </c>
      <c r="L162" s="354">
        <f t="shared" si="35"/>
        <v>16.51176751094059</v>
      </c>
      <c r="N162" s="351">
        <f t="shared" si="31"/>
        <v>37376</v>
      </c>
      <c r="O162" s="353">
        <f t="shared" si="34"/>
        <v>273.01199999999972</v>
      </c>
      <c r="P162" s="354">
        <f t="shared" si="34"/>
        <v>529.29334999305831</v>
      </c>
    </row>
    <row r="163" spans="1:16">
      <c r="A163" s="350">
        <v>37406</v>
      </c>
      <c r="B163" s="346">
        <v>275.44900000000001</v>
      </c>
      <c r="C163" s="346">
        <v>1510.25</v>
      </c>
      <c r="D163" s="346"/>
      <c r="E163" s="351">
        <f t="shared" si="26"/>
        <v>37407</v>
      </c>
      <c r="F163" s="353">
        <f t="shared" si="27"/>
        <v>0.89263475598142517</v>
      </c>
      <c r="G163" s="353">
        <f t="shared" si="28"/>
        <v>-0.96721311475409522</v>
      </c>
      <c r="H163" s="354">
        <f t="shared" si="29"/>
        <v>-1.8433931032069362</v>
      </c>
      <c r="I163" s="361"/>
      <c r="J163" s="351">
        <f t="shared" si="30"/>
        <v>37407</v>
      </c>
      <c r="K163" s="353">
        <f t="shared" si="35"/>
        <v>5.871208472526134</v>
      </c>
      <c r="L163" s="354">
        <f t="shared" si="35"/>
        <v>16.474966224641634</v>
      </c>
      <c r="N163" s="351">
        <f t="shared" si="31"/>
        <v>37407</v>
      </c>
      <c r="O163" s="353">
        <f t="shared" ref="O163:P178" si="36">(1+F163/100)*O162</f>
        <v>275.44899999999973</v>
      </c>
      <c r="P163" s="354">
        <f t="shared" si="36"/>
        <v>524.17395529640419</v>
      </c>
    </row>
    <row r="164" spans="1:16">
      <c r="A164" s="350">
        <v>37437</v>
      </c>
      <c r="B164" s="346">
        <v>280.97500000000002</v>
      </c>
      <c r="C164" s="346">
        <v>1405.94</v>
      </c>
      <c r="D164" s="346"/>
      <c r="E164" s="351">
        <f t="shared" si="26"/>
        <v>37437</v>
      </c>
      <c r="F164" s="353">
        <f t="shared" si="27"/>
        <v>2.006179002283548</v>
      </c>
      <c r="G164" s="353">
        <f t="shared" si="28"/>
        <v>-6.9068035093527547</v>
      </c>
      <c r="H164" s="354">
        <f t="shared" si="29"/>
        <v>-8.7376888329841034</v>
      </c>
      <c r="I164" s="361"/>
      <c r="J164" s="351">
        <f t="shared" si="30"/>
        <v>37437</v>
      </c>
      <c r="K164" s="353">
        <f t="shared" si="35"/>
        <v>5.8828608228136225</v>
      </c>
      <c r="L164" s="354">
        <f t="shared" si="35"/>
        <v>16.516794138224657</v>
      </c>
      <c r="N164" s="351">
        <f t="shared" si="31"/>
        <v>37437</v>
      </c>
      <c r="O164" s="353">
        <f t="shared" si="36"/>
        <v>280.97499999999974</v>
      </c>
      <c r="P164" s="354">
        <f t="shared" si="36"/>
        <v>487.970290156879</v>
      </c>
    </row>
    <row r="165" spans="1:16">
      <c r="A165" s="350">
        <v>37467</v>
      </c>
      <c r="B165" s="346">
        <v>287.23599999999999</v>
      </c>
      <c r="C165" s="346">
        <v>1283.6199999999999</v>
      </c>
      <c r="D165" s="346"/>
      <c r="E165" s="351">
        <f t="shared" si="26"/>
        <v>37468</v>
      </c>
      <c r="F165" s="353">
        <f t="shared" si="27"/>
        <v>2.2283121274134565</v>
      </c>
      <c r="G165" s="353">
        <f t="shared" si="28"/>
        <v>-8.7002290282657935</v>
      </c>
      <c r="H165" s="354">
        <f t="shared" si="29"/>
        <v>-10.690327296080493</v>
      </c>
      <c r="I165" s="361"/>
      <c r="J165" s="351">
        <f t="shared" si="30"/>
        <v>37468</v>
      </c>
      <c r="K165" s="353">
        <f t="shared" si="35"/>
        <v>5.9422465292521034</v>
      </c>
      <c r="L165" s="354">
        <f t="shared" si="35"/>
        <v>17.086527962522482</v>
      </c>
      <c r="N165" s="351">
        <f t="shared" si="31"/>
        <v>37468</v>
      </c>
      <c r="O165" s="353">
        <f t="shared" si="36"/>
        <v>287.23599999999971</v>
      </c>
      <c r="P165" s="354">
        <f t="shared" si="36"/>
        <v>445.51575732333737</v>
      </c>
    </row>
    <row r="166" spans="1:16">
      <c r="A166" s="350">
        <v>37498</v>
      </c>
      <c r="B166" s="346">
        <v>298.46800000000002</v>
      </c>
      <c r="C166" s="346">
        <v>1304.8599999999999</v>
      </c>
      <c r="D166" s="346"/>
      <c r="E166" s="351">
        <f t="shared" si="26"/>
        <v>37499</v>
      </c>
      <c r="F166" s="353">
        <f t="shared" si="27"/>
        <v>3.9103733515297723</v>
      </c>
      <c r="G166" s="353">
        <f t="shared" si="28"/>
        <v>1.654695314812793</v>
      </c>
      <c r="H166" s="354">
        <f t="shared" si="29"/>
        <v>-2.1707919661552944</v>
      </c>
      <c r="I166" s="361"/>
      <c r="J166" s="351">
        <f t="shared" si="30"/>
        <v>37499</v>
      </c>
      <c r="K166" s="353">
        <f t="shared" si="35"/>
        <v>6.2053830881484773</v>
      </c>
      <c r="L166" s="354">
        <f t="shared" si="35"/>
        <v>17.142493888632387</v>
      </c>
      <c r="N166" s="351">
        <f t="shared" si="31"/>
        <v>37499</v>
      </c>
      <c r="O166" s="353">
        <f t="shared" si="36"/>
        <v>298.46799999999973</v>
      </c>
      <c r="P166" s="354">
        <f t="shared" si="36"/>
        <v>452.88768568651938</v>
      </c>
    </row>
    <row r="167" spans="1:16">
      <c r="A167" s="350">
        <v>37529</v>
      </c>
      <c r="B167" s="346">
        <v>312.44099999999997</v>
      </c>
      <c r="C167" s="346">
        <v>1163.04</v>
      </c>
      <c r="D167" s="346"/>
      <c r="E167" s="351">
        <f t="shared" si="26"/>
        <v>37529</v>
      </c>
      <c r="F167" s="353">
        <f t="shared" si="27"/>
        <v>4.6815739040701132</v>
      </c>
      <c r="G167" s="353">
        <f t="shared" si="28"/>
        <v>-10.868598930153418</v>
      </c>
      <c r="H167" s="354">
        <f t="shared" si="29"/>
        <v>-14.854737327959612</v>
      </c>
      <c r="I167" s="361"/>
      <c r="J167" s="351">
        <f t="shared" si="30"/>
        <v>37529</v>
      </c>
      <c r="K167" s="353">
        <f t="shared" ref="K167:L182" si="37">STDEVPA(F132:F167)*SQRT(12)</f>
        <v>6.6010372917509557</v>
      </c>
      <c r="L167" s="354">
        <f t="shared" si="37"/>
        <v>18.042337035101731</v>
      </c>
      <c r="N167" s="351">
        <f t="shared" si="31"/>
        <v>37529</v>
      </c>
      <c r="O167" s="353">
        <f t="shared" si="36"/>
        <v>312.44099999999969</v>
      </c>
      <c r="P167" s="354">
        <f t="shared" si="36"/>
        <v>403.66513952519779</v>
      </c>
    </row>
    <row r="168" spans="1:16">
      <c r="A168" s="350">
        <v>37559</v>
      </c>
      <c r="B168" s="346">
        <v>304.62099999999998</v>
      </c>
      <c r="C168" s="346">
        <v>1272.25</v>
      </c>
      <c r="D168" s="346"/>
      <c r="E168" s="351">
        <f t="shared" si="26"/>
        <v>37560</v>
      </c>
      <c r="F168" s="353">
        <f t="shared" si="27"/>
        <v>-2.5028725423359877</v>
      </c>
      <c r="G168" s="353">
        <f t="shared" si="28"/>
        <v>9.3900467739716618</v>
      </c>
      <c r="H168" s="354">
        <f t="shared" si="29"/>
        <v>12.198225349225677</v>
      </c>
      <c r="I168" s="361"/>
      <c r="J168" s="351">
        <f t="shared" si="30"/>
        <v>37560</v>
      </c>
      <c r="K168" s="353">
        <f t="shared" si="37"/>
        <v>6.8363277510999128</v>
      </c>
      <c r="L168" s="354">
        <f t="shared" si="37"/>
        <v>18.534726954323467</v>
      </c>
      <c r="N168" s="351">
        <f t="shared" si="31"/>
        <v>37560</v>
      </c>
      <c r="O168" s="353">
        <f t="shared" si="36"/>
        <v>304.6209999999997</v>
      </c>
      <c r="P168" s="354">
        <f t="shared" si="36"/>
        <v>441.56948493683183</v>
      </c>
    </row>
    <row r="169" spans="1:16">
      <c r="A169" s="350">
        <v>37590</v>
      </c>
      <c r="B169" s="346">
        <v>299.69900000000001</v>
      </c>
      <c r="C169" s="346">
        <v>1339.89</v>
      </c>
      <c r="D169" s="346"/>
      <c r="E169" s="351">
        <f t="shared" si="26"/>
        <v>37590</v>
      </c>
      <c r="F169" s="353">
        <f t="shared" si="27"/>
        <v>-1.615778294996062</v>
      </c>
      <c r="G169" s="353">
        <f t="shared" si="28"/>
        <v>5.3165651404991188</v>
      </c>
      <c r="H169" s="354">
        <f t="shared" si="29"/>
        <v>7.0461943138414806</v>
      </c>
      <c r="I169" s="361"/>
      <c r="J169" s="351">
        <f t="shared" si="30"/>
        <v>37590</v>
      </c>
      <c r="K169" s="353">
        <f t="shared" si="37"/>
        <v>6.9262063076159039</v>
      </c>
      <c r="L169" s="354">
        <f t="shared" si="37"/>
        <v>18.801551881102288</v>
      </c>
      <c r="N169" s="351">
        <f t="shared" si="31"/>
        <v>37590</v>
      </c>
      <c r="O169" s="353">
        <f t="shared" si="36"/>
        <v>299.69899999999973</v>
      </c>
      <c r="P169" s="354">
        <f t="shared" si="36"/>
        <v>465.04581424406496</v>
      </c>
    </row>
    <row r="170" spans="1:16">
      <c r="A170" s="350">
        <v>37620</v>
      </c>
      <c r="B170" s="346">
        <v>311.32499999999999</v>
      </c>
      <c r="C170" s="346">
        <v>1260.42</v>
      </c>
      <c r="D170" s="346"/>
      <c r="E170" s="351">
        <f t="shared" si="26"/>
        <v>37621</v>
      </c>
      <c r="F170" s="353">
        <f t="shared" si="27"/>
        <v>3.8792254895745337</v>
      </c>
      <c r="G170" s="353">
        <f t="shared" si="28"/>
        <v>-5.9310838949465978</v>
      </c>
      <c r="H170" s="354">
        <f t="shared" si="29"/>
        <v>-9.4439569974515294</v>
      </c>
      <c r="I170" s="361"/>
      <c r="J170" s="351">
        <f t="shared" si="30"/>
        <v>37621</v>
      </c>
      <c r="K170" s="353">
        <f t="shared" si="37"/>
        <v>7.0769354642315179</v>
      </c>
      <c r="L170" s="354">
        <f t="shared" si="37"/>
        <v>18.638844206140156</v>
      </c>
      <c r="N170" s="351">
        <f t="shared" si="31"/>
        <v>37621</v>
      </c>
      <c r="O170" s="353">
        <f t="shared" si="36"/>
        <v>311.3249999999997</v>
      </c>
      <c r="P170" s="354">
        <f t="shared" si="36"/>
        <v>437.46355685131192</v>
      </c>
    </row>
    <row r="171" spans="1:16">
      <c r="A171" s="350">
        <v>37651</v>
      </c>
      <c r="B171" s="346">
        <v>307.32100000000003</v>
      </c>
      <c r="C171" s="346">
        <v>1212.23</v>
      </c>
      <c r="D171" s="346"/>
      <c r="E171" s="351">
        <f t="shared" si="26"/>
        <v>37652</v>
      </c>
      <c r="F171" s="353">
        <f t="shared" si="27"/>
        <v>-1.2861157953906521</v>
      </c>
      <c r="G171" s="353">
        <f t="shared" si="28"/>
        <v>-3.8233287316926101</v>
      </c>
      <c r="H171" s="354">
        <f t="shared" si="29"/>
        <v>-2.5702695793460517</v>
      </c>
      <c r="I171" s="361"/>
      <c r="J171" s="351">
        <f t="shared" si="30"/>
        <v>37652</v>
      </c>
      <c r="K171" s="353">
        <f t="shared" si="37"/>
        <v>7.0676330407359593</v>
      </c>
      <c r="L171" s="354">
        <f t="shared" si="37"/>
        <v>18.386299567373317</v>
      </c>
      <c r="N171" s="351">
        <f t="shared" si="31"/>
        <v>37652</v>
      </c>
      <c r="O171" s="353">
        <f t="shared" si="36"/>
        <v>307.32099999999974</v>
      </c>
      <c r="P171" s="354">
        <f t="shared" si="36"/>
        <v>420.7378869915313</v>
      </c>
    </row>
    <row r="172" spans="1:16">
      <c r="A172" s="350">
        <v>37680</v>
      </c>
      <c r="B172" s="346">
        <v>315.875</v>
      </c>
      <c r="C172" s="346">
        <v>1209.71</v>
      </c>
      <c r="D172" s="346"/>
      <c r="E172" s="351">
        <f t="shared" si="26"/>
        <v>37680</v>
      </c>
      <c r="F172" s="353">
        <f t="shared" si="27"/>
        <v>2.7834088786643285</v>
      </c>
      <c r="G172" s="353">
        <f t="shared" si="28"/>
        <v>-0.20788134264949631</v>
      </c>
      <c r="H172" s="354">
        <f t="shared" si="29"/>
        <v>-2.9102850877859465</v>
      </c>
      <c r="I172" s="361"/>
      <c r="J172" s="351">
        <f t="shared" si="30"/>
        <v>37680</v>
      </c>
      <c r="K172" s="353">
        <f t="shared" si="37"/>
        <v>7.1471261909431254</v>
      </c>
      <c r="L172" s="354">
        <f t="shared" si="37"/>
        <v>18.368301042533165</v>
      </c>
      <c r="N172" s="351">
        <f t="shared" si="31"/>
        <v>37680</v>
      </c>
      <c r="O172" s="353">
        <f t="shared" si="36"/>
        <v>315.87499999999972</v>
      </c>
      <c r="P172" s="354">
        <f t="shared" si="36"/>
        <v>419.8632514230182</v>
      </c>
    </row>
    <row r="173" spans="1:16">
      <c r="A173" s="350">
        <v>37710</v>
      </c>
      <c r="B173" s="346">
        <v>311.65499999999997</v>
      </c>
      <c r="C173" s="346">
        <v>1243.51</v>
      </c>
      <c r="D173" s="346"/>
      <c r="E173" s="351">
        <f t="shared" si="26"/>
        <v>37711</v>
      </c>
      <c r="F173" s="353">
        <f t="shared" si="27"/>
        <v>-1.3359715077166712</v>
      </c>
      <c r="G173" s="353">
        <f t="shared" si="28"/>
        <v>2.7940580800356996</v>
      </c>
      <c r="H173" s="354">
        <f t="shared" si="29"/>
        <v>4.1859527234643368</v>
      </c>
      <c r="I173" s="361"/>
      <c r="J173" s="351">
        <f t="shared" si="30"/>
        <v>37711</v>
      </c>
      <c r="K173" s="353">
        <f t="shared" si="37"/>
        <v>7.1424921184728314</v>
      </c>
      <c r="L173" s="354">
        <f t="shared" si="37"/>
        <v>17.554330328225831</v>
      </c>
      <c r="N173" s="351">
        <f t="shared" si="31"/>
        <v>37711</v>
      </c>
      <c r="O173" s="353">
        <f t="shared" si="36"/>
        <v>311.65499999999969</v>
      </c>
      <c r="P173" s="354">
        <f t="shared" si="36"/>
        <v>431.59447452450365</v>
      </c>
    </row>
    <row r="174" spans="1:16">
      <c r="A174" s="350">
        <v>37741</v>
      </c>
      <c r="B174" s="346">
        <v>313.67700000000002</v>
      </c>
      <c r="C174" s="346">
        <v>1322.07</v>
      </c>
      <c r="D174" s="346"/>
      <c r="E174" s="351">
        <f t="shared" si="26"/>
        <v>37741</v>
      </c>
      <c r="F174" s="353">
        <f t="shared" si="27"/>
        <v>0.64879433989508684</v>
      </c>
      <c r="G174" s="353">
        <f t="shared" si="28"/>
        <v>6.3176009843105341</v>
      </c>
      <c r="H174" s="354">
        <f t="shared" si="29"/>
        <v>5.6322648289970134</v>
      </c>
      <c r="I174" s="361"/>
      <c r="J174" s="351">
        <f t="shared" si="30"/>
        <v>37741</v>
      </c>
      <c r="K174" s="353">
        <f t="shared" si="37"/>
        <v>7.0975539507393988</v>
      </c>
      <c r="L174" s="354">
        <f t="shared" si="37"/>
        <v>18.060941774841442</v>
      </c>
      <c r="N174" s="351">
        <f t="shared" si="31"/>
        <v>37741</v>
      </c>
      <c r="O174" s="353">
        <f t="shared" si="36"/>
        <v>313.67699999999974</v>
      </c>
      <c r="P174" s="354">
        <f t="shared" si="36"/>
        <v>458.86089129529358</v>
      </c>
    </row>
    <row r="175" spans="1:16">
      <c r="A175" s="350">
        <v>37771</v>
      </c>
      <c r="B175" s="346">
        <v>328.07799999999997</v>
      </c>
      <c r="C175" s="346">
        <v>1391.72</v>
      </c>
      <c r="D175" s="346"/>
      <c r="E175" s="351">
        <f t="shared" si="26"/>
        <v>37772</v>
      </c>
      <c r="F175" s="353">
        <f t="shared" si="27"/>
        <v>4.5910283508194594</v>
      </c>
      <c r="G175" s="353">
        <f t="shared" si="28"/>
        <v>5.2682535720498969</v>
      </c>
      <c r="H175" s="354">
        <f t="shared" si="29"/>
        <v>0.64749838672479854</v>
      </c>
      <c r="I175" s="361"/>
      <c r="J175" s="351">
        <f t="shared" si="30"/>
        <v>37772</v>
      </c>
      <c r="K175" s="353">
        <f t="shared" si="37"/>
        <v>7.3606738172640176</v>
      </c>
      <c r="L175" s="354">
        <f t="shared" si="37"/>
        <v>18.400634490743833</v>
      </c>
      <c r="N175" s="351">
        <f t="shared" si="31"/>
        <v>37772</v>
      </c>
      <c r="O175" s="353">
        <f t="shared" si="36"/>
        <v>328.07799999999969</v>
      </c>
      <c r="P175" s="354">
        <f t="shared" si="36"/>
        <v>483.03484659169789</v>
      </c>
    </row>
    <row r="176" spans="1:16">
      <c r="A176" s="350">
        <v>37802</v>
      </c>
      <c r="B176" s="346">
        <v>324.15899999999999</v>
      </c>
      <c r="C176" s="346">
        <v>1409.48</v>
      </c>
      <c r="D176" s="346"/>
      <c r="E176" s="351">
        <f t="shared" si="26"/>
        <v>37802</v>
      </c>
      <c r="F176" s="353">
        <f t="shared" si="27"/>
        <v>-1.1945330073945826</v>
      </c>
      <c r="G176" s="353">
        <f t="shared" si="28"/>
        <v>1.2761187595205836</v>
      </c>
      <c r="H176" s="354">
        <f t="shared" si="29"/>
        <v>2.5005213194327247</v>
      </c>
      <c r="I176" s="361"/>
      <c r="J176" s="351">
        <f t="shared" si="30"/>
        <v>37802</v>
      </c>
      <c r="K176" s="353">
        <f t="shared" si="37"/>
        <v>7.3601989942906929</v>
      </c>
      <c r="L176" s="354">
        <f t="shared" si="37"/>
        <v>18.349101918581809</v>
      </c>
      <c r="N176" s="351">
        <f t="shared" si="31"/>
        <v>37802</v>
      </c>
      <c r="O176" s="353">
        <f t="shared" si="36"/>
        <v>324.15899999999971</v>
      </c>
      <c r="P176" s="354">
        <f t="shared" si="36"/>
        <v>489.19894488407601</v>
      </c>
    </row>
    <row r="177" spans="1:16">
      <c r="A177" s="350">
        <v>37832</v>
      </c>
      <c r="B177" s="346">
        <v>305.09100000000001</v>
      </c>
      <c r="C177" s="346">
        <v>1429.91</v>
      </c>
      <c r="D177" s="346"/>
      <c r="E177" s="351">
        <f t="shared" si="26"/>
        <v>37833</v>
      </c>
      <c r="F177" s="353">
        <f t="shared" si="27"/>
        <v>-5.8822985016612206</v>
      </c>
      <c r="G177" s="353">
        <f t="shared" si="28"/>
        <v>1.4494707267928675</v>
      </c>
      <c r="H177" s="354">
        <f t="shared" si="29"/>
        <v>7.7900002993416706</v>
      </c>
      <c r="I177" s="361"/>
      <c r="J177" s="351">
        <f t="shared" si="30"/>
        <v>37833</v>
      </c>
      <c r="K177" s="353">
        <f t="shared" si="37"/>
        <v>8.2998175163031487</v>
      </c>
      <c r="L177" s="354">
        <f t="shared" si="37"/>
        <v>18.373542607319319</v>
      </c>
      <c r="N177" s="351">
        <f t="shared" si="31"/>
        <v>37833</v>
      </c>
      <c r="O177" s="353">
        <f t="shared" si="36"/>
        <v>305.09099999999972</v>
      </c>
      <c r="P177" s="354">
        <f t="shared" si="36"/>
        <v>496.28974038595027</v>
      </c>
    </row>
    <row r="178" spans="1:16">
      <c r="A178" s="350">
        <v>37863</v>
      </c>
      <c r="B178" s="346">
        <v>304.495</v>
      </c>
      <c r="C178" s="346">
        <v>1462.3</v>
      </c>
      <c r="D178" s="346"/>
      <c r="E178" s="351">
        <f t="shared" si="26"/>
        <v>37864</v>
      </c>
      <c r="F178" s="353">
        <f t="shared" si="27"/>
        <v>-0.19535155084876576</v>
      </c>
      <c r="G178" s="353">
        <f t="shared" si="28"/>
        <v>2.2651775286556486</v>
      </c>
      <c r="H178" s="354">
        <f t="shared" si="29"/>
        <v>2.4653451695268558</v>
      </c>
      <c r="I178" s="361"/>
      <c r="J178" s="351">
        <f t="shared" si="30"/>
        <v>37864</v>
      </c>
      <c r="K178" s="353">
        <f t="shared" si="37"/>
        <v>8.3127470032603821</v>
      </c>
      <c r="L178" s="354">
        <f t="shared" si="37"/>
        <v>18.041312925188553</v>
      </c>
      <c r="N178" s="351">
        <f t="shared" si="31"/>
        <v>37864</v>
      </c>
      <c r="O178" s="353">
        <f t="shared" si="36"/>
        <v>304.49499999999972</v>
      </c>
      <c r="P178" s="354">
        <f t="shared" si="36"/>
        <v>507.53158406219626</v>
      </c>
    </row>
    <row r="179" spans="1:16">
      <c r="A179" s="350">
        <v>37894</v>
      </c>
      <c r="B179" s="346">
        <v>318.339</v>
      </c>
      <c r="C179" s="346">
        <v>1446.77</v>
      </c>
      <c r="D179" s="346"/>
      <c r="E179" s="351">
        <f t="shared" si="26"/>
        <v>37894</v>
      </c>
      <c r="F179" s="353">
        <f t="shared" si="27"/>
        <v>4.5465442782311571</v>
      </c>
      <c r="G179" s="353">
        <f t="shared" si="28"/>
        <v>-1.0620255761471631</v>
      </c>
      <c r="H179" s="354">
        <f t="shared" si="29"/>
        <v>-5.364663072413145</v>
      </c>
      <c r="I179" s="361"/>
      <c r="J179" s="351">
        <f t="shared" si="30"/>
        <v>37894</v>
      </c>
      <c r="K179" s="353">
        <f t="shared" si="37"/>
        <v>8.6024495742447016</v>
      </c>
      <c r="L179" s="354">
        <f t="shared" si="37"/>
        <v>17.926438572415027</v>
      </c>
      <c r="N179" s="351">
        <f t="shared" si="31"/>
        <v>37894</v>
      </c>
      <c r="O179" s="353">
        <f t="shared" ref="O179:P194" si="38">(1+F179/100)*O178</f>
        <v>318.33899999999966</v>
      </c>
      <c r="P179" s="354">
        <f t="shared" si="38"/>
        <v>502.14146883243092</v>
      </c>
    </row>
    <row r="180" spans="1:16">
      <c r="A180" s="350">
        <v>37924</v>
      </c>
      <c r="B180" s="346">
        <v>309.47399999999999</v>
      </c>
      <c r="C180" s="346">
        <v>1523.12</v>
      </c>
      <c r="D180" s="346"/>
      <c r="E180" s="351">
        <f t="shared" si="26"/>
        <v>37925</v>
      </c>
      <c r="F180" s="353">
        <f t="shared" si="27"/>
        <v>-2.7847671821548792</v>
      </c>
      <c r="G180" s="353">
        <f t="shared" si="28"/>
        <v>5.2772728215265685</v>
      </c>
      <c r="H180" s="354">
        <f t="shared" si="29"/>
        <v>8.2929801945622152</v>
      </c>
      <c r="I180" s="361"/>
      <c r="J180" s="351">
        <f t="shared" si="30"/>
        <v>37925</v>
      </c>
      <c r="K180" s="353">
        <f t="shared" si="37"/>
        <v>8.8342874010417649</v>
      </c>
      <c r="L180" s="354">
        <f t="shared" si="37"/>
        <v>18.21546777675934</v>
      </c>
      <c r="N180" s="351">
        <f t="shared" si="31"/>
        <v>37925</v>
      </c>
      <c r="O180" s="353">
        <f t="shared" si="38"/>
        <v>309.47399999999965</v>
      </c>
      <c r="P180" s="354">
        <f t="shared" si="38"/>
        <v>528.64084409273914</v>
      </c>
    </row>
    <row r="181" spans="1:16">
      <c r="A181" s="350">
        <v>37955</v>
      </c>
      <c r="B181" s="346">
        <v>311.517</v>
      </c>
      <c r="C181" s="346">
        <v>1542.07</v>
      </c>
      <c r="D181" s="346"/>
      <c r="E181" s="351">
        <f t="shared" si="26"/>
        <v>37955</v>
      </c>
      <c r="F181" s="353">
        <f t="shared" si="27"/>
        <v>0.6601523875995996</v>
      </c>
      <c r="G181" s="353">
        <f t="shared" si="28"/>
        <v>1.2441567309207535</v>
      </c>
      <c r="H181" s="354">
        <f t="shared" si="29"/>
        <v>0.58017430876957654</v>
      </c>
      <c r="I181" s="361"/>
      <c r="J181" s="351">
        <f t="shared" si="30"/>
        <v>37955</v>
      </c>
      <c r="K181" s="353">
        <f t="shared" si="37"/>
        <v>8.7674473429198674</v>
      </c>
      <c r="L181" s="354">
        <f t="shared" si="37"/>
        <v>17.970417967889738</v>
      </c>
      <c r="N181" s="351">
        <f t="shared" si="31"/>
        <v>37955</v>
      </c>
      <c r="O181" s="353">
        <f t="shared" si="38"/>
        <v>311.51699999999965</v>
      </c>
      <c r="P181" s="354">
        <f t="shared" si="38"/>
        <v>535.21796473691529</v>
      </c>
    </row>
    <row r="182" spans="1:16">
      <c r="A182" s="350">
        <v>37985</v>
      </c>
      <c r="B182" s="346">
        <v>313.63400000000001</v>
      </c>
      <c r="C182" s="346">
        <v>1619.59</v>
      </c>
      <c r="D182" s="346"/>
      <c r="E182" s="351">
        <f t="shared" si="26"/>
        <v>37986</v>
      </c>
      <c r="F182" s="353">
        <f t="shared" si="27"/>
        <v>0.67957767954880399</v>
      </c>
      <c r="G182" s="353">
        <f t="shared" si="28"/>
        <v>5.027009150038575</v>
      </c>
      <c r="H182" s="354">
        <f t="shared" si="29"/>
        <v>4.3180867169776205</v>
      </c>
      <c r="I182" s="361"/>
      <c r="J182" s="351">
        <f t="shared" si="30"/>
        <v>37986</v>
      </c>
      <c r="K182" s="353">
        <f t="shared" si="37"/>
        <v>8.6588255483708938</v>
      </c>
      <c r="L182" s="354">
        <f t="shared" si="37"/>
        <v>18.223741627662211</v>
      </c>
      <c r="N182" s="351">
        <f t="shared" si="31"/>
        <v>37986</v>
      </c>
      <c r="O182" s="353">
        <f t="shared" si="38"/>
        <v>313.63399999999967</v>
      </c>
      <c r="P182" s="354">
        <f t="shared" si="38"/>
        <v>562.12342079689029</v>
      </c>
    </row>
    <row r="183" spans="1:16">
      <c r="A183" s="350">
        <v>38016</v>
      </c>
      <c r="B183" s="346">
        <v>318.44900000000001</v>
      </c>
      <c r="C183" s="346">
        <v>1652.73</v>
      </c>
      <c r="D183" s="346"/>
      <c r="E183" s="351">
        <f t="shared" si="26"/>
        <v>38017</v>
      </c>
      <c r="F183" s="353">
        <f t="shared" si="27"/>
        <v>1.5352289611457959</v>
      </c>
      <c r="G183" s="353">
        <f t="shared" si="28"/>
        <v>2.0461968769873939</v>
      </c>
      <c r="H183" s="354">
        <f t="shared" si="29"/>
        <v>0.50324199892939347</v>
      </c>
      <c r="I183" s="361"/>
      <c r="J183" s="351">
        <f t="shared" si="30"/>
        <v>38017</v>
      </c>
      <c r="K183" s="353">
        <f t="shared" ref="K183:L198" si="39">STDEVPA(F148:F183)*SQRT(12)</f>
        <v>8.6588062882069305</v>
      </c>
      <c r="L183" s="354">
        <f t="shared" si="39"/>
        <v>18.096998162761555</v>
      </c>
      <c r="N183" s="351">
        <f t="shared" si="31"/>
        <v>38017</v>
      </c>
      <c r="O183" s="353">
        <f t="shared" si="38"/>
        <v>318.44899999999967</v>
      </c>
      <c r="P183" s="354">
        <f t="shared" si="38"/>
        <v>573.62557267805096</v>
      </c>
    </row>
    <row r="184" spans="1:16">
      <c r="A184" s="350">
        <v>38046</v>
      </c>
      <c r="B184" s="346">
        <v>323.73099999999999</v>
      </c>
      <c r="C184" s="346">
        <v>1675.7</v>
      </c>
      <c r="D184" s="346"/>
      <c r="E184" s="351">
        <f t="shared" si="26"/>
        <v>38046</v>
      </c>
      <c r="F184" s="353">
        <f t="shared" si="27"/>
        <v>1.6586643387167088</v>
      </c>
      <c r="G184" s="353">
        <f t="shared" si="28"/>
        <v>1.389821688963111</v>
      </c>
      <c r="H184" s="354">
        <f t="shared" si="29"/>
        <v>-0.26445620892464605</v>
      </c>
      <c r="I184" s="361"/>
      <c r="J184" s="351">
        <f t="shared" si="30"/>
        <v>38046</v>
      </c>
      <c r="K184" s="353">
        <f t="shared" si="39"/>
        <v>8.650105113639027</v>
      </c>
      <c r="L184" s="354">
        <f t="shared" si="39"/>
        <v>17.266480324453997</v>
      </c>
      <c r="N184" s="351">
        <f t="shared" si="31"/>
        <v>38046</v>
      </c>
      <c r="O184" s="353">
        <f t="shared" si="38"/>
        <v>323.73099999999965</v>
      </c>
      <c r="P184" s="354">
        <f t="shared" si="38"/>
        <v>581.59794530056934</v>
      </c>
    </row>
    <row r="185" spans="1:16">
      <c r="A185" s="350">
        <v>38076</v>
      </c>
      <c r="B185" s="346">
        <v>326.91000000000003</v>
      </c>
      <c r="C185" s="346">
        <v>1651.43</v>
      </c>
      <c r="D185" s="346"/>
      <c r="E185" s="351">
        <f t="shared" si="26"/>
        <v>38077</v>
      </c>
      <c r="F185" s="353">
        <f t="shared" si="27"/>
        <v>0.98198813212204694</v>
      </c>
      <c r="G185" s="353">
        <f t="shared" si="28"/>
        <v>-1.44834994330727</v>
      </c>
      <c r="H185" s="354">
        <f t="shared" si="29"/>
        <v>-2.4067045226417338</v>
      </c>
      <c r="I185" s="361"/>
      <c r="J185" s="351">
        <f t="shared" si="30"/>
        <v>38077</v>
      </c>
      <c r="K185" s="353">
        <f t="shared" si="39"/>
        <v>8.6511361064117338</v>
      </c>
      <c r="L185" s="354">
        <f t="shared" si="39"/>
        <v>16.885149997714624</v>
      </c>
      <c r="N185" s="351">
        <f t="shared" si="31"/>
        <v>38077</v>
      </c>
      <c r="O185" s="353">
        <f t="shared" si="38"/>
        <v>326.90999999999968</v>
      </c>
      <c r="P185" s="354">
        <f t="shared" si="38"/>
        <v>573.1743717895323</v>
      </c>
    </row>
    <row r="186" spans="1:16">
      <c r="A186" s="350">
        <v>38107</v>
      </c>
      <c r="B186" s="346">
        <v>312.84399999999999</v>
      </c>
      <c r="C186" s="346">
        <v>1624.51</v>
      </c>
      <c r="D186" s="346"/>
      <c r="E186" s="351">
        <f t="shared" si="26"/>
        <v>38107</v>
      </c>
      <c r="F186" s="353">
        <f t="shared" si="27"/>
        <v>-4.3027132850020022</v>
      </c>
      <c r="G186" s="353">
        <f t="shared" si="28"/>
        <v>-1.630102396105193</v>
      </c>
      <c r="H186" s="354">
        <f t="shared" si="29"/>
        <v>2.7927760343469998</v>
      </c>
      <c r="I186" s="361"/>
      <c r="J186" s="351">
        <f t="shared" si="30"/>
        <v>38107</v>
      </c>
      <c r="K186" s="353">
        <f t="shared" si="39"/>
        <v>8.9100340190335761</v>
      </c>
      <c r="L186" s="354">
        <f t="shared" si="39"/>
        <v>16.313786663954026</v>
      </c>
      <c r="N186" s="351">
        <f t="shared" si="31"/>
        <v>38107</v>
      </c>
      <c r="O186" s="353">
        <f t="shared" si="38"/>
        <v>312.84399999999965</v>
      </c>
      <c r="P186" s="354">
        <f t="shared" si="38"/>
        <v>563.83104262113022</v>
      </c>
    </row>
    <row r="187" spans="1:16">
      <c r="A187" s="350">
        <v>38137</v>
      </c>
      <c r="B187" s="346">
        <v>310.60599999999999</v>
      </c>
      <c r="C187" s="346">
        <v>1646.8</v>
      </c>
      <c r="D187" s="346"/>
      <c r="E187" s="351">
        <f t="shared" si="26"/>
        <v>38138</v>
      </c>
      <c r="F187" s="353">
        <f t="shared" si="27"/>
        <v>-0.71537251793225565</v>
      </c>
      <c r="G187" s="353">
        <f t="shared" si="28"/>
        <v>1.3721060504398253</v>
      </c>
      <c r="H187" s="354">
        <f t="shared" si="29"/>
        <v>2.1025194144472348</v>
      </c>
      <c r="I187" s="361"/>
      <c r="J187" s="351">
        <f t="shared" si="30"/>
        <v>38138</v>
      </c>
      <c r="K187" s="353">
        <f t="shared" si="39"/>
        <v>8.8997781614373412</v>
      </c>
      <c r="L187" s="354">
        <f t="shared" si="39"/>
        <v>16.334850155799785</v>
      </c>
      <c r="N187" s="351">
        <f t="shared" si="31"/>
        <v>38138</v>
      </c>
      <c r="O187" s="353">
        <f t="shared" si="38"/>
        <v>310.60599999999965</v>
      </c>
      <c r="P187" s="354">
        <f t="shared" si="38"/>
        <v>571.56740247119274</v>
      </c>
    </row>
    <row r="188" spans="1:16">
      <c r="A188" s="350">
        <v>38168</v>
      </c>
      <c r="B188" s="346">
        <v>312.72899999999998</v>
      </c>
      <c r="C188" s="346">
        <v>1678.83</v>
      </c>
      <c r="D188" s="346"/>
      <c r="E188" s="351">
        <f t="shared" si="26"/>
        <v>38168</v>
      </c>
      <c r="F188" s="353">
        <f t="shared" si="27"/>
        <v>0.68350257239073731</v>
      </c>
      <c r="G188" s="353">
        <f t="shared" si="28"/>
        <v>1.9449842118047123</v>
      </c>
      <c r="H188" s="354">
        <f t="shared" si="29"/>
        <v>1.2529179132469981</v>
      </c>
      <c r="I188" s="361"/>
      <c r="J188" s="351">
        <f t="shared" si="30"/>
        <v>38168</v>
      </c>
      <c r="K188" s="353">
        <f t="shared" si="39"/>
        <v>8.8889210763255662</v>
      </c>
      <c r="L188" s="354">
        <f t="shared" si="39"/>
        <v>16.339445965610292</v>
      </c>
      <c r="N188" s="351">
        <f t="shared" si="31"/>
        <v>38168</v>
      </c>
      <c r="O188" s="353">
        <f t="shared" si="38"/>
        <v>312.72899999999964</v>
      </c>
      <c r="P188" s="354">
        <f t="shared" si="38"/>
        <v>582.68429820907977</v>
      </c>
    </row>
    <row r="189" spans="1:16">
      <c r="A189" s="350">
        <v>38198</v>
      </c>
      <c r="B189" s="346">
        <v>317.38499999999999</v>
      </c>
      <c r="C189" s="346">
        <v>1623.26</v>
      </c>
      <c r="D189" s="346"/>
      <c r="E189" s="351">
        <f t="shared" si="26"/>
        <v>38199</v>
      </c>
      <c r="F189" s="353">
        <f t="shared" si="27"/>
        <v>1.488828986118973</v>
      </c>
      <c r="G189" s="353">
        <f t="shared" si="28"/>
        <v>-3.3100433039676358</v>
      </c>
      <c r="H189" s="354">
        <f t="shared" si="29"/>
        <v>-4.7284734073963612</v>
      </c>
      <c r="I189" s="361"/>
      <c r="J189" s="351">
        <f t="shared" si="30"/>
        <v>38199</v>
      </c>
      <c r="K189" s="353">
        <f t="shared" si="39"/>
        <v>8.8116455602717227</v>
      </c>
      <c r="L189" s="354">
        <f t="shared" si="39"/>
        <v>16.4280618529287</v>
      </c>
      <c r="N189" s="351">
        <f t="shared" si="31"/>
        <v>38199</v>
      </c>
      <c r="O189" s="353">
        <f t="shared" si="38"/>
        <v>317.38499999999965</v>
      </c>
      <c r="P189" s="354">
        <f t="shared" si="38"/>
        <v>563.3971956129393</v>
      </c>
    </row>
    <row r="190" spans="1:16">
      <c r="A190" s="350">
        <v>38229</v>
      </c>
      <c r="B190" s="346">
        <v>325.58499999999998</v>
      </c>
      <c r="C190" s="346">
        <v>1622.28</v>
      </c>
      <c r="D190" s="346"/>
      <c r="E190" s="351">
        <f t="shared" si="26"/>
        <v>38230</v>
      </c>
      <c r="F190" s="353">
        <f t="shared" si="27"/>
        <v>2.5836129621752635</v>
      </c>
      <c r="G190" s="353">
        <f t="shared" si="28"/>
        <v>-6.0372337148706379E-2</v>
      </c>
      <c r="H190" s="354">
        <f t="shared" si="29"/>
        <v>-2.5773953782451176</v>
      </c>
      <c r="I190" s="361"/>
      <c r="J190" s="351">
        <f t="shared" si="30"/>
        <v>38230</v>
      </c>
      <c r="K190" s="353">
        <f t="shared" si="39"/>
        <v>8.8493425535892971</v>
      </c>
      <c r="L190" s="354">
        <f t="shared" si="39"/>
        <v>16.032714695001257</v>
      </c>
      <c r="N190" s="351">
        <f t="shared" si="31"/>
        <v>38230</v>
      </c>
      <c r="O190" s="353">
        <f t="shared" si="38"/>
        <v>325.58499999999958</v>
      </c>
      <c r="P190" s="354">
        <f t="shared" si="38"/>
        <v>563.05705955851749</v>
      </c>
    </row>
    <row r="191" spans="1:16">
      <c r="A191" s="350">
        <v>38260</v>
      </c>
      <c r="B191" s="346">
        <v>328.46600000000001</v>
      </c>
      <c r="C191" s="346">
        <v>1647.48</v>
      </c>
      <c r="D191" s="346"/>
      <c r="E191" s="351">
        <f t="shared" si="26"/>
        <v>38260</v>
      </c>
      <c r="F191" s="353">
        <f t="shared" si="27"/>
        <v>0.88486877466713576</v>
      </c>
      <c r="G191" s="353">
        <f t="shared" si="28"/>
        <v>1.553369332051191</v>
      </c>
      <c r="H191" s="354">
        <f t="shared" si="29"/>
        <v>0.66263708869680471</v>
      </c>
      <c r="I191" s="361"/>
      <c r="J191" s="351">
        <f t="shared" si="30"/>
        <v>38260</v>
      </c>
      <c r="K191" s="353">
        <f t="shared" si="39"/>
        <v>8.8177636697955517</v>
      </c>
      <c r="L191" s="354">
        <f t="shared" si="39"/>
        <v>15.369039357924443</v>
      </c>
      <c r="N191" s="351">
        <f t="shared" si="31"/>
        <v>38260</v>
      </c>
      <c r="O191" s="353">
        <f t="shared" si="38"/>
        <v>328.46599999999955</v>
      </c>
      <c r="P191" s="354">
        <f t="shared" si="38"/>
        <v>571.80341524364871</v>
      </c>
    </row>
    <row r="192" spans="1:16">
      <c r="A192" s="350">
        <v>38290</v>
      </c>
      <c r="B192" s="346">
        <v>331.94299999999998</v>
      </c>
      <c r="C192" s="346">
        <v>1672.65</v>
      </c>
      <c r="D192" s="346"/>
      <c r="E192" s="351">
        <f t="shared" si="26"/>
        <v>38291</v>
      </c>
      <c r="F192" s="353">
        <f t="shared" si="27"/>
        <v>1.0585570500447394</v>
      </c>
      <c r="G192" s="353">
        <f t="shared" si="28"/>
        <v>1.5277878942384859</v>
      </c>
      <c r="H192" s="354">
        <f t="shared" si="29"/>
        <v>0.46431579659442779</v>
      </c>
      <c r="I192" s="361"/>
      <c r="J192" s="351">
        <f t="shared" si="30"/>
        <v>38291</v>
      </c>
      <c r="K192" s="353">
        <f t="shared" si="39"/>
        <v>8.8003935923908401</v>
      </c>
      <c r="L192" s="354">
        <f t="shared" si="39"/>
        <v>15.358725297110306</v>
      </c>
      <c r="N192" s="351">
        <f t="shared" si="31"/>
        <v>38291</v>
      </c>
      <c r="O192" s="353">
        <f t="shared" si="38"/>
        <v>331.94299999999953</v>
      </c>
      <c r="P192" s="354">
        <f t="shared" si="38"/>
        <v>580.53935860058345</v>
      </c>
    </row>
    <row r="193" spans="1:16">
      <c r="A193" s="350">
        <v>38321</v>
      </c>
      <c r="B193" s="346">
        <v>324.42</v>
      </c>
      <c r="C193" s="346">
        <v>1740.33</v>
      </c>
      <c r="D193" s="346"/>
      <c r="E193" s="351">
        <f t="shared" si="26"/>
        <v>38321</v>
      </c>
      <c r="F193" s="353">
        <f t="shared" si="27"/>
        <v>-2.2663529581885999</v>
      </c>
      <c r="G193" s="353">
        <f t="shared" si="28"/>
        <v>4.0462738767823359</v>
      </c>
      <c r="H193" s="354">
        <f t="shared" si="29"/>
        <v>6.4590108177077887</v>
      </c>
      <c r="I193" s="361"/>
      <c r="J193" s="351">
        <f t="shared" si="30"/>
        <v>38321</v>
      </c>
      <c r="K193" s="353">
        <f t="shared" si="39"/>
        <v>8.8195138032794169</v>
      </c>
      <c r="L193" s="354">
        <f t="shared" si="39"/>
        <v>14.919069757159876</v>
      </c>
      <c r="N193" s="351">
        <f t="shared" si="31"/>
        <v>38321</v>
      </c>
      <c r="O193" s="353">
        <f t="shared" si="38"/>
        <v>324.41999999999956</v>
      </c>
      <c r="P193" s="354">
        <f t="shared" si="38"/>
        <v>604.02957101207858</v>
      </c>
    </row>
    <row r="194" spans="1:16">
      <c r="A194" s="350">
        <v>38351</v>
      </c>
      <c r="B194" s="346">
        <v>328.01400000000001</v>
      </c>
      <c r="C194" s="346">
        <v>1801.98</v>
      </c>
      <c r="D194" s="346"/>
      <c r="E194" s="351">
        <f t="shared" si="26"/>
        <v>38352</v>
      </c>
      <c r="F194" s="353">
        <f t="shared" si="27"/>
        <v>1.1078231921583193</v>
      </c>
      <c r="G194" s="353">
        <f t="shared" si="28"/>
        <v>3.5424316077985241</v>
      </c>
      <c r="H194" s="354">
        <f t="shared" si="29"/>
        <v>2.4079327778753212</v>
      </c>
      <c r="I194" s="361"/>
      <c r="J194" s="351">
        <f t="shared" si="30"/>
        <v>38352</v>
      </c>
      <c r="K194" s="353">
        <f t="shared" si="39"/>
        <v>8.6533611451140171</v>
      </c>
      <c r="L194" s="354">
        <f t="shared" si="39"/>
        <v>15.002108514982751</v>
      </c>
      <c r="N194" s="351">
        <f t="shared" si="31"/>
        <v>38352</v>
      </c>
      <c r="O194" s="353">
        <f t="shared" si="38"/>
        <v>328.01399999999956</v>
      </c>
      <c r="P194" s="354">
        <f t="shared" si="38"/>
        <v>625.42690545606024</v>
      </c>
    </row>
    <row r="195" spans="1:16">
      <c r="A195" s="350">
        <v>38382</v>
      </c>
      <c r="B195" s="346">
        <v>332.41300000000001</v>
      </c>
      <c r="C195" s="346">
        <v>1740.96</v>
      </c>
      <c r="D195" s="346"/>
      <c r="E195" s="351">
        <f t="shared" ref="E195:E258" si="40">EOMONTH(A195,0)</f>
        <v>38383</v>
      </c>
      <c r="F195" s="353">
        <f t="shared" ref="F195:F258" si="41">((B195/B194)-1)*100</f>
        <v>1.3411012944569478</v>
      </c>
      <c r="G195" s="353">
        <f t="shared" ref="G195:G258" si="42">((C195/C194)-1)*100</f>
        <v>-3.3862750973928657</v>
      </c>
      <c r="H195" s="354">
        <f t="shared" ref="H195:H258" si="43">((1+G195/100)/(1+F195/100)-1)*100</f>
        <v>-4.6648164776835532</v>
      </c>
      <c r="I195" s="361"/>
      <c r="J195" s="351">
        <f t="shared" ref="J195:J258" si="44">E195</f>
        <v>38383</v>
      </c>
      <c r="K195" s="353">
        <f t="shared" si="39"/>
        <v>8.6465031329633462</v>
      </c>
      <c r="L195" s="354">
        <f t="shared" si="39"/>
        <v>14.946289591736901</v>
      </c>
      <c r="N195" s="351">
        <f t="shared" ref="N195:N258" si="45">E195</f>
        <v>38383</v>
      </c>
      <c r="O195" s="353">
        <f t="shared" ref="O195:P210" si="46">(1+F195/100)*O194</f>
        <v>332.41299999999956</v>
      </c>
      <c r="P195" s="354">
        <f t="shared" si="46"/>
        <v>604.24822990420682</v>
      </c>
    </row>
    <row r="196" spans="1:16">
      <c r="A196" s="350">
        <v>38411</v>
      </c>
      <c r="B196" s="346">
        <v>327.56299999999999</v>
      </c>
      <c r="C196" s="346">
        <v>1792.63</v>
      </c>
      <c r="D196" s="346"/>
      <c r="E196" s="351">
        <f t="shared" si="40"/>
        <v>38411</v>
      </c>
      <c r="F196" s="353">
        <f t="shared" si="41"/>
        <v>-1.4590283773498691</v>
      </c>
      <c r="G196" s="353">
        <f t="shared" si="42"/>
        <v>2.9679027662898649</v>
      </c>
      <c r="H196" s="354">
        <f t="shared" si="43"/>
        <v>4.4924776676569467</v>
      </c>
      <c r="I196" s="361"/>
      <c r="J196" s="351">
        <f t="shared" si="44"/>
        <v>38411</v>
      </c>
      <c r="K196" s="353">
        <f t="shared" si="39"/>
        <v>8.7213967049601102</v>
      </c>
      <c r="L196" s="354">
        <f t="shared" si="39"/>
        <v>15.009570290204227</v>
      </c>
      <c r="N196" s="351">
        <f t="shared" si="45"/>
        <v>38411</v>
      </c>
      <c r="O196" s="353">
        <f t="shared" si="46"/>
        <v>327.56299999999953</v>
      </c>
      <c r="P196" s="354">
        <f t="shared" si="46"/>
        <v>622.18172983479133</v>
      </c>
    </row>
    <row r="197" spans="1:16">
      <c r="A197" s="350">
        <v>38441</v>
      </c>
      <c r="B197" s="346">
        <v>323.51900000000001</v>
      </c>
      <c r="C197" s="346">
        <v>1762.09</v>
      </c>
      <c r="D197" s="346"/>
      <c r="E197" s="351">
        <f t="shared" si="40"/>
        <v>38442</v>
      </c>
      <c r="F197" s="353">
        <f t="shared" si="41"/>
        <v>-1.2345716701825271</v>
      </c>
      <c r="G197" s="353">
        <f t="shared" si="42"/>
        <v>-1.7036421347405906</v>
      </c>
      <c r="H197" s="354">
        <f t="shared" si="43"/>
        <v>-0.47493386348880229</v>
      </c>
      <c r="I197" s="361"/>
      <c r="J197" s="351">
        <f t="shared" si="44"/>
        <v>38442</v>
      </c>
      <c r="K197" s="353">
        <f t="shared" si="39"/>
        <v>8.4300854344722449</v>
      </c>
      <c r="L197" s="354">
        <f t="shared" si="39"/>
        <v>14.932877678278841</v>
      </c>
      <c r="N197" s="351">
        <f t="shared" si="45"/>
        <v>38442</v>
      </c>
      <c r="O197" s="353">
        <f t="shared" si="46"/>
        <v>323.51899999999955</v>
      </c>
      <c r="P197" s="354">
        <f t="shared" si="46"/>
        <v>611.58197973066797</v>
      </c>
    </row>
    <row r="198" spans="1:16">
      <c r="A198" s="350">
        <v>38472</v>
      </c>
      <c r="B198" s="346">
        <v>334.08100000000002</v>
      </c>
      <c r="C198" s="346">
        <v>1727.49</v>
      </c>
      <c r="D198" s="346"/>
      <c r="E198" s="351">
        <f t="shared" si="40"/>
        <v>38472</v>
      </c>
      <c r="F198" s="353">
        <f t="shared" si="41"/>
        <v>3.264723246548118</v>
      </c>
      <c r="G198" s="353">
        <f t="shared" si="42"/>
        <v>-1.9635773428144931</v>
      </c>
      <c r="H198" s="354">
        <f t="shared" si="43"/>
        <v>-5.0630074094905169</v>
      </c>
      <c r="I198" s="361"/>
      <c r="J198" s="351">
        <f t="shared" si="44"/>
        <v>38472</v>
      </c>
      <c r="K198" s="353">
        <f t="shared" si="39"/>
        <v>8.4695440925497198</v>
      </c>
      <c r="L198" s="354">
        <f t="shared" si="39"/>
        <v>14.525355345614962</v>
      </c>
      <c r="N198" s="351">
        <f t="shared" si="45"/>
        <v>38472</v>
      </c>
      <c r="O198" s="353">
        <f t="shared" si="46"/>
        <v>334.08099999999956</v>
      </c>
      <c r="P198" s="354">
        <f t="shared" si="46"/>
        <v>599.57309454394021</v>
      </c>
    </row>
    <row r="199" spans="1:16">
      <c r="A199" s="350">
        <v>38502</v>
      </c>
      <c r="B199" s="346">
        <v>337.892</v>
      </c>
      <c r="C199" s="346">
        <v>1793.34</v>
      </c>
      <c r="D199" s="346"/>
      <c r="E199" s="351">
        <f t="shared" si="40"/>
        <v>38503</v>
      </c>
      <c r="F199" s="353">
        <f t="shared" si="41"/>
        <v>1.1407413172254577</v>
      </c>
      <c r="G199" s="353">
        <f t="shared" si="42"/>
        <v>3.8118889255509325</v>
      </c>
      <c r="H199" s="354">
        <f t="shared" si="43"/>
        <v>2.6410203974553514</v>
      </c>
      <c r="I199" s="361"/>
      <c r="J199" s="351">
        <f t="shared" si="44"/>
        <v>38503</v>
      </c>
      <c r="K199" s="353">
        <f t="shared" ref="K199:L214" si="47">STDEVPA(F164:F199)*SQRT(12)</f>
        <v>8.4736539449505113</v>
      </c>
      <c r="L199" s="354">
        <f t="shared" si="47"/>
        <v>14.62588448129703</v>
      </c>
      <c r="N199" s="351">
        <f t="shared" si="45"/>
        <v>38503</v>
      </c>
      <c r="O199" s="353">
        <f t="shared" si="46"/>
        <v>337.89199999999954</v>
      </c>
      <c r="P199" s="354">
        <f t="shared" si="46"/>
        <v>622.42815493544367</v>
      </c>
    </row>
    <row r="200" spans="1:16">
      <c r="A200" s="350">
        <v>38533</v>
      </c>
      <c r="B200" s="346">
        <v>342.64100000000002</v>
      </c>
      <c r="C200" s="346">
        <v>1784.99</v>
      </c>
      <c r="D200" s="346"/>
      <c r="E200" s="351">
        <f t="shared" si="40"/>
        <v>38533</v>
      </c>
      <c r="F200" s="353">
        <f t="shared" si="41"/>
        <v>1.4054786736590552</v>
      </c>
      <c r="G200" s="353">
        <f t="shared" si="42"/>
        <v>-0.4656116520012854</v>
      </c>
      <c r="H200" s="354">
        <f t="shared" si="43"/>
        <v>-1.8451570370096482</v>
      </c>
      <c r="I200" s="361"/>
      <c r="J200" s="351">
        <f t="shared" si="44"/>
        <v>38533</v>
      </c>
      <c r="K200" s="353">
        <f t="shared" si="47"/>
        <v>8.4472645460002216</v>
      </c>
      <c r="L200" s="354">
        <f t="shared" si="47"/>
        <v>13.973557421208577</v>
      </c>
      <c r="N200" s="351">
        <f t="shared" si="45"/>
        <v>38533</v>
      </c>
      <c r="O200" s="353">
        <f t="shared" si="46"/>
        <v>342.64099999999956</v>
      </c>
      <c r="P200" s="354">
        <f t="shared" si="46"/>
        <v>619.53005692072759</v>
      </c>
    </row>
    <row r="201" spans="1:16">
      <c r="A201" s="350">
        <v>38563</v>
      </c>
      <c r="B201" s="346">
        <v>334.64400000000001</v>
      </c>
      <c r="C201" s="346">
        <v>1851.37</v>
      </c>
      <c r="D201" s="346"/>
      <c r="E201" s="351">
        <f t="shared" si="40"/>
        <v>38564</v>
      </c>
      <c r="F201" s="353">
        <f t="shared" si="41"/>
        <v>-2.3339296815033883</v>
      </c>
      <c r="G201" s="353">
        <f t="shared" si="42"/>
        <v>3.718788340550927</v>
      </c>
      <c r="H201" s="354">
        <f t="shared" si="43"/>
        <v>6.197360047676681</v>
      </c>
      <c r="I201" s="361"/>
      <c r="J201" s="351">
        <f t="shared" si="44"/>
        <v>38564</v>
      </c>
      <c r="K201" s="353">
        <f t="shared" si="47"/>
        <v>8.5496027505682957</v>
      </c>
      <c r="L201" s="354">
        <f t="shared" si="47"/>
        <v>12.923587530418619</v>
      </c>
      <c r="N201" s="351">
        <f t="shared" si="45"/>
        <v>38564</v>
      </c>
      <c r="O201" s="353">
        <f t="shared" si="46"/>
        <v>334.64399999999955</v>
      </c>
      <c r="P201" s="354">
        <f t="shared" si="46"/>
        <v>642.56906844370417</v>
      </c>
    </row>
    <row r="202" spans="1:16">
      <c r="A202" s="350">
        <v>38594</v>
      </c>
      <c r="B202" s="346">
        <v>340.13900000000001</v>
      </c>
      <c r="C202" s="346">
        <v>1815.97</v>
      </c>
      <c r="D202" s="346"/>
      <c r="E202" s="351">
        <f t="shared" si="40"/>
        <v>38595</v>
      </c>
      <c r="F202" s="353">
        <f t="shared" si="41"/>
        <v>1.6420434850169086</v>
      </c>
      <c r="G202" s="353">
        <f t="shared" si="42"/>
        <v>-1.9120975277767238</v>
      </c>
      <c r="H202" s="354">
        <f t="shared" si="43"/>
        <v>-3.4967232957270777</v>
      </c>
      <c r="I202" s="361"/>
      <c r="J202" s="351">
        <f t="shared" si="44"/>
        <v>38595</v>
      </c>
      <c r="K202" s="353">
        <f t="shared" si="47"/>
        <v>8.3390038879486994</v>
      </c>
      <c r="L202" s="354">
        <f t="shared" si="47"/>
        <v>13.030959211902582</v>
      </c>
      <c r="N202" s="351">
        <f t="shared" si="45"/>
        <v>38595</v>
      </c>
      <c r="O202" s="353">
        <f t="shared" si="46"/>
        <v>340.1389999999995</v>
      </c>
      <c r="P202" s="354">
        <f t="shared" si="46"/>
        <v>630.28252117173417</v>
      </c>
    </row>
    <row r="203" spans="1:16">
      <c r="A203" s="350">
        <v>38625</v>
      </c>
      <c r="B203" s="346">
        <v>335.02499999999998</v>
      </c>
      <c r="C203" s="346">
        <v>1849.33</v>
      </c>
      <c r="D203" s="346"/>
      <c r="E203" s="351">
        <f t="shared" si="40"/>
        <v>38625</v>
      </c>
      <c r="F203" s="353">
        <f t="shared" si="41"/>
        <v>-1.5035029796642063</v>
      </c>
      <c r="G203" s="353">
        <f t="shared" si="42"/>
        <v>1.837034752776745</v>
      </c>
      <c r="H203" s="354">
        <f t="shared" si="43"/>
        <v>3.3915294792171702</v>
      </c>
      <c r="I203" s="361"/>
      <c r="J203" s="351">
        <f t="shared" si="44"/>
        <v>38625</v>
      </c>
      <c r="K203" s="353">
        <f t="shared" si="47"/>
        <v>8.0157276695971067</v>
      </c>
      <c r="L203" s="354">
        <f t="shared" si="47"/>
        <v>11.029199841957691</v>
      </c>
      <c r="N203" s="351">
        <f t="shared" si="45"/>
        <v>38625</v>
      </c>
      <c r="O203" s="353">
        <f t="shared" si="46"/>
        <v>335.02499999999947</v>
      </c>
      <c r="P203" s="354">
        <f t="shared" si="46"/>
        <v>641.86103012633635</v>
      </c>
    </row>
    <row r="204" spans="1:16">
      <c r="A204" s="350">
        <v>38655</v>
      </c>
      <c r="B204" s="346">
        <v>329.80599999999998</v>
      </c>
      <c r="C204" s="346">
        <v>1805.56</v>
      </c>
      <c r="D204" s="346"/>
      <c r="E204" s="351">
        <f t="shared" si="40"/>
        <v>38656</v>
      </c>
      <c r="F204" s="353">
        <f t="shared" si="41"/>
        <v>-1.5577941944631024</v>
      </c>
      <c r="G204" s="353">
        <f t="shared" si="42"/>
        <v>-2.3668031124785771</v>
      </c>
      <c r="H204" s="354">
        <f t="shared" si="43"/>
        <v>-0.82181104272855965</v>
      </c>
      <c r="I204" s="361"/>
      <c r="J204" s="351">
        <f t="shared" si="44"/>
        <v>38656</v>
      </c>
      <c r="K204" s="353">
        <f t="shared" si="47"/>
        <v>7.9262361489403927</v>
      </c>
      <c r="L204" s="354">
        <f t="shared" si="47"/>
        <v>10.168317637428489</v>
      </c>
      <c r="N204" s="351">
        <f t="shared" si="45"/>
        <v>38656</v>
      </c>
      <c r="O204" s="353">
        <f t="shared" si="46"/>
        <v>329.80599999999947</v>
      </c>
      <c r="P204" s="354">
        <f t="shared" si="46"/>
        <v>626.66944328751913</v>
      </c>
    </row>
    <row r="205" spans="1:16">
      <c r="A205" s="350">
        <v>38686</v>
      </c>
      <c r="B205" s="346">
        <v>332.66800000000001</v>
      </c>
      <c r="C205" s="346">
        <v>1887.28</v>
      </c>
      <c r="D205" s="346"/>
      <c r="E205" s="351">
        <f t="shared" si="40"/>
        <v>38686</v>
      </c>
      <c r="F205" s="353">
        <f t="shared" si="41"/>
        <v>0.86778287841944302</v>
      </c>
      <c r="G205" s="353">
        <f t="shared" si="42"/>
        <v>4.5260196282593812</v>
      </c>
      <c r="H205" s="354">
        <f t="shared" si="43"/>
        <v>3.6267643101161262</v>
      </c>
      <c r="I205" s="361"/>
      <c r="J205" s="351">
        <f t="shared" si="44"/>
        <v>38686</v>
      </c>
      <c r="K205" s="353">
        <f t="shared" si="47"/>
        <v>7.8574582274477356</v>
      </c>
      <c r="L205" s="354">
        <f t="shared" si="47"/>
        <v>10.066421531723028</v>
      </c>
      <c r="N205" s="351">
        <f t="shared" si="45"/>
        <v>38686</v>
      </c>
      <c r="O205" s="353">
        <f t="shared" si="46"/>
        <v>332.66799999999949</v>
      </c>
      <c r="P205" s="354">
        <f t="shared" si="46"/>
        <v>655.03262529501603</v>
      </c>
    </row>
    <row r="206" spans="1:16">
      <c r="A206" s="350">
        <v>38716</v>
      </c>
      <c r="B206" s="346">
        <v>336.654</v>
      </c>
      <c r="C206" s="346">
        <v>1887.94</v>
      </c>
      <c r="D206" s="346"/>
      <c r="E206" s="351">
        <f t="shared" si="40"/>
        <v>38717</v>
      </c>
      <c r="F206" s="353">
        <f t="shared" si="41"/>
        <v>1.1981915904144547</v>
      </c>
      <c r="G206" s="353">
        <f t="shared" si="42"/>
        <v>3.497096350304485E-2</v>
      </c>
      <c r="H206" s="354">
        <f t="shared" si="43"/>
        <v>-1.1494480371935678</v>
      </c>
      <c r="I206" s="361"/>
      <c r="J206" s="351">
        <f t="shared" si="44"/>
        <v>38717</v>
      </c>
      <c r="K206" s="353">
        <f t="shared" si="47"/>
        <v>7.5960904608986315</v>
      </c>
      <c r="L206" s="354">
        <f t="shared" si="47"/>
        <v>9.2362245222491186</v>
      </c>
      <c r="N206" s="351">
        <f t="shared" si="45"/>
        <v>38717</v>
      </c>
      <c r="O206" s="353">
        <f t="shared" si="46"/>
        <v>336.65399999999943</v>
      </c>
      <c r="P206" s="354">
        <f t="shared" si="46"/>
        <v>655.26169651534099</v>
      </c>
    </row>
    <row r="207" spans="1:16">
      <c r="A207" s="350">
        <v>38747</v>
      </c>
      <c r="B207" s="346">
        <v>334.18900000000002</v>
      </c>
      <c r="C207" s="346">
        <v>1945.66</v>
      </c>
      <c r="D207" s="346"/>
      <c r="E207" s="351">
        <f t="shared" si="40"/>
        <v>38748</v>
      </c>
      <c r="F207" s="353">
        <f t="shared" si="41"/>
        <v>-0.7322057661575343</v>
      </c>
      <c r="G207" s="353">
        <f t="shared" si="42"/>
        <v>3.0573005498056194</v>
      </c>
      <c r="H207" s="354">
        <f t="shared" si="43"/>
        <v>3.8174579632910044</v>
      </c>
      <c r="I207" s="361"/>
      <c r="J207" s="351">
        <f t="shared" si="44"/>
        <v>38748</v>
      </c>
      <c r="K207" s="353">
        <f t="shared" si="47"/>
        <v>7.5654377707936789</v>
      </c>
      <c r="L207" s="354">
        <f t="shared" si="47"/>
        <v>8.8189503230115918</v>
      </c>
      <c r="N207" s="351">
        <f t="shared" si="45"/>
        <v>38748</v>
      </c>
      <c r="O207" s="353">
        <f t="shared" si="46"/>
        <v>334.18899999999945</v>
      </c>
      <c r="P207" s="354">
        <f t="shared" si="46"/>
        <v>675.29501596557009</v>
      </c>
    </row>
    <row r="208" spans="1:16">
      <c r="A208" s="350">
        <v>38776</v>
      </c>
      <c r="B208" s="346">
        <v>333.94900000000001</v>
      </c>
      <c r="C208" s="346">
        <v>1943.19</v>
      </c>
      <c r="D208" s="346"/>
      <c r="E208" s="351">
        <f t="shared" si="40"/>
        <v>38776</v>
      </c>
      <c r="F208" s="353">
        <f t="shared" si="41"/>
        <v>-7.1815649228434975E-2</v>
      </c>
      <c r="G208" s="353">
        <f t="shared" si="42"/>
        <v>-0.12694921003669757</v>
      </c>
      <c r="H208" s="354">
        <f t="shared" si="43"/>
        <v>-5.5173183788403968E-2</v>
      </c>
      <c r="I208" s="361"/>
      <c r="J208" s="351">
        <f t="shared" si="44"/>
        <v>38776</v>
      </c>
      <c r="K208" s="353">
        <f t="shared" si="47"/>
        <v>7.4208451418573667</v>
      </c>
      <c r="L208" s="354">
        <f t="shared" si="47"/>
        <v>8.8142886148616313</v>
      </c>
      <c r="N208" s="351">
        <f t="shared" si="45"/>
        <v>38776</v>
      </c>
      <c r="O208" s="353">
        <f t="shared" si="46"/>
        <v>333.94899999999944</v>
      </c>
      <c r="P208" s="354">
        <f t="shared" si="46"/>
        <v>674.43773427738461</v>
      </c>
    </row>
    <row r="209" spans="1:16">
      <c r="A209" s="350">
        <v>38806</v>
      </c>
      <c r="B209" s="346">
        <v>327.16800000000001</v>
      </c>
      <c r="C209" s="346">
        <v>1975.6</v>
      </c>
      <c r="D209" s="346"/>
      <c r="E209" s="351">
        <f t="shared" si="40"/>
        <v>38807</v>
      </c>
      <c r="F209" s="353">
        <f t="shared" si="41"/>
        <v>-2.0305495749350921</v>
      </c>
      <c r="G209" s="353">
        <f t="shared" si="42"/>
        <v>1.6678760182998076</v>
      </c>
      <c r="H209" s="354">
        <f t="shared" si="43"/>
        <v>3.7750804737480381</v>
      </c>
      <c r="I209" s="361"/>
      <c r="J209" s="351">
        <f t="shared" si="44"/>
        <v>38807</v>
      </c>
      <c r="K209" s="353">
        <f t="shared" si="47"/>
        <v>7.478383559377205</v>
      </c>
      <c r="L209" s="354">
        <f t="shared" si="47"/>
        <v>8.7763287471754374</v>
      </c>
      <c r="N209" s="351">
        <f t="shared" si="45"/>
        <v>38807</v>
      </c>
      <c r="O209" s="353">
        <f t="shared" si="46"/>
        <v>327.16799999999944</v>
      </c>
      <c r="P209" s="354">
        <f t="shared" si="46"/>
        <v>685.68651950576168</v>
      </c>
    </row>
    <row r="210" spans="1:16">
      <c r="A210" s="350">
        <v>38837</v>
      </c>
      <c r="B210" s="346">
        <v>323.14699999999999</v>
      </c>
      <c r="C210" s="346">
        <v>1993.79</v>
      </c>
      <c r="D210" s="346"/>
      <c r="E210" s="351">
        <f t="shared" si="40"/>
        <v>38837</v>
      </c>
      <c r="F210" s="353">
        <f t="shared" si="41"/>
        <v>-1.2290321791862291</v>
      </c>
      <c r="G210" s="353">
        <f t="shared" si="42"/>
        <v>0.92073294189107813</v>
      </c>
      <c r="H210" s="354">
        <f t="shared" si="43"/>
        <v>2.1765151931864457</v>
      </c>
      <c r="I210" s="361"/>
      <c r="J210" s="351">
        <f t="shared" si="44"/>
        <v>38837</v>
      </c>
      <c r="K210" s="353">
        <f t="shared" si="47"/>
        <v>7.5136632463440325</v>
      </c>
      <c r="L210" s="354">
        <f t="shared" si="47"/>
        <v>8.2766806700824116</v>
      </c>
      <c r="N210" s="351">
        <f t="shared" si="45"/>
        <v>38837</v>
      </c>
      <c r="O210" s="353">
        <f t="shared" si="46"/>
        <v>323.14699999999942</v>
      </c>
      <c r="P210" s="354">
        <f t="shared" si="46"/>
        <v>691.99986116895764</v>
      </c>
    </row>
    <row r="211" spans="1:16">
      <c r="A211" s="350">
        <v>38867</v>
      </c>
      <c r="B211" s="346">
        <v>323.57400000000001</v>
      </c>
      <c r="C211" s="346">
        <v>1920.09</v>
      </c>
      <c r="D211" s="346"/>
      <c r="E211" s="351">
        <f t="shared" si="40"/>
        <v>38868</v>
      </c>
      <c r="F211" s="353">
        <f t="shared" si="41"/>
        <v>0.13213800530409436</v>
      </c>
      <c r="G211" s="353">
        <f t="shared" si="42"/>
        <v>-3.6964775628326008</v>
      </c>
      <c r="H211" s="354">
        <f t="shared" si="43"/>
        <v>-3.8235631880085164</v>
      </c>
      <c r="I211" s="361"/>
      <c r="J211" s="351">
        <f t="shared" si="44"/>
        <v>38868</v>
      </c>
      <c r="K211" s="353">
        <f t="shared" si="47"/>
        <v>7.0403828377647777</v>
      </c>
      <c r="L211" s="354">
        <f t="shared" si="47"/>
        <v>8.3720362481104846</v>
      </c>
      <c r="N211" s="351">
        <f t="shared" si="45"/>
        <v>38868</v>
      </c>
      <c r="O211" s="353">
        <f t="shared" ref="O211:P226" si="48">(1+F211/100)*O210</f>
        <v>323.57399999999944</v>
      </c>
      <c r="P211" s="354">
        <f t="shared" si="48"/>
        <v>666.4202415660144</v>
      </c>
    </row>
    <row r="212" spans="1:16">
      <c r="A212" s="350">
        <v>38898</v>
      </c>
      <c r="B212" s="346">
        <v>323.71499999999997</v>
      </c>
      <c r="C212" s="346">
        <v>1939.03</v>
      </c>
      <c r="D212" s="346"/>
      <c r="E212" s="351">
        <f t="shared" si="40"/>
        <v>38898</v>
      </c>
      <c r="F212" s="353">
        <f t="shared" si="41"/>
        <v>4.3575812642537848E-2</v>
      </c>
      <c r="G212" s="353">
        <f t="shared" si="42"/>
        <v>0.98641209526637574</v>
      </c>
      <c r="H212" s="354">
        <f t="shared" si="43"/>
        <v>0.94242561300441618</v>
      </c>
      <c r="I212" s="361"/>
      <c r="J212" s="351">
        <f t="shared" si="44"/>
        <v>38898</v>
      </c>
      <c r="K212" s="353">
        <f t="shared" si="47"/>
        <v>7.006589047012759</v>
      </c>
      <c r="L212" s="354">
        <f t="shared" si="47"/>
        <v>8.3696334685587335</v>
      </c>
      <c r="N212" s="351">
        <f t="shared" si="45"/>
        <v>38898</v>
      </c>
      <c r="O212" s="353">
        <f t="shared" si="48"/>
        <v>323.71499999999941</v>
      </c>
      <c r="P212" s="354">
        <f t="shared" si="48"/>
        <v>672.99389143412498</v>
      </c>
    </row>
    <row r="213" spans="1:16">
      <c r="A213" s="350">
        <v>38928</v>
      </c>
      <c r="B213" s="346">
        <v>328.66300000000001</v>
      </c>
      <c r="C213" s="346">
        <v>1953.86</v>
      </c>
      <c r="D213" s="346"/>
      <c r="E213" s="351">
        <f t="shared" si="40"/>
        <v>38929</v>
      </c>
      <c r="F213" s="353">
        <f t="shared" si="41"/>
        <v>1.52850501212487</v>
      </c>
      <c r="G213" s="353">
        <f t="shared" si="42"/>
        <v>0.76481539738941784</v>
      </c>
      <c r="H213" s="354">
        <f t="shared" si="43"/>
        <v>-0.75219231746221915</v>
      </c>
      <c r="I213" s="361"/>
      <c r="J213" s="351">
        <f t="shared" si="44"/>
        <v>38929</v>
      </c>
      <c r="K213" s="353">
        <f t="shared" si="47"/>
        <v>6.1437441173987066</v>
      </c>
      <c r="L213" s="354">
        <f t="shared" si="47"/>
        <v>8.3642412476205621</v>
      </c>
      <c r="N213" s="351">
        <f t="shared" si="45"/>
        <v>38929</v>
      </c>
      <c r="O213" s="353">
        <f t="shared" si="48"/>
        <v>328.66299999999944</v>
      </c>
      <c r="P213" s="354">
        <f t="shared" si="48"/>
        <v>678.14105233930343</v>
      </c>
    </row>
    <row r="214" spans="1:16">
      <c r="A214" s="350">
        <v>38959</v>
      </c>
      <c r="B214" s="346">
        <v>335.392</v>
      </c>
      <c r="C214" s="346">
        <v>1998.08</v>
      </c>
      <c r="D214" s="346"/>
      <c r="E214" s="351">
        <f t="shared" si="40"/>
        <v>38960</v>
      </c>
      <c r="F214" s="353">
        <f t="shared" si="41"/>
        <v>2.0473859241837422</v>
      </c>
      <c r="G214" s="353">
        <f t="shared" si="42"/>
        <v>2.2632123079442845</v>
      </c>
      <c r="H214" s="354">
        <f t="shared" si="43"/>
        <v>0.21149623952239072</v>
      </c>
      <c r="I214" s="361"/>
      <c r="J214" s="351">
        <f t="shared" si="44"/>
        <v>38960</v>
      </c>
      <c r="K214" s="353">
        <f t="shared" si="47"/>
        <v>6.2249990014928889</v>
      </c>
      <c r="L214" s="354">
        <f t="shared" si="47"/>
        <v>8.3641343989612409</v>
      </c>
      <c r="N214" s="351">
        <f t="shared" si="45"/>
        <v>38960</v>
      </c>
      <c r="O214" s="353">
        <f t="shared" si="48"/>
        <v>335.39199999999943</v>
      </c>
      <c r="P214" s="354">
        <f t="shared" si="48"/>
        <v>693.48882410106944</v>
      </c>
    </row>
    <row r="215" spans="1:16">
      <c r="A215" s="350">
        <v>38990</v>
      </c>
      <c r="B215" s="346">
        <v>340.16300000000001</v>
      </c>
      <c r="C215" s="346">
        <v>2048.89</v>
      </c>
      <c r="D215" s="346"/>
      <c r="E215" s="351">
        <f t="shared" si="40"/>
        <v>38990</v>
      </c>
      <c r="F215" s="353">
        <f t="shared" si="41"/>
        <v>1.422514550138354</v>
      </c>
      <c r="G215" s="353">
        <f t="shared" si="42"/>
        <v>2.5429412235746351</v>
      </c>
      <c r="H215" s="354">
        <f t="shared" si="43"/>
        <v>1.1047119847165554</v>
      </c>
      <c r="I215" s="361"/>
      <c r="J215" s="351">
        <f t="shared" si="44"/>
        <v>38990</v>
      </c>
      <c r="K215" s="353">
        <f t="shared" ref="K215:L230" si="49">STDEVPA(F180:F215)*SQRT(12)</f>
        <v>5.7478636893199822</v>
      </c>
      <c r="L215" s="354">
        <f t="shared" si="49"/>
        <v>8.3339815161778894</v>
      </c>
      <c r="N215" s="351">
        <f t="shared" si="45"/>
        <v>38990</v>
      </c>
      <c r="O215" s="353">
        <f t="shared" si="48"/>
        <v>340.16299999999944</v>
      </c>
      <c r="P215" s="354">
        <f t="shared" si="48"/>
        <v>711.12383729001851</v>
      </c>
    </row>
    <row r="216" spans="1:16">
      <c r="A216" s="350">
        <v>39020</v>
      </c>
      <c r="B216" s="346">
        <v>340.34399999999999</v>
      </c>
      <c r="C216" s="346">
        <v>2115.63</v>
      </c>
      <c r="D216" s="346"/>
      <c r="E216" s="351">
        <f t="shared" si="40"/>
        <v>39021</v>
      </c>
      <c r="F216" s="353">
        <f t="shared" si="41"/>
        <v>5.320978472085347E-2</v>
      </c>
      <c r="G216" s="353">
        <f t="shared" si="42"/>
        <v>3.2573735046781627</v>
      </c>
      <c r="H216" s="354">
        <f t="shared" si="43"/>
        <v>3.2024596980462006</v>
      </c>
      <c r="I216" s="361"/>
      <c r="J216" s="351">
        <f t="shared" si="44"/>
        <v>39021</v>
      </c>
      <c r="K216" s="353">
        <f t="shared" si="49"/>
        <v>5.4776208576232985</v>
      </c>
      <c r="L216" s="354">
        <f t="shared" si="49"/>
        <v>8.063357358346428</v>
      </c>
      <c r="N216" s="351">
        <f t="shared" si="45"/>
        <v>39021</v>
      </c>
      <c r="O216" s="353">
        <f t="shared" si="48"/>
        <v>340.34399999999943</v>
      </c>
      <c r="P216" s="354">
        <f t="shared" si="48"/>
        <v>734.28779675135422</v>
      </c>
    </row>
    <row r="217" spans="1:16">
      <c r="A217" s="350">
        <v>39051</v>
      </c>
      <c r="B217" s="346">
        <v>346.983</v>
      </c>
      <c r="C217" s="346">
        <v>2155.89</v>
      </c>
      <c r="D217" s="346"/>
      <c r="E217" s="351">
        <f t="shared" si="40"/>
        <v>39051</v>
      </c>
      <c r="F217" s="353">
        <f t="shared" si="41"/>
        <v>1.9506734362879863</v>
      </c>
      <c r="G217" s="353">
        <f t="shared" si="42"/>
        <v>1.9029792544064783</v>
      </c>
      <c r="H217" s="354">
        <f t="shared" si="43"/>
        <v>-4.6781625146707917E-2</v>
      </c>
      <c r="I217" s="361"/>
      <c r="J217" s="351">
        <f t="shared" si="44"/>
        <v>39051</v>
      </c>
      <c r="K217" s="353">
        <f t="shared" si="49"/>
        <v>5.5564080199836914</v>
      </c>
      <c r="L217" s="354">
        <f t="shared" si="49"/>
        <v>8.0802391033276475</v>
      </c>
      <c r="N217" s="351">
        <f t="shared" si="45"/>
        <v>39051</v>
      </c>
      <c r="O217" s="353">
        <f t="shared" si="48"/>
        <v>346.98299999999938</v>
      </c>
      <c r="P217" s="354">
        <f t="shared" si="48"/>
        <v>748.26114119117085</v>
      </c>
    </row>
    <row r="218" spans="1:16">
      <c r="A218" s="350">
        <v>39081</v>
      </c>
      <c r="B218" s="346">
        <v>341.60399999999998</v>
      </c>
      <c r="C218" s="346">
        <v>2186.13</v>
      </c>
      <c r="D218" s="346"/>
      <c r="E218" s="351">
        <f t="shared" si="40"/>
        <v>39082</v>
      </c>
      <c r="F218" s="353">
        <f t="shared" si="41"/>
        <v>-1.5502200395984822</v>
      </c>
      <c r="G218" s="353">
        <f t="shared" si="42"/>
        <v>1.4026689673406478</v>
      </c>
      <c r="H218" s="354">
        <f t="shared" si="43"/>
        <v>2.9993860911896819</v>
      </c>
      <c r="I218" s="361"/>
      <c r="J218" s="351">
        <f t="shared" si="44"/>
        <v>39082</v>
      </c>
      <c r="K218" s="353">
        <f t="shared" si="49"/>
        <v>5.6515365074437236</v>
      </c>
      <c r="L218" s="354">
        <f t="shared" si="49"/>
        <v>7.7282467486545023</v>
      </c>
      <c r="N218" s="351">
        <f t="shared" si="45"/>
        <v>39082</v>
      </c>
      <c r="O218" s="353">
        <f t="shared" si="48"/>
        <v>341.60399999999936</v>
      </c>
      <c r="P218" s="354">
        <f t="shared" si="48"/>
        <v>758.75676801332838</v>
      </c>
    </row>
    <row r="219" spans="1:16">
      <c r="A219" s="350">
        <v>39112</v>
      </c>
      <c r="B219" s="346">
        <v>338.53</v>
      </c>
      <c r="C219" s="346">
        <v>2204.4</v>
      </c>
      <c r="D219" s="346"/>
      <c r="E219" s="351">
        <f t="shared" si="40"/>
        <v>39113</v>
      </c>
      <c r="F219" s="353">
        <f t="shared" si="41"/>
        <v>-0.8998723668341202</v>
      </c>
      <c r="G219" s="353">
        <f t="shared" si="42"/>
        <v>0.83572340162754166</v>
      </c>
      <c r="H219" s="354">
        <f t="shared" si="43"/>
        <v>1.7513557347637709</v>
      </c>
      <c r="I219" s="361"/>
      <c r="J219" s="351">
        <f t="shared" si="44"/>
        <v>39113</v>
      </c>
      <c r="K219" s="353">
        <f t="shared" si="49"/>
        <v>5.6370760686134957</v>
      </c>
      <c r="L219" s="354">
        <f t="shared" si="49"/>
        <v>7.6970547754538359</v>
      </c>
      <c r="N219" s="351">
        <f t="shared" si="45"/>
        <v>39113</v>
      </c>
      <c r="O219" s="353">
        <f t="shared" si="48"/>
        <v>338.52999999999935</v>
      </c>
      <c r="P219" s="354">
        <f t="shared" si="48"/>
        <v>765.09787588504855</v>
      </c>
    </row>
    <row r="220" spans="1:16">
      <c r="A220" s="350">
        <v>39141</v>
      </c>
      <c r="B220" s="346">
        <v>347.80900000000003</v>
      </c>
      <c r="C220" s="346">
        <v>2175.7800000000002</v>
      </c>
      <c r="D220" s="346"/>
      <c r="E220" s="351">
        <f t="shared" si="40"/>
        <v>39141</v>
      </c>
      <c r="F220" s="353">
        <f t="shared" si="41"/>
        <v>2.7409683041385025</v>
      </c>
      <c r="G220" s="353">
        <f t="shared" si="42"/>
        <v>-1.2983124659771361</v>
      </c>
      <c r="H220" s="354">
        <f t="shared" si="43"/>
        <v>-3.9315190783080545</v>
      </c>
      <c r="I220" s="361"/>
      <c r="J220" s="351">
        <f t="shared" si="44"/>
        <v>39141</v>
      </c>
      <c r="K220" s="353">
        <f t="shared" si="49"/>
        <v>5.7637458780650546</v>
      </c>
      <c r="L220" s="354">
        <f t="shared" si="49"/>
        <v>7.7832804292709827</v>
      </c>
      <c r="N220" s="351">
        <f t="shared" si="45"/>
        <v>39141</v>
      </c>
      <c r="O220" s="353">
        <f t="shared" si="48"/>
        <v>347.8089999999994</v>
      </c>
      <c r="P220" s="354">
        <f t="shared" si="48"/>
        <v>755.16451478550664</v>
      </c>
    </row>
    <row r="221" spans="1:16">
      <c r="A221" s="350">
        <v>39171</v>
      </c>
      <c r="B221" s="346">
        <v>346.52100000000002</v>
      </c>
      <c r="C221" s="346">
        <v>2200.12</v>
      </c>
      <c r="D221" s="346"/>
      <c r="E221" s="351">
        <f t="shared" si="40"/>
        <v>39172</v>
      </c>
      <c r="F221" s="353">
        <f t="shared" si="41"/>
        <v>-0.37031819188118043</v>
      </c>
      <c r="G221" s="353">
        <f t="shared" si="42"/>
        <v>1.1186792782358346</v>
      </c>
      <c r="H221" s="354">
        <f t="shared" si="43"/>
        <v>1.4945319939741797</v>
      </c>
      <c r="I221" s="361"/>
      <c r="J221" s="351">
        <f t="shared" si="44"/>
        <v>39172</v>
      </c>
      <c r="K221" s="353">
        <f t="shared" si="49"/>
        <v>5.7550387955067199</v>
      </c>
      <c r="L221" s="354">
        <f t="shared" si="49"/>
        <v>7.6777126868063199</v>
      </c>
      <c r="N221" s="351">
        <f t="shared" si="45"/>
        <v>39172</v>
      </c>
      <c r="O221" s="353">
        <f t="shared" si="48"/>
        <v>346.52099999999939</v>
      </c>
      <c r="P221" s="354">
        <f t="shared" si="48"/>
        <v>763.61238372900232</v>
      </c>
    </row>
    <row r="222" spans="1:16">
      <c r="A222" s="350">
        <v>39202</v>
      </c>
      <c r="B222" s="346">
        <v>348.33499999999998</v>
      </c>
      <c r="C222" s="346">
        <v>2297.5700000000002</v>
      </c>
      <c r="D222" s="346"/>
      <c r="E222" s="351">
        <f t="shared" si="40"/>
        <v>39202</v>
      </c>
      <c r="F222" s="353">
        <f t="shared" si="41"/>
        <v>0.5234891969029265</v>
      </c>
      <c r="G222" s="353">
        <f t="shared" si="42"/>
        <v>4.4293038561533216</v>
      </c>
      <c r="H222" s="354">
        <f t="shared" si="43"/>
        <v>3.8854746193695888</v>
      </c>
      <c r="I222" s="361"/>
      <c r="J222" s="351">
        <f t="shared" si="44"/>
        <v>39202</v>
      </c>
      <c r="K222" s="353">
        <f t="shared" si="49"/>
        <v>5.1243918410016693</v>
      </c>
      <c r="L222" s="354">
        <f t="shared" si="49"/>
        <v>7.805783705271895</v>
      </c>
      <c r="N222" s="351">
        <f t="shared" si="45"/>
        <v>39202</v>
      </c>
      <c r="O222" s="353">
        <f t="shared" si="48"/>
        <v>348.33499999999935</v>
      </c>
      <c r="P222" s="354">
        <f t="shared" si="48"/>
        <v>797.43509648757527</v>
      </c>
    </row>
    <row r="223" spans="1:16">
      <c r="A223" s="350">
        <v>39232</v>
      </c>
      <c r="B223" s="346">
        <v>342.43599999999998</v>
      </c>
      <c r="C223" s="346">
        <v>2377.09</v>
      </c>
      <c r="D223" s="346"/>
      <c r="E223" s="351">
        <f t="shared" si="40"/>
        <v>39233</v>
      </c>
      <c r="F223" s="353">
        <f t="shared" si="41"/>
        <v>-1.693484720168803</v>
      </c>
      <c r="G223" s="353">
        <f t="shared" si="42"/>
        <v>3.4610479767754665</v>
      </c>
      <c r="H223" s="354">
        <f t="shared" si="43"/>
        <v>5.2433276495172265</v>
      </c>
      <c r="I223" s="361"/>
      <c r="J223" s="351">
        <f t="shared" si="44"/>
        <v>39233</v>
      </c>
      <c r="K223" s="353">
        <f t="shared" si="49"/>
        <v>5.2190005044047663</v>
      </c>
      <c r="L223" s="354">
        <f t="shared" si="49"/>
        <v>7.9292209777951017</v>
      </c>
      <c r="N223" s="351">
        <f t="shared" si="45"/>
        <v>39233</v>
      </c>
      <c r="O223" s="353">
        <f t="shared" si="48"/>
        <v>342.43599999999935</v>
      </c>
      <c r="P223" s="354">
        <f t="shared" si="48"/>
        <v>825.03470776065603</v>
      </c>
    </row>
    <row r="224" spans="1:16">
      <c r="A224" s="350">
        <v>39263</v>
      </c>
      <c r="B224" s="346">
        <v>339.76499999999999</v>
      </c>
      <c r="C224" s="346">
        <v>2338.25</v>
      </c>
      <c r="D224" s="346"/>
      <c r="E224" s="351">
        <f t="shared" si="40"/>
        <v>39263</v>
      </c>
      <c r="F224" s="353">
        <f t="shared" si="41"/>
        <v>-0.77999976637970203</v>
      </c>
      <c r="G224" s="353">
        <f t="shared" si="42"/>
        <v>-1.633930562157937</v>
      </c>
      <c r="H224" s="354">
        <f t="shared" si="43"/>
        <v>-0.8606438155287166</v>
      </c>
      <c r="I224" s="361"/>
      <c r="J224" s="351">
        <f t="shared" si="44"/>
        <v>39263</v>
      </c>
      <c r="K224" s="353">
        <f t="shared" si="49"/>
        <v>5.2479544637266908</v>
      </c>
      <c r="L224" s="354">
        <f t="shared" si="49"/>
        <v>8.0554486886112446</v>
      </c>
      <c r="N224" s="351">
        <f t="shared" si="45"/>
        <v>39263</v>
      </c>
      <c r="O224" s="353">
        <f t="shared" si="48"/>
        <v>339.76499999999936</v>
      </c>
      <c r="P224" s="354">
        <f t="shared" si="48"/>
        <v>811.55421352214421</v>
      </c>
    </row>
    <row r="225" spans="1:16">
      <c r="A225" s="350">
        <v>39293</v>
      </c>
      <c r="B225" s="346">
        <v>347.22899999999998</v>
      </c>
      <c r="C225" s="346">
        <v>2294.75</v>
      </c>
      <c r="D225" s="346"/>
      <c r="E225" s="351">
        <f t="shared" si="40"/>
        <v>39294</v>
      </c>
      <c r="F225" s="353">
        <f t="shared" si="41"/>
        <v>2.1968125027592489</v>
      </c>
      <c r="G225" s="353">
        <f t="shared" si="42"/>
        <v>-1.8603656580776229</v>
      </c>
      <c r="H225" s="354">
        <f t="shared" si="43"/>
        <v>-3.9699654631863646</v>
      </c>
      <c r="I225" s="361"/>
      <c r="J225" s="351">
        <f t="shared" si="44"/>
        <v>39294</v>
      </c>
      <c r="K225" s="353">
        <f t="shared" si="49"/>
        <v>5.3190163194340538</v>
      </c>
      <c r="L225" s="354">
        <f t="shared" si="49"/>
        <v>7.8391807810583156</v>
      </c>
      <c r="N225" s="351">
        <f t="shared" si="45"/>
        <v>39294</v>
      </c>
      <c r="O225" s="353">
        <f t="shared" si="48"/>
        <v>347.2289999999993</v>
      </c>
      <c r="P225" s="354">
        <f t="shared" si="48"/>
        <v>796.45633763709634</v>
      </c>
    </row>
    <row r="226" spans="1:16">
      <c r="A226" s="350">
        <v>39324</v>
      </c>
      <c r="B226" s="346">
        <v>356.12400000000002</v>
      </c>
      <c r="C226" s="346">
        <v>2274.16</v>
      </c>
      <c r="D226" s="346"/>
      <c r="E226" s="351">
        <f t="shared" si="40"/>
        <v>39325</v>
      </c>
      <c r="F226" s="353">
        <f t="shared" si="41"/>
        <v>2.5617099954208911</v>
      </c>
      <c r="G226" s="353">
        <f t="shared" si="42"/>
        <v>-0.89726549733086802</v>
      </c>
      <c r="H226" s="354">
        <f t="shared" si="43"/>
        <v>-3.372579779438345</v>
      </c>
      <c r="I226" s="361"/>
      <c r="J226" s="351">
        <f t="shared" si="44"/>
        <v>39325</v>
      </c>
      <c r="K226" s="353">
        <f t="shared" si="49"/>
        <v>5.3158428951028762</v>
      </c>
      <c r="L226" s="354">
        <f t="shared" si="49"/>
        <v>7.8909280062061935</v>
      </c>
      <c r="N226" s="351">
        <f t="shared" si="45"/>
        <v>39325</v>
      </c>
      <c r="O226" s="353">
        <f t="shared" si="48"/>
        <v>356.12399999999928</v>
      </c>
      <c r="P226" s="354">
        <f t="shared" si="48"/>
        <v>789.31000971817366</v>
      </c>
    </row>
    <row r="227" spans="1:16">
      <c r="A227" s="350">
        <v>39355</v>
      </c>
      <c r="B227" s="346">
        <v>355.44400000000002</v>
      </c>
      <c r="C227" s="346">
        <v>2385.7199999999998</v>
      </c>
      <c r="D227" s="346"/>
      <c r="E227" s="351">
        <f t="shared" si="40"/>
        <v>39355</v>
      </c>
      <c r="F227" s="353">
        <f t="shared" si="41"/>
        <v>-0.19094472711752575</v>
      </c>
      <c r="G227" s="353">
        <f t="shared" si="42"/>
        <v>4.9055475428289919</v>
      </c>
      <c r="H227" s="354">
        <f t="shared" si="43"/>
        <v>5.1062423705068305</v>
      </c>
      <c r="I227" s="361"/>
      <c r="J227" s="351">
        <f t="shared" si="44"/>
        <v>39355</v>
      </c>
      <c r="K227" s="353">
        <f t="shared" si="49"/>
        <v>5.3090383831519032</v>
      </c>
      <c r="L227" s="354">
        <f t="shared" si="49"/>
        <v>8.1985023368597982</v>
      </c>
      <c r="N227" s="351">
        <f t="shared" si="45"/>
        <v>39355</v>
      </c>
      <c r="O227" s="353">
        <f t="shared" ref="O227:P242" si="50">(1+F227/100)*O226</f>
        <v>355.44399999999928</v>
      </c>
      <c r="P227" s="354">
        <f t="shared" si="50"/>
        <v>828.0299875052068</v>
      </c>
    </row>
    <row r="228" spans="1:16">
      <c r="A228" s="350">
        <v>39385</v>
      </c>
      <c r="B228" s="346">
        <v>362.23599999999999</v>
      </c>
      <c r="C228" s="346">
        <v>2394.81</v>
      </c>
      <c r="D228" s="346"/>
      <c r="E228" s="351">
        <f t="shared" si="40"/>
        <v>39386</v>
      </c>
      <c r="F228" s="353">
        <f t="shared" si="41"/>
        <v>1.9108495290397265</v>
      </c>
      <c r="G228" s="353">
        <f t="shared" si="42"/>
        <v>0.38101705145616727</v>
      </c>
      <c r="H228" s="354">
        <f t="shared" si="43"/>
        <v>-1.5011478018811197</v>
      </c>
      <c r="I228" s="361"/>
      <c r="J228" s="351">
        <f t="shared" si="44"/>
        <v>39386</v>
      </c>
      <c r="K228" s="353">
        <f t="shared" si="49"/>
        <v>5.3750709187028178</v>
      </c>
      <c r="L228" s="354">
        <f t="shared" si="49"/>
        <v>8.2027577661025592</v>
      </c>
      <c r="N228" s="351">
        <f t="shared" si="45"/>
        <v>39386</v>
      </c>
      <c r="O228" s="353">
        <f t="shared" si="50"/>
        <v>362.23599999999925</v>
      </c>
      <c r="P228" s="354">
        <f t="shared" si="50"/>
        <v>831.18492294877205</v>
      </c>
    </row>
    <row r="229" spans="1:16">
      <c r="A229" s="350">
        <v>39416</v>
      </c>
      <c r="B229" s="346">
        <v>375.35</v>
      </c>
      <c r="C229" s="346">
        <v>2322.34</v>
      </c>
      <c r="D229" s="346"/>
      <c r="E229" s="351">
        <f t="shared" si="40"/>
        <v>39416</v>
      </c>
      <c r="F229" s="353">
        <f t="shared" si="41"/>
        <v>3.6202917435042448</v>
      </c>
      <c r="G229" s="353">
        <f t="shared" si="42"/>
        <v>-3.0261273336924299</v>
      </c>
      <c r="H229" s="354">
        <f t="shared" si="43"/>
        <v>-6.4142061032300912</v>
      </c>
      <c r="I229" s="361"/>
      <c r="J229" s="351">
        <f t="shared" si="44"/>
        <v>39416</v>
      </c>
      <c r="K229" s="353">
        <f t="shared" si="49"/>
        <v>5.4979036976118563</v>
      </c>
      <c r="L229" s="354">
        <f t="shared" si="49"/>
        <v>8.3230055883907088</v>
      </c>
      <c r="N229" s="351">
        <f t="shared" si="45"/>
        <v>39416</v>
      </c>
      <c r="O229" s="353">
        <f t="shared" si="50"/>
        <v>375.34999999999928</v>
      </c>
      <c r="P229" s="354">
        <f t="shared" si="50"/>
        <v>806.03220880188894</v>
      </c>
    </row>
    <row r="230" spans="1:16">
      <c r="A230" s="350">
        <v>39446</v>
      </c>
      <c r="B230" s="346">
        <v>372.709</v>
      </c>
      <c r="C230" s="346">
        <v>2322.11</v>
      </c>
      <c r="D230" s="346"/>
      <c r="E230" s="351">
        <f t="shared" si="40"/>
        <v>39447</v>
      </c>
      <c r="F230" s="353">
        <f t="shared" si="41"/>
        <v>-0.70360996403356912</v>
      </c>
      <c r="G230" s="353">
        <f t="shared" si="42"/>
        <v>-9.9038039219068175E-3</v>
      </c>
      <c r="H230" s="354">
        <f t="shared" si="43"/>
        <v>0.69862173223054214</v>
      </c>
      <c r="I230" s="361"/>
      <c r="J230" s="351">
        <f t="shared" si="44"/>
        <v>39447</v>
      </c>
      <c r="K230" s="353">
        <f t="shared" si="49"/>
        <v>5.5188562961976002</v>
      </c>
      <c r="L230" s="354">
        <f t="shared" si="49"/>
        <v>8.1820620864708324</v>
      </c>
      <c r="N230" s="351">
        <f t="shared" si="45"/>
        <v>39447</v>
      </c>
      <c r="O230" s="353">
        <f t="shared" si="50"/>
        <v>372.70899999999926</v>
      </c>
      <c r="P230" s="354">
        <f t="shared" si="50"/>
        <v>805.95238095238176</v>
      </c>
    </row>
    <row r="231" spans="1:16">
      <c r="A231" s="350">
        <v>39477</v>
      </c>
      <c r="B231" s="346">
        <v>384.72800000000001</v>
      </c>
      <c r="C231" s="346">
        <v>2131.7800000000002</v>
      </c>
      <c r="D231" s="346"/>
      <c r="E231" s="351">
        <f t="shared" si="40"/>
        <v>39478</v>
      </c>
      <c r="F231" s="353">
        <f t="shared" si="41"/>
        <v>3.2247678483749986</v>
      </c>
      <c r="G231" s="353">
        <f t="shared" si="42"/>
        <v>-8.1964248033038913</v>
      </c>
      <c r="H231" s="354">
        <f t="shared" si="43"/>
        <v>-11.064391705346599</v>
      </c>
      <c r="I231" s="361"/>
      <c r="J231" s="351">
        <f t="shared" si="44"/>
        <v>39478</v>
      </c>
      <c r="K231" s="353">
        <f t="shared" ref="K231:L246" si="51">STDEVPA(F196:F231)*SQRT(12)</f>
        <v>5.7297066169766655</v>
      </c>
      <c r="L231" s="354">
        <f t="shared" si="51"/>
        <v>9.3626500840136835</v>
      </c>
      <c r="N231" s="351">
        <f t="shared" si="45"/>
        <v>39478</v>
      </c>
      <c r="O231" s="353">
        <f t="shared" si="50"/>
        <v>384.72799999999921</v>
      </c>
      <c r="P231" s="354">
        <f t="shared" si="50"/>
        <v>739.89310009718247</v>
      </c>
    </row>
    <row r="232" spans="1:16">
      <c r="A232" s="350">
        <v>39507</v>
      </c>
      <c r="B232" s="346">
        <v>392.16300000000001</v>
      </c>
      <c r="C232" s="346">
        <v>2097.48</v>
      </c>
      <c r="D232" s="346"/>
      <c r="E232" s="351">
        <f t="shared" si="40"/>
        <v>39507</v>
      </c>
      <c r="F232" s="353">
        <f t="shared" si="41"/>
        <v>1.9325341539996987</v>
      </c>
      <c r="G232" s="353">
        <f t="shared" si="42"/>
        <v>-1.6089840415052348</v>
      </c>
      <c r="H232" s="354">
        <f t="shared" si="43"/>
        <v>-3.4743747174522333</v>
      </c>
      <c r="I232" s="361"/>
      <c r="J232" s="351">
        <f t="shared" si="44"/>
        <v>39507</v>
      </c>
      <c r="K232" s="353">
        <f t="shared" si="51"/>
        <v>5.6839917052754254</v>
      </c>
      <c r="L232" s="354">
        <f t="shared" si="51"/>
        <v>9.3394816923980297</v>
      </c>
      <c r="N232" s="351">
        <f t="shared" si="45"/>
        <v>39507</v>
      </c>
      <c r="O232" s="353">
        <f t="shared" si="50"/>
        <v>392.16299999999916</v>
      </c>
      <c r="P232" s="354">
        <f t="shared" si="50"/>
        <v>727.98833819242043</v>
      </c>
    </row>
    <row r="233" spans="1:16">
      <c r="A233" s="350">
        <v>39537</v>
      </c>
      <c r="B233" s="346">
        <v>395.36200000000002</v>
      </c>
      <c r="C233" s="346">
        <v>2076.56</v>
      </c>
      <c r="D233" s="346"/>
      <c r="E233" s="351">
        <f t="shared" si="40"/>
        <v>39538</v>
      </c>
      <c r="F233" s="353">
        <f t="shared" si="41"/>
        <v>0.81573223379054483</v>
      </c>
      <c r="G233" s="353">
        <f t="shared" si="42"/>
        <v>-0.99738734099967807</v>
      </c>
      <c r="H233" s="354">
        <f t="shared" si="43"/>
        <v>-1.7984490462119695</v>
      </c>
      <c r="I233" s="361"/>
      <c r="J233" s="351">
        <f t="shared" si="44"/>
        <v>39538</v>
      </c>
      <c r="K233" s="353">
        <f t="shared" si="51"/>
        <v>5.5927776915514062</v>
      </c>
      <c r="L233" s="354">
        <f t="shared" si="51"/>
        <v>9.2931321816549275</v>
      </c>
      <c r="N233" s="351">
        <f t="shared" si="45"/>
        <v>39538</v>
      </c>
      <c r="O233" s="353">
        <f t="shared" si="50"/>
        <v>395.36199999999917</v>
      </c>
      <c r="P233" s="354">
        <f t="shared" si="50"/>
        <v>720.72747466333533</v>
      </c>
    </row>
    <row r="234" spans="1:16">
      <c r="A234" s="350">
        <v>39568</v>
      </c>
      <c r="B234" s="346">
        <v>387.02100000000002</v>
      </c>
      <c r="C234" s="346">
        <v>2190.13</v>
      </c>
      <c r="D234" s="346"/>
      <c r="E234" s="351">
        <f t="shared" si="40"/>
        <v>39568</v>
      </c>
      <c r="F234" s="353">
        <f t="shared" si="41"/>
        <v>-2.1097121119379225</v>
      </c>
      <c r="G234" s="353">
        <f t="shared" si="42"/>
        <v>5.4691412721038724</v>
      </c>
      <c r="H234" s="354">
        <f t="shared" si="43"/>
        <v>7.7421913323089342</v>
      </c>
      <c r="I234" s="361"/>
      <c r="J234" s="351">
        <f t="shared" si="44"/>
        <v>39568</v>
      </c>
      <c r="K234" s="353">
        <f t="shared" si="51"/>
        <v>5.5669091630032712</v>
      </c>
      <c r="L234" s="354">
        <f t="shared" si="51"/>
        <v>9.5963891556099785</v>
      </c>
      <c r="N234" s="351">
        <f t="shared" si="45"/>
        <v>39568</v>
      </c>
      <c r="O234" s="353">
        <f t="shared" si="50"/>
        <v>387.02099999999916</v>
      </c>
      <c r="P234" s="354">
        <f t="shared" si="50"/>
        <v>760.14507843953982</v>
      </c>
    </row>
    <row r="235" spans="1:16">
      <c r="A235" s="350">
        <v>39598</v>
      </c>
      <c r="B235" s="346">
        <v>379.38799999999998</v>
      </c>
      <c r="C235" s="346">
        <v>2218.5</v>
      </c>
      <c r="D235" s="346"/>
      <c r="E235" s="351">
        <f t="shared" si="40"/>
        <v>39599</v>
      </c>
      <c r="F235" s="353">
        <f t="shared" si="41"/>
        <v>-1.972244400174672</v>
      </c>
      <c r="G235" s="353">
        <f t="shared" si="42"/>
        <v>1.2953568966225681</v>
      </c>
      <c r="H235" s="354">
        <f t="shared" si="43"/>
        <v>3.333342966798547</v>
      </c>
      <c r="I235" s="361"/>
      <c r="J235" s="351">
        <f t="shared" si="44"/>
        <v>39599</v>
      </c>
      <c r="K235" s="353">
        <f t="shared" si="51"/>
        <v>5.7131387699280634</v>
      </c>
      <c r="L235" s="354">
        <f t="shared" si="51"/>
        <v>9.4298563772815047</v>
      </c>
      <c r="N235" s="351">
        <f t="shared" si="45"/>
        <v>39599</v>
      </c>
      <c r="O235" s="353">
        <f t="shared" si="50"/>
        <v>379.38799999999918</v>
      </c>
      <c r="P235" s="354">
        <f t="shared" si="50"/>
        <v>769.99167013744341</v>
      </c>
    </row>
    <row r="236" spans="1:16">
      <c r="A236" s="350">
        <v>39629</v>
      </c>
      <c r="B236" s="346">
        <v>382.71600000000001</v>
      </c>
      <c r="C236" s="346">
        <v>2031.47</v>
      </c>
      <c r="D236" s="346"/>
      <c r="E236" s="351">
        <f t="shared" si="40"/>
        <v>39629</v>
      </c>
      <c r="F236" s="353">
        <f t="shared" si="41"/>
        <v>0.87720223096146022</v>
      </c>
      <c r="G236" s="353">
        <f t="shared" si="42"/>
        <v>-8.430471038990305</v>
      </c>
      <c r="H236" s="354">
        <f t="shared" si="43"/>
        <v>-9.2267361347329597</v>
      </c>
      <c r="I236" s="361"/>
      <c r="J236" s="351">
        <f t="shared" si="44"/>
        <v>39629</v>
      </c>
      <c r="K236" s="353">
        <f t="shared" si="51"/>
        <v>5.6880293529703847</v>
      </c>
      <c r="L236" s="354">
        <f t="shared" si="51"/>
        <v>10.737739819905146</v>
      </c>
      <c r="N236" s="351">
        <f t="shared" si="45"/>
        <v>39629</v>
      </c>
      <c r="O236" s="353">
        <f t="shared" si="50"/>
        <v>382.71599999999921</v>
      </c>
      <c r="P236" s="354">
        <f t="shared" si="50"/>
        <v>705.07774538386843</v>
      </c>
    </row>
    <row r="237" spans="1:16">
      <c r="A237" s="350">
        <v>39659</v>
      </c>
      <c r="B237" s="346">
        <v>381.726</v>
      </c>
      <c r="C237" s="346">
        <v>2040.81</v>
      </c>
      <c r="D237" s="346"/>
      <c r="E237" s="351">
        <f t="shared" si="40"/>
        <v>39660</v>
      </c>
      <c r="F237" s="353">
        <f t="shared" si="41"/>
        <v>-0.2586774527325808</v>
      </c>
      <c r="G237" s="353">
        <f t="shared" si="42"/>
        <v>0.45976558846549942</v>
      </c>
      <c r="H237" s="354">
        <f t="shared" si="43"/>
        <v>0.72030631121580146</v>
      </c>
      <c r="I237" s="361"/>
      <c r="J237" s="351">
        <f t="shared" si="44"/>
        <v>39660</v>
      </c>
      <c r="K237" s="353">
        <f t="shared" si="51"/>
        <v>5.4841646432929299</v>
      </c>
      <c r="L237" s="354">
        <f t="shared" si="51"/>
        <v>10.561704823187345</v>
      </c>
      <c r="N237" s="351">
        <f t="shared" si="45"/>
        <v>39660</v>
      </c>
      <c r="O237" s="353">
        <f t="shared" si="50"/>
        <v>381.7259999999992</v>
      </c>
      <c r="P237" s="354">
        <f t="shared" si="50"/>
        <v>708.31945022907189</v>
      </c>
    </row>
    <row r="238" spans="1:16">
      <c r="A238" s="350">
        <v>39690</v>
      </c>
      <c r="B238" s="346">
        <v>390.76799999999997</v>
      </c>
      <c r="C238" s="346">
        <v>2043.53</v>
      </c>
      <c r="D238" s="346"/>
      <c r="E238" s="351">
        <f t="shared" si="40"/>
        <v>39691</v>
      </c>
      <c r="F238" s="353">
        <f t="shared" si="41"/>
        <v>2.3687147325568425</v>
      </c>
      <c r="G238" s="353">
        <f t="shared" si="42"/>
        <v>0.13328041316928996</v>
      </c>
      <c r="H238" s="354">
        <f t="shared" si="43"/>
        <v>-2.1837084945607987</v>
      </c>
      <c r="I238" s="361"/>
      <c r="J238" s="351">
        <f t="shared" si="44"/>
        <v>39691</v>
      </c>
      <c r="K238" s="353">
        <f t="shared" si="51"/>
        <v>5.5551030696574619</v>
      </c>
      <c r="L238" s="354">
        <f t="shared" si="51"/>
        <v>10.481606401229048</v>
      </c>
      <c r="N238" s="351">
        <f t="shared" si="45"/>
        <v>39691</v>
      </c>
      <c r="O238" s="353">
        <f t="shared" si="50"/>
        <v>390.76799999999912</v>
      </c>
      <c r="P238" s="354">
        <f t="shared" si="50"/>
        <v>709.26350131889569</v>
      </c>
    </row>
    <row r="239" spans="1:16">
      <c r="A239" s="350">
        <v>39721</v>
      </c>
      <c r="B239" s="346">
        <v>391.62599999999998</v>
      </c>
      <c r="C239" s="346">
        <v>1861.44</v>
      </c>
      <c r="D239" s="346"/>
      <c r="E239" s="351">
        <f t="shared" si="40"/>
        <v>39721</v>
      </c>
      <c r="F239" s="353">
        <f t="shared" si="41"/>
        <v>0.21956762068542357</v>
      </c>
      <c r="G239" s="353">
        <f t="shared" si="42"/>
        <v>-8.9105616262056273</v>
      </c>
      <c r="H239" s="354">
        <f t="shared" si="43"/>
        <v>-9.1101263592027077</v>
      </c>
      <c r="I239" s="361"/>
      <c r="J239" s="351">
        <f t="shared" si="44"/>
        <v>39721</v>
      </c>
      <c r="K239" s="353">
        <f t="shared" si="51"/>
        <v>5.4438897475217818</v>
      </c>
      <c r="L239" s="354">
        <f t="shared" si="51"/>
        <v>11.69715009806284</v>
      </c>
      <c r="N239" s="351">
        <f t="shared" si="45"/>
        <v>39721</v>
      </c>
      <c r="O239" s="353">
        <f t="shared" si="50"/>
        <v>391.62599999999912</v>
      </c>
      <c r="P239" s="354">
        <f t="shared" si="50"/>
        <v>646.06413994169179</v>
      </c>
    </row>
    <row r="240" spans="1:16">
      <c r="A240" s="350">
        <v>39751</v>
      </c>
      <c r="B240" s="346">
        <v>389.66</v>
      </c>
      <c r="C240" s="346">
        <v>1525.37</v>
      </c>
      <c r="D240" s="346"/>
      <c r="E240" s="351">
        <f t="shared" si="40"/>
        <v>39752</v>
      </c>
      <c r="F240" s="353">
        <f t="shared" si="41"/>
        <v>-0.5020095703553773</v>
      </c>
      <c r="G240" s="353">
        <f t="shared" si="42"/>
        <v>-18.054302045728043</v>
      </c>
      <c r="H240" s="354">
        <f t="shared" si="43"/>
        <v>-17.640851236873935</v>
      </c>
      <c r="I240" s="361"/>
      <c r="J240" s="351">
        <f t="shared" si="44"/>
        <v>39752</v>
      </c>
      <c r="K240" s="353">
        <f t="shared" si="51"/>
        <v>5.3466066103757157</v>
      </c>
      <c r="L240" s="354">
        <f t="shared" si="51"/>
        <v>15.560549348288424</v>
      </c>
      <c r="N240" s="351">
        <f t="shared" si="45"/>
        <v>39752</v>
      </c>
      <c r="O240" s="353">
        <f t="shared" si="50"/>
        <v>389.65999999999917</v>
      </c>
      <c r="P240" s="354">
        <f t="shared" si="50"/>
        <v>529.42176870748369</v>
      </c>
    </row>
    <row r="241" spans="1:16">
      <c r="A241" s="350">
        <v>39782</v>
      </c>
      <c r="B241" s="346">
        <v>426.85700000000003</v>
      </c>
      <c r="C241" s="346">
        <v>1437.68</v>
      </c>
      <c r="D241" s="346"/>
      <c r="E241" s="351">
        <f t="shared" si="40"/>
        <v>39782</v>
      </c>
      <c r="F241" s="353">
        <f t="shared" si="41"/>
        <v>9.5460144741569497</v>
      </c>
      <c r="G241" s="353">
        <f t="shared" si="42"/>
        <v>-5.7487691510912047</v>
      </c>
      <c r="H241" s="354">
        <f t="shared" si="43"/>
        <v>-13.961971778404003</v>
      </c>
      <c r="I241" s="361"/>
      <c r="J241" s="351">
        <f t="shared" si="44"/>
        <v>39782</v>
      </c>
      <c r="K241" s="353">
        <f t="shared" si="51"/>
        <v>7.433604537111842</v>
      </c>
      <c r="L241" s="354">
        <f t="shared" si="51"/>
        <v>15.584624708451591</v>
      </c>
      <c r="N241" s="351">
        <f t="shared" si="45"/>
        <v>39782</v>
      </c>
      <c r="O241" s="353">
        <f t="shared" si="50"/>
        <v>426.85699999999906</v>
      </c>
      <c r="P241" s="354">
        <f t="shared" si="50"/>
        <v>498.98653338886646</v>
      </c>
    </row>
    <row r="242" spans="1:16">
      <c r="A242" s="350">
        <v>39812</v>
      </c>
      <c r="B242" s="346">
        <v>460.09899999999999</v>
      </c>
      <c r="C242" s="346">
        <v>1432.65</v>
      </c>
      <c r="D242" s="346"/>
      <c r="E242" s="351">
        <f t="shared" si="40"/>
        <v>39813</v>
      </c>
      <c r="F242" s="353">
        <f t="shared" si="41"/>
        <v>7.7876197415059245</v>
      </c>
      <c r="G242" s="353">
        <f t="shared" si="42"/>
        <v>-0.3498692337655096</v>
      </c>
      <c r="H242" s="354">
        <f t="shared" si="43"/>
        <v>-7.5495580984036863</v>
      </c>
      <c r="I242" s="361"/>
      <c r="J242" s="351">
        <f t="shared" si="44"/>
        <v>39813</v>
      </c>
      <c r="K242" s="353">
        <f t="shared" si="51"/>
        <v>8.452384995024067</v>
      </c>
      <c r="L242" s="354">
        <f t="shared" si="51"/>
        <v>15.580570241095749</v>
      </c>
      <c r="N242" s="351">
        <f t="shared" si="45"/>
        <v>39813</v>
      </c>
      <c r="O242" s="353">
        <f t="shared" si="50"/>
        <v>460.09899999999891</v>
      </c>
      <c r="P242" s="354">
        <f t="shared" si="50"/>
        <v>497.24073302790578</v>
      </c>
    </row>
    <row r="243" spans="1:16">
      <c r="A243" s="350">
        <v>39843</v>
      </c>
      <c r="B243" s="346">
        <v>433.26</v>
      </c>
      <c r="C243" s="346">
        <v>1330.51</v>
      </c>
      <c r="D243" s="346"/>
      <c r="E243" s="351">
        <f t="shared" si="40"/>
        <v>39844</v>
      </c>
      <c r="F243" s="353">
        <f t="shared" si="41"/>
        <v>-5.8333097876761331</v>
      </c>
      <c r="G243" s="353">
        <f t="shared" si="42"/>
        <v>-7.1294454332879731</v>
      </c>
      <c r="H243" s="354">
        <f t="shared" si="43"/>
        <v>-1.3764268901130139</v>
      </c>
      <c r="I243" s="361"/>
      <c r="J243" s="351">
        <f t="shared" si="44"/>
        <v>39844</v>
      </c>
      <c r="K243" s="353">
        <f t="shared" si="51"/>
        <v>9.2426854598093886</v>
      </c>
      <c r="L243" s="354">
        <f t="shared" si="51"/>
        <v>15.848355307693438</v>
      </c>
      <c r="N243" s="351">
        <f t="shared" si="45"/>
        <v>39844</v>
      </c>
      <c r="O243" s="353">
        <f t="shared" ref="O243:P258" si="52">(1+F243/100)*O242</f>
        <v>433.25999999999897</v>
      </c>
      <c r="P243" s="354">
        <f t="shared" si="52"/>
        <v>461.79022629460013</v>
      </c>
    </row>
    <row r="244" spans="1:16">
      <c r="A244" s="350">
        <v>39872</v>
      </c>
      <c r="B244" s="346">
        <v>427.98899999999998</v>
      </c>
      <c r="C244" s="346">
        <v>1188.8399999999999</v>
      </c>
      <c r="D244" s="346"/>
      <c r="E244" s="351">
        <f t="shared" si="40"/>
        <v>39872</v>
      </c>
      <c r="F244" s="353">
        <f t="shared" si="41"/>
        <v>-1.2165904999307586</v>
      </c>
      <c r="G244" s="353">
        <f t="shared" si="42"/>
        <v>-10.647796709532443</v>
      </c>
      <c r="H244" s="354">
        <f t="shared" si="43"/>
        <v>-9.5473584656896033</v>
      </c>
      <c r="I244" s="361"/>
      <c r="J244" s="351">
        <f t="shared" si="44"/>
        <v>39872</v>
      </c>
      <c r="K244" s="353">
        <f t="shared" si="51"/>
        <v>9.2997673157835123</v>
      </c>
      <c r="L244" s="354">
        <f t="shared" si="51"/>
        <v>16.77352199571185</v>
      </c>
      <c r="N244" s="351">
        <f t="shared" si="45"/>
        <v>39872</v>
      </c>
      <c r="O244" s="353">
        <f t="shared" si="52"/>
        <v>427.98899999999895</v>
      </c>
      <c r="P244" s="354">
        <f t="shared" si="52"/>
        <v>412.61974177426129</v>
      </c>
    </row>
    <row r="245" spans="1:16">
      <c r="A245" s="350">
        <v>39902</v>
      </c>
      <c r="B245" s="346">
        <v>441.21300000000002</v>
      </c>
      <c r="C245" s="346">
        <v>1276.22</v>
      </c>
      <c r="D245" s="346"/>
      <c r="E245" s="351">
        <f t="shared" si="40"/>
        <v>39903</v>
      </c>
      <c r="F245" s="353">
        <f t="shared" si="41"/>
        <v>3.0897990368911499</v>
      </c>
      <c r="G245" s="353">
        <f t="shared" si="42"/>
        <v>7.3500218700582209</v>
      </c>
      <c r="H245" s="354">
        <f t="shared" si="43"/>
        <v>4.1325357823643882</v>
      </c>
      <c r="I245" s="361"/>
      <c r="J245" s="351">
        <f t="shared" si="44"/>
        <v>39903</v>
      </c>
      <c r="K245" s="353">
        <f t="shared" si="51"/>
        <v>9.2504025083661787</v>
      </c>
      <c r="L245" s="354">
        <f t="shared" si="51"/>
        <v>17.400969334456875</v>
      </c>
      <c r="N245" s="351">
        <f t="shared" si="45"/>
        <v>39903</v>
      </c>
      <c r="O245" s="353">
        <f t="shared" si="52"/>
        <v>441.212999999999</v>
      </c>
      <c r="P245" s="354">
        <f t="shared" si="52"/>
        <v>442.94738303484723</v>
      </c>
    </row>
    <row r="246" spans="1:16">
      <c r="A246" s="350">
        <v>39933</v>
      </c>
      <c r="B246" s="346">
        <v>427.16699999999997</v>
      </c>
      <c r="C246" s="346">
        <v>1416.73</v>
      </c>
      <c r="D246" s="346"/>
      <c r="E246" s="351">
        <f t="shared" si="40"/>
        <v>39933</v>
      </c>
      <c r="F246" s="353">
        <f t="shared" si="41"/>
        <v>-3.1834964064975546</v>
      </c>
      <c r="G246" s="353">
        <f t="shared" si="42"/>
        <v>11.00985723464607</v>
      </c>
      <c r="H246" s="354">
        <f t="shared" si="43"/>
        <v>14.660055996998601</v>
      </c>
      <c r="I246" s="361"/>
      <c r="J246" s="351">
        <f t="shared" si="44"/>
        <v>39933</v>
      </c>
      <c r="K246" s="353">
        <f t="shared" si="51"/>
        <v>9.4626409995833036</v>
      </c>
      <c r="L246" s="354">
        <f t="shared" si="51"/>
        <v>18.686605189971658</v>
      </c>
      <c r="N246" s="351">
        <f t="shared" si="45"/>
        <v>39933</v>
      </c>
      <c r="O246" s="353">
        <f t="shared" si="52"/>
        <v>427.16699999999895</v>
      </c>
      <c r="P246" s="354">
        <f t="shared" si="52"/>
        <v>491.71525753158483</v>
      </c>
    </row>
    <row r="247" spans="1:16">
      <c r="A247" s="350">
        <v>39963</v>
      </c>
      <c r="B247" s="346">
        <v>416.09300000000002</v>
      </c>
      <c r="C247" s="346">
        <v>1495.97</v>
      </c>
      <c r="D247" s="346"/>
      <c r="E247" s="351">
        <f t="shared" si="40"/>
        <v>39964</v>
      </c>
      <c r="F247" s="353">
        <f t="shared" si="41"/>
        <v>-2.5924287222561571</v>
      </c>
      <c r="G247" s="353">
        <f t="shared" si="42"/>
        <v>5.5931617174761694</v>
      </c>
      <c r="H247" s="354">
        <f t="shared" si="43"/>
        <v>8.4034437286114816</v>
      </c>
      <c r="I247" s="361"/>
      <c r="J247" s="351">
        <f t="shared" si="44"/>
        <v>39964</v>
      </c>
      <c r="K247" s="353">
        <f t="shared" ref="K247:L262" si="53">STDEVPA(F212:F247)*SQRT(12)</f>
        <v>9.6533451187841806</v>
      </c>
      <c r="L247" s="354">
        <f t="shared" si="53"/>
        <v>18.951804319053334</v>
      </c>
      <c r="N247" s="351">
        <f t="shared" si="45"/>
        <v>39964</v>
      </c>
      <c r="O247" s="353">
        <f t="shared" si="52"/>
        <v>416.09299999999899</v>
      </c>
      <c r="P247" s="354">
        <f t="shared" si="52"/>
        <v>519.21768707483079</v>
      </c>
    </row>
    <row r="248" spans="1:16">
      <c r="A248" s="350">
        <v>39994</v>
      </c>
      <c r="B248" s="346">
        <v>415.37299999999999</v>
      </c>
      <c r="C248" s="346">
        <v>1498.94</v>
      </c>
      <c r="D248" s="346"/>
      <c r="E248" s="351">
        <f t="shared" si="40"/>
        <v>39994</v>
      </c>
      <c r="F248" s="353">
        <f t="shared" si="41"/>
        <v>-0.17303823904752935</v>
      </c>
      <c r="G248" s="353">
        <f t="shared" si="42"/>
        <v>0.19853339304933826</v>
      </c>
      <c r="H248" s="354">
        <f t="shared" si="43"/>
        <v>0.37221570760275213</v>
      </c>
      <c r="I248" s="361"/>
      <c r="J248" s="351">
        <f t="shared" si="44"/>
        <v>39994</v>
      </c>
      <c r="K248" s="353">
        <f t="shared" si="53"/>
        <v>9.6593326853964641</v>
      </c>
      <c r="L248" s="354">
        <f t="shared" si="53"/>
        <v>18.936030684223834</v>
      </c>
      <c r="N248" s="351">
        <f t="shared" si="45"/>
        <v>39994</v>
      </c>
      <c r="O248" s="353">
        <f t="shared" si="52"/>
        <v>415.37299999999897</v>
      </c>
      <c r="P248" s="354">
        <f t="shared" si="52"/>
        <v>520.2485075662928</v>
      </c>
    </row>
    <row r="249" spans="1:16">
      <c r="A249" s="350">
        <v>40024</v>
      </c>
      <c r="B249" s="346">
        <v>412.44600000000003</v>
      </c>
      <c r="C249" s="346">
        <v>1611.14</v>
      </c>
      <c r="D249" s="346"/>
      <c r="E249" s="351">
        <f t="shared" si="40"/>
        <v>40025</v>
      </c>
      <c r="F249" s="353">
        <f t="shared" si="41"/>
        <v>-0.70466785274920785</v>
      </c>
      <c r="G249" s="353">
        <f t="shared" si="42"/>
        <v>7.4852896046539552</v>
      </c>
      <c r="H249" s="354">
        <f t="shared" si="43"/>
        <v>8.2480790187174247</v>
      </c>
      <c r="I249" s="361"/>
      <c r="J249" s="351">
        <f t="shared" si="44"/>
        <v>40025</v>
      </c>
      <c r="K249" s="353">
        <f t="shared" si="53"/>
        <v>9.6816614482495051</v>
      </c>
      <c r="L249" s="354">
        <f t="shared" si="53"/>
        <v>19.471231128938605</v>
      </c>
      <c r="N249" s="351">
        <f t="shared" si="45"/>
        <v>40025</v>
      </c>
      <c r="O249" s="353">
        <f t="shared" si="52"/>
        <v>412.445999999999</v>
      </c>
      <c r="P249" s="354">
        <f t="shared" si="52"/>
        <v>559.19061502151987</v>
      </c>
    </row>
    <row r="250" spans="1:16">
      <c r="A250" s="350">
        <v>40055</v>
      </c>
      <c r="B250" s="346">
        <v>420.09500000000003</v>
      </c>
      <c r="C250" s="346">
        <v>1684.05</v>
      </c>
      <c r="D250" s="346"/>
      <c r="E250" s="351">
        <f t="shared" si="40"/>
        <v>40056</v>
      </c>
      <c r="F250" s="353">
        <f t="shared" si="41"/>
        <v>1.8545458072086962</v>
      </c>
      <c r="G250" s="353">
        <f t="shared" si="42"/>
        <v>4.5253671313479904</v>
      </c>
      <c r="H250" s="354">
        <f t="shared" si="43"/>
        <v>2.6221915801329487</v>
      </c>
      <c r="I250" s="361"/>
      <c r="J250" s="351">
        <f t="shared" si="44"/>
        <v>40056</v>
      </c>
      <c r="K250" s="353">
        <f t="shared" si="53"/>
        <v>9.6731416209126522</v>
      </c>
      <c r="L250" s="354">
        <f t="shared" si="53"/>
        <v>19.615243269324111</v>
      </c>
      <c r="N250" s="351">
        <f t="shared" si="45"/>
        <v>40056</v>
      </c>
      <c r="O250" s="353">
        <f t="shared" si="52"/>
        <v>420.09499999999895</v>
      </c>
      <c r="P250" s="354">
        <f t="shared" si="52"/>
        <v>584.49604331528644</v>
      </c>
    </row>
    <row r="251" spans="1:16">
      <c r="A251" s="350">
        <v>40086</v>
      </c>
      <c r="B251" s="346">
        <v>426.303</v>
      </c>
      <c r="C251" s="346">
        <v>1732.86</v>
      </c>
      <c r="D251" s="346"/>
      <c r="E251" s="351">
        <f t="shared" si="40"/>
        <v>40086</v>
      </c>
      <c r="F251" s="353">
        <f t="shared" si="41"/>
        <v>1.4777609826348792</v>
      </c>
      <c r="G251" s="353">
        <f t="shared" si="42"/>
        <v>2.8983700008907043</v>
      </c>
      <c r="H251" s="354">
        <f t="shared" si="43"/>
        <v>1.3999215241839336</v>
      </c>
      <c r="I251" s="361"/>
      <c r="J251" s="351">
        <f t="shared" si="44"/>
        <v>40086</v>
      </c>
      <c r="K251" s="353">
        <f t="shared" si="53"/>
        <v>9.6746335859398691</v>
      </c>
      <c r="L251" s="354">
        <f t="shared" si="53"/>
        <v>19.633490501060468</v>
      </c>
      <c r="N251" s="351">
        <f t="shared" si="45"/>
        <v>40086</v>
      </c>
      <c r="O251" s="353">
        <f t="shared" si="52"/>
        <v>426.30299999999892</v>
      </c>
      <c r="P251" s="354">
        <f t="shared" si="52"/>
        <v>601.43690129112986</v>
      </c>
    </row>
    <row r="252" spans="1:16">
      <c r="A252" s="350">
        <v>40116</v>
      </c>
      <c r="B252" s="346">
        <v>424.83100000000002</v>
      </c>
      <c r="C252" s="346">
        <v>1700.67</v>
      </c>
      <c r="D252" s="346"/>
      <c r="E252" s="351">
        <f t="shared" si="40"/>
        <v>40117</v>
      </c>
      <c r="F252" s="353">
        <f t="shared" si="41"/>
        <v>-0.34529430944656436</v>
      </c>
      <c r="G252" s="353">
        <f t="shared" si="42"/>
        <v>-1.8576226584951949</v>
      </c>
      <c r="H252" s="354">
        <f t="shared" si="43"/>
        <v>-1.5175684264671752</v>
      </c>
      <c r="I252" s="361"/>
      <c r="J252" s="351">
        <f t="shared" si="44"/>
        <v>40117</v>
      </c>
      <c r="K252" s="353">
        <f t="shared" si="53"/>
        <v>9.6857166311207799</v>
      </c>
      <c r="L252" s="354">
        <f t="shared" si="53"/>
        <v>19.540542154656841</v>
      </c>
      <c r="N252" s="351">
        <f t="shared" si="45"/>
        <v>40117</v>
      </c>
      <c r="O252" s="353">
        <f t="shared" si="52"/>
        <v>424.83099999999894</v>
      </c>
      <c r="P252" s="354">
        <f t="shared" si="52"/>
        <v>590.2644731361944</v>
      </c>
    </row>
    <row r="253" spans="1:16">
      <c r="A253" s="350">
        <v>40147</v>
      </c>
      <c r="B253" s="346">
        <v>432.56299999999999</v>
      </c>
      <c r="C253" s="346">
        <v>1802.68</v>
      </c>
      <c r="D253" s="346"/>
      <c r="E253" s="351">
        <f t="shared" si="40"/>
        <v>40147</v>
      </c>
      <c r="F253" s="353">
        <f t="shared" si="41"/>
        <v>1.8200178423890767</v>
      </c>
      <c r="G253" s="353">
        <f t="shared" si="42"/>
        <v>5.9982242292743404</v>
      </c>
      <c r="H253" s="354">
        <f t="shared" si="43"/>
        <v>4.1035215622853949</v>
      </c>
      <c r="I253" s="361"/>
      <c r="J253" s="351">
        <f t="shared" si="44"/>
        <v>40147</v>
      </c>
      <c r="K253" s="353">
        <f t="shared" si="53"/>
        <v>9.6801795225510521</v>
      </c>
      <c r="L253" s="354">
        <f t="shared" si="53"/>
        <v>19.840910027604941</v>
      </c>
      <c r="N253" s="351">
        <f t="shared" si="45"/>
        <v>40147</v>
      </c>
      <c r="O253" s="353">
        <f t="shared" si="52"/>
        <v>432.56299999999885</v>
      </c>
      <c r="P253" s="354">
        <f t="shared" si="52"/>
        <v>625.66985978064815</v>
      </c>
    </row>
    <row r="254" spans="1:16">
      <c r="A254" s="350">
        <v>40177</v>
      </c>
      <c r="B254" s="346">
        <v>412.93700000000001</v>
      </c>
      <c r="C254" s="346">
        <v>1856.14</v>
      </c>
      <c r="D254" s="346"/>
      <c r="E254" s="351">
        <f t="shared" si="40"/>
        <v>40178</v>
      </c>
      <c r="F254" s="353">
        <f t="shared" si="41"/>
        <v>-4.5371425665163168</v>
      </c>
      <c r="G254" s="353">
        <f t="shared" si="42"/>
        <v>2.9655845740786058</v>
      </c>
      <c r="H254" s="354">
        <f t="shared" si="43"/>
        <v>7.8593154890870931</v>
      </c>
      <c r="I254" s="361"/>
      <c r="J254" s="351">
        <f t="shared" si="44"/>
        <v>40178</v>
      </c>
      <c r="K254" s="353">
        <f t="shared" si="53"/>
        <v>10.049045785047175</v>
      </c>
      <c r="L254" s="354">
        <f t="shared" si="53"/>
        <v>19.906121417195202</v>
      </c>
      <c r="N254" s="351">
        <f t="shared" si="45"/>
        <v>40178</v>
      </c>
      <c r="O254" s="353">
        <f t="shared" si="52"/>
        <v>412.93699999999893</v>
      </c>
      <c r="P254" s="354">
        <f t="shared" si="52"/>
        <v>644.22462862696227</v>
      </c>
    </row>
    <row r="255" spans="1:16">
      <c r="A255" s="350">
        <v>40208</v>
      </c>
      <c r="B255" s="346">
        <v>421.20299999999997</v>
      </c>
      <c r="C255" s="346">
        <v>1771.4</v>
      </c>
      <c r="D255" s="346"/>
      <c r="E255" s="351">
        <f t="shared" si="40"/>
        <v>40209</v>
      </c>
      <c r="F255" s="353">
        <f t="shared" si="41"/>
        <v>2.0017581374398352</v>
      </c>
      <c r="G255" s="353">
        <f t="shared" si="42"/>
        <v>-4.5653883866518701</v>
      </c>
      <c r="H255" s="354">
        <f t="shared" si="43"/>
        <v>-6.438267971070621</v>
      </c>
      <c r="I255" s="361"/>
      <c r="J255" s="351">
        <f t="shared" si="44"/>
        <v>40209</v>
      </c>
      <c r="K255" s="353">
        <f t="shared" si="53"/>
        <v>10.043380397625626</v>
      </c>
      <c r="L255" s="354">
        <f t="shared" si="53"/>
        <v>20.042048357492657</v>
      </c>
      <c r="N255" s="351">
        <f t="shared" si="45"/>
        <v>40209</v>
      </c>
      <c r="O255" s="353">
        <f t="shared" si="52"/>
        <v>421.20299999999884</v>
      </c>
      <c r="P255" s="354">
        <f t="shared" si="52"/>
        <v>614.81327224767585</v>
      </c>
    </row>
    <row r="256" spans="1:16">
      <c r="A256" s="350">
        <v>40237</v>
      </c>
      <c r="B256" s="346">
        <v>421.65</v>
      </c>
      <c r="C256" s="346">
        <v>1826.27</v>
      </c>
      <c r="D256" s="346"/>
      <c r="E256" s="351">
        <f t="shared" si="40"/>
        <v>40237</v>
      </c>
      <c r="F256" s="353">
        <f t="shared" si="41"/>
        <v>0.10612460025214432</v>
      </c>
      <c r="G256" s="353">
        <f t="shared" si="42"/>
        <v>3.0975499604832368</v>
      </c>
      <c r="H256" s="354">
        <f t="shared" si="43"/>
        <v>2.9882540875261876</v>
      </c>
      <c r="I256" s="361"/>
      <c r="J256" s="351">
        <f t="shared" si="44"/>
        <v>40237</v>
      </c>
      <c r="K256" s="353">
        <f t="shared" si="53"/>
        <v>9.9722906670126434</v>
      </c>
      <c r="L256" s="354">
        <f t="shared" si="53"/>
        <v>20.134712552625782</v>
      </c>
      <c r="N256" s="351">
        <f t="shared" si="45"/>
        <v>40237</v>
      </c>
      <c r="O256" s="353">
        <f t="shared" si="52"/>
        <v>421.6499999999989</v>
      </c>
      <c r="P256" s="354">
        <f t="shared" si="52"/>
        <v>633.85742051922944</v>
      </c>
    </row>
    <row r="257" spans="1:16">
      <c r="A257" s="350">
        <v>40267</v>
      </c>
      <c r="B257" s="346">
        <v>414.37</v>
      </c>
      <c r="C257" s="346">
        <v>1942.81</v>
      </c>
      <c r="D257" s="346"/>
      <c r="E257" s="351">
        <f t="shared" si="40"/>
        <v>40268</v>
      </c>
      <c r="F257" s="353">
        <f t="shared" si="41"/>
        <v>-1.7265504565397771</v>
      </c>
      <c r="G257" s="353">
        <f t="shared" si="42"/>
        <v>6.3813127303191663</v>
      </c>
      <c r="H257" s="354">
        <f t="shared" si="43"/>
        <v>8.2503089334147628</v>
      </c>
      <c r="I257" s="361"/>
      <c r="J257" s="351">
        <f t="shared" si="44"/>
        <v>40268</v>
      </c>
      <c r="K257" s="353">
        <f t="shared" si="53"/>
        <v>10.044854526249084</v>
      </c>
      <c r="L257" s="354">
        <f t="shared" si="53"/>
        <v>20.479095934191651</v>
      </c>
      <c r="N257" s="351">
        <f t="shared" si="45"/>
        <v>40268</v>
      </c>
      <c r="O257" s="353">
        <f t="shared" si="52"/>
        <v>414.36999999999892</v>
      </c>
      <c r="P257" s="354">
        <f t="shared" si="52"/>
        <v>674.3058447868957</v>
      </c>
    </row>
    <row r="258" spans="1:16">
      <c r="A258" s="350">
        <v>40298</v>
      </c>
      <c r="B258" s="346">
        <v>422.673</v>
      </c>
      <c r="C258" s="346">
        <v>1967.05</v>
      </c>
      <c r="D258" s="346"/>
      <c r="E258" s="351">
        <f t="shared" si="40"/>
        <v>40298</v>
      </c>
      <c r="F258" s="353">
        <f t="shared" si="41"/>
        <v>2.0037647513092116</v>
      </c>
      <c r="G258" s="353">
        <f t="shared" si="42"/>
        <v>1.2476773333470526</v>
      </c>
      <c r="H258" s="354">
        <f t="shared" si="43"/>
        <v>-0.74123481599481789</v>
      </c>
      <c r="I258" s="361"/>
      <c r="J258" s="351">
        <f t="shared" si="44"/>
        <v>40298</v>
      </c>
      <c r="K258" s="353">
        <f t="shared" si="53"/>
        <v>10.079369498007482</v>
      </c>
      <c r="L258" s="354">
        <f t="shared" si="53"/>
        <v>20.320731135758312</v>
      </c>
      <c r="N258" s="351">
        <f t="shared" si="45"/>
        <v>40298</v>
      </c>
      <c r="O258" s="353">
        <f t="shared" si="52"/>
        <v>422.67299999999886</v>
      </c>
      <c r="P258" s="354">
        <f t="shared" si="52"/>
        <v>682.71900596973614</v>
      </c>
    </row>
    <row r="259" spans="1:16">
      <c r="A259" s="350">
        <v>40328</v>
      </c>
      <c r="B259" s="346">
        <v>436.685</v>
      </c>
      <c r="C259" s="346">
        <v>1809.98</v>
      </c>
      <c r="D259" s="346"/>
      <c r="E259" s="351">
        <f t="shared" ref="E259:E322" si="54">EOMONTH(A259,0)</f>
        <v>40329</v>
      </c>
      <c r="F259" s="353">
        <f t="shared" ref="F259:F322" si="55">((B259/B258)-1)*100</f>
        <v>3.3150922817402506</v>
      </c>
      <c r="G259" s="353">
        <f t="shared" ref="G259:G322" si="56">((C259/C258)-1)*100</f>
        <v>-7.985053760707661</v>
      </c>
      <c r="H259" s="354">
        <f t="shared" ref="H259:H322" si="57">((1+G259/100)/(1+F259/100)-1)*100</f>
        <v>-10.937555968717927</v>
      </c>
      <c r="I259" s="361"/>
      <c r="J259" s="351">
        <f t="shared" ref="J259:J322" si="58">E259</f>
        <v>40329</v>
      </c>
      <c r="K259" s="353">
        <f t="shared" si="53"/>
        <v>10.10598485862876</v>
      </c>
      <c r="L259" s="354">
        <f t="shared" si="53"/>
        <v>20.665371196690622</v>
      </c>
      <c r="N259" s="351">
        <f t="shared" ref="N259:N322" si="59">E259</f>
        <v>40329</v>
      </c>
      <c r="O259" s="353">
        <f t="shared" ref="O259:P274" si="60">(1+F259/100)*O258</f>
        <v>436.68499999999881</v>
      </c>
      <c r="P259" s="354">
        <f t="shared" si="60"/>
        <v>628.20352630848379</v>
      </c>
    </row>
    <row r="260" spans="1:16">
      <c r="A260" s="350">
        <v>40359</v>
      </c>
      <c r="B260" s="346">
        <v>451.03500000000003</v>
      </c>
      <c r="C260" s="346">
        <v>1715.23</v>
      </c>
      <c r="D260" s="346"/>
      <c r="E260" s="351">
        <f t="shared" si="54"/>
        <v>40359</v>
      </c>
      <c r="F260" s="353">
        <f t="shared" si="55"/>
        <v>3.286121575048373</v>
      </c>
      <c r="G260" s="353">
        <f t="shared" si="56"/>
        <v>-5.234864473640588</v>
      </c>
      <c r="H260" s="354">
        <f t="shared" si="57"/>
        <v>-8.2498848042208195</v>
      </c>
      <c r="I260" s="361"/>
      <c r="J260" s="351">
        <f t="shared" si="58"/>
        <v>40359</v>
      </c>
      <c r="K260" s="353">
        <f t="shared" si="53"/>
        <v>10.169772388273223</v>
      </c>
      <c r="L260" s="354">
        <f t="shared" si="53"/>
        <v>20.828206866108591</v>
      </c>
      <c r="N260" s="351">
        <f t="shared" si="59"/>
        <v>40359</v>
      </c>
      <c r="O260" s="353">
        <f t="shared" si="60"/>
        <v>451.03499999999877</v>
      </c>
      <c r="P260" s="354">
        <f t="shared" si="60"/>
        <v>595.31792308760362</v>
      </c>
    </row>
    <row r="261" spans="1:16">
      <c r="A261" s="350">
        <v>40389</v>
      </c>
      <c r="B261" s="346">
        <v>453.298</v>
      </c>
      <c r="C261" s="346">
        <v>1835.4</v>
      </c>
      <c r="D261" s="346"/>
      <c r="E261" s="351">
        <f t="shared" si="54"/>
        <v>40390</v>
      </c>
      <c r="F261" s="353">
        <f t="shared" si="55"/>
        <v>0.50173489862206377</v>
      </c>
      <c r="G261" s="353">
        <f t="shared" si="56"/>
        <v>7.0060574966622546</v>
      </c>
      <c r="H261" s="354">
        <f t="shared" si="57"/>
        <v>6.4718510626719183</v>
      </c>
      <c r="I261" s="361"/>
      <c r="J261" s="351">
        <f t="shared" si="58"/>
        <v>40390</v>
      </c>
      <c r="K261" s="353">
        <f t="shared" si="53"/>
        <v>10.139703811347458</v>
      </c>
      <c r="L261" s="354">
        <f t="shared" si="53"/>
        <v>21.26626115192061</v>
      </c>
      <c r="N261" s="351">
        <f t="shared" si="59"/>
        <v>40390</v>
      </c>
      <c r="O261" s="353">
        <f t="shared" si="60"/>
        <v>453.29799999999881</v>
      </c>
      <c r="P261" s="354">
        <f t="shared" si="60"/>
        <v>637.02623906705674</v>
      </c>
    </row>
    <row r="262" spans="1:16">
      <c r="A262" s="350">
        <v>40420</v>
      </c>
      <c r="B262" s="346">
        <v>470.08199999999999</v>
      </c>
      <c r="C262" s="346">
        <v>1751.79</v>
      </c>
      <c r="D262" s="346"/>
      <c r="E262" s="351">
        <f t="shared" si="54"/>
        <v>40421</v>
      </c>
      <c r="F262" s="353">
        <f t="shared" si="55"/>
        <v>3.7026415294133308</v>
      </c>
      <c r="G262" s="353">
        <f t="shared" si="56"/>
        <v>-4.5554102647924255</v>
      </c>
      <c r="H262" s="354">
        <f t="shared" si="57"/>
        <v>-7.9632029352535998</v>
      </c>
      <c r="I262" s="361"/>
      <c r="J262" s="351">
        <f t="shared" si="58"/>
        <v>40421</v>
      </c>
      <c r="K262" s="353">
        <f t="shared" si="53"/>
        <v>10.226758915322343</v>
      </c>
      <c r="L262" s="354">
        <f t="shared" si="53"/>
        <v>21.394995221840276</v>
      </c>
      <c r="N262" s="351">
        <f t="shared" si="59"/>
        <v>40421</v>
      </c>
      <c r="O262" s="353">
        <f t="shared" si="60"/>
        <v>470.0819999999988</v>
      </c>
      <c r="P262" s="354">
        <f t="shared" si="60"/>
        <v>608.00708038317487</v>
      </c>
    </row>
    <row r="263" spans="1:16">
      <c r="A263" s="350">
        <v>40451</v>
      </c>
      <c r="B263" s="346">
        <v>472.20100000000002</v>
      </c>
      <c r="C263" s="346">
        <v>1908.95</v>
      </c>
      <c r="D263" s="346"/>
      <c r="E263" s="351">
        <f t="shared" si="54"/>
        <v>40451</v>
      </c>
      <c r="F263" s="353">
        <f t="shared" si="55"/>
        <v>0.45077241842912397</v>
      </c>
      <c r="G263" s="353">
        <f t="shared" si="56"/>
        <v>8.9713949731417664</v>
      </c>
      <c r="H263" s="354">
        <f t="shared" si="57"/>
        <v>8.482386296861776</v>
      </c>
      <c r="I263" s="361"/>
      <c r="J263" s="351">
        <f t="shared" si="58"/>
        <v>40451</v>
      </c>
      <c r="K263" s="353">
        <f t="shared" ref="K263:L278" si="61">STDEVPA(F228:F263)*SQRT(12)</f>
        <v>10.21219028785713</v>
      </c>
      <c r="L263" s="354">
        <f t="shared" si="61"/>
        <v>21.859174855672368</v>
      </c>
      <c r="N263" s="351">
        <f t="shared" si="59"/>
        <v>40451</v>
      </c>
      <c r="O263" s="353">
        <f t="shared" si="60"/>
        <v>472.20099999999877</v>
      </c>
      <c r="P263" s="354">
        <f t="shared" si="60"/>
        <v>662.55379702901701</v>
      </c>
    </row>
    <row r="264" spans="1:16">
      <c r="A264" s="350">
        <v>40481</v>
      </c>
      <c r="B264" s="346">
        <v>469.24799999999999</v>
      </c>
      <c r="C264" s="346">
        <v>1981.59</v>
      </c>
      <c r="D264" s="346"/>
      <c r="E264" s="351">
        <f t="shared" si="54"/>
        <v>40482</v>
      </c>
      <c r="F264" s="353">
        <f t="shared" si="55"/>
        <v>-0.62536928130182412</v>
      </c>
      <c r="G264" s="353">
        <f t="shared" si="56"/>
        <v>3.8052332434060476</v>
      </c>
      <c r="H264" s="354">
        <f t="shared" si="57"/>
        <v>4.4584845172906062</v>
      </c>
      <c r="I264" s="361"/>
      <c r="J264" s="351">
        <f t="shared" si="58"/>
        <v>40482</v>
      </c>
      <c r="K264" s="353">
        <f t="shared" si="61"/>
        <v>10.225169708702952</v>
      </c>
      <c r="L264" s="354">
        <f t="shared" si="61"/>
        <v>21.987139017120345</v>
      </c>
      <c r="N264" s="351">
        <f t="shared" si="59"/>
        <v>40482</v>
      </c>
      <c r="O264" s="353">
        <f t="shared" si="60"/>
        <v>469.24799999999874</v>
      </c>
      <c r="P264" s="354">
        <f t="shared" si="60"/>
        <v>687.76551436901423</v>
      </c>
    </row>
    <row r="265" spans="1:16">
      <c r="A265" s="350">
        <v>40512</v>
      </c>
      <c r="B265" s="346">
        <v>465.95600000000002</v>
      </c>
      <c r="C265" s="346">
        <v>1981.84</v>
      </c>
      <c r="D265" s="346"/>
      <c r="E265" s="351">
        <f t="shared" si="54"/>
        <v>40512</v>
      </c>
      <c r="F265" s="353">
        <f t="shared" si="55"/>
        <v>-0.70154800872885836</v>
      </c>
      <c r="G265" s="353">
        <f t="shared" si="56"/>
        <v>1.2616131490372773E-2</v>
      </c>
      <c r="H265" s="354">
        <f t="shared" si="57"/>
        <v>0.71920974184169761</v>
      </c>
      <c r="I265" s="361"/>
      <c r="J265" s="351">
        <f t="shared" si="58"/>
        <v>40512</v>
      </c>
      <c r="K265" s="353">
        <f t="shared" si="61"/>
        <v>10.118239963599905</v>
      </c>
      <c r="L265" s="354">
        <f t="shared" si="61"/>
        <v>21.930317688001193</v>
      </c>
      <c r="N265" s="351">
        <f t="shared" si="59"/>
        <v>40512</v>
      </c>
      <c r="O265" s="353">
        <f t="shared" si="60"/>
        <v>465.95599999999877</v>
      </c>
      <c r="P265" s="354">
        <f t="shared" si="60"/>
        <v>687.85228377065243</v>
      </c>
    </row>
    <row r="266" spans="1:16">
      <c r="A266" s="350">
        <v>40542</v>
      </c>
      <c r="B266" s="346">
        <v>444.51400000000001</v>
      </c>
      <c r="C266" s="346">
        <v>2114.6999999999998</v>
      </c>
      <c r="D266" s="346"/>
      <c r="E266" s="351">
        <f t="shared" si="54"/>
        <v>40543</v>
      </c>
      <c r="F266" s="353">
        <f t="shared" si="55"/>
        <v>-4.601722051009105</v>
      </c>
      <c r="G266" s="353">
        <f t="shared" si="56"/>
        <v>6.7038711500423842</v>
      </c>
      <c r="H266" s="354">
        <f t="shared" si="57"/>
        <v>11.850940545380229</v>
      </c>
      <c r="I266" s="361"/>
      <c r="J266" s="351">
        <f t="shared" si="58"/>
        <v>40543</v>
      </c>
      <c r="K266" s="353">
        <f t="shared" si="61"/>
        <v>10.526451192745663</v>
      </c>
      <c r="L266" s="354">
        <f t="shared" si="61"/>
        <v>22.283261845223503</v>
      </c>
      <c r="N266" s="351">
        <f t="shared" si="59"/>
        <v>40543</v>
      </c>
      <c r="O266" s="353">
        <f t="shared" si="60"/>
        <v>444.51399999999882</v>
      </c>
      <c r="P266" s="354">
        <f t="shared" si="60"/>
        <v>733.96501457726083</v>
      </c>
    </row>
    <row r="267" spans="1:16">
      <c r="A267" s="350">
        <v>40573</v>
      </c>
      <c r="B267" s="346">
        <v>447.78399999999999</v>
      </c>
      <c r="C267" s="346">
        <v>2147.9499999999998</v>
      </c>
      <c r="D267" s="346"/>
      <c r="E267" s="351">
        <f t="shared" si="54"/>
        <v>40574</v>
      </c>
      <c r="F267" s="353">
        <f t="shared" si="55"/>
        <v>0.73563487314234344</v>
      </c>
      <c r="G267" s="353">
        <f t="shared" si="56"/>
        <v>1.572327044025168</v>
      </c>
      <c r="H267" s="354">
        <f t="shared" si="57"/>
        <v>0.83058211916415825</v>
      </c>
      <c r="I267" s="361"/>
      <c r="J267" s="351">
        <f t="shared" si="58"/>
        <v>40574</v>
      </c>
      <c r="K267" s="353">
        <f t="shared" si="61"/>
        <v>10.409244997613605</v>
      </c>
      <c r="L267" s="354">
        <f t="shared" si="61"/>
        <v>21.780532241816108</v>
      </c>
      <c r="N267" s="351">
        <f t="shared" si="59"/>
        <v>40574</v>
      </c>
      <c r="O267" s="353">
        <f t="shared" si="60"/>
        <v>447.78399999999874</v>
      </c>
      <c r="P267" s="354">
        <f t="shared" si="60"/>
        <v>745.50534499514242</v>
      </c>
    </row>
    <row r="268" spans="1:16">
      <c r="A268" s="350">
        <v>40602</v>
      </c>
      <c r="B268" s="346">
        <v>445.73899999999998</v>
      </c>
      <c r="C268" s="346">
        <v>2238.5500000000002</v>
      </c>
      <c r="D268" s="346"/>
      <c r="E268" s="351">
        <f t="shared" si="54"/>
        <v>40602</v>
      </c>
      <c r="F268" s="353">
        <f t="shared" si="55"/>
        <v>-0.45669340574920891</v>
      </c>
      <c r="G268" s="353">
        <f t="shared" si="56"/>
        <v>4.2179752787541824</v>
      </c>
      <c r="H268" s="354">
        <f t="shared" si="57"/>
        <v>4.6961155344757088</v>
      </c>
      <c r="I268" s="361"/>
      <c r="J268" s="351">
        <f t="shared" si="58"/>
        <v>40602</v>
      </c>
      <c r="K268" s="353">
        <f t="shared" si="61"/>
        <v>10.385946354883032</v>
      </c>
      <c r="L268" s="354">
        <f t="shared" si="61"/>
        <v>21.869389870786975</v>
      </c>
      <c r="N268" s="351">
        <f t="shared" si="59"/>
        <v>40602</v>
      </c>
      <c r="O268" s="353">
        <f t="shared" si="60"/>
        <v>445.73899999999873</v>
      </c>
      <c r="P268" s="354">
        <f t="shared" si="60"/>
        <v>776.95057614882865</v>
      </c>
    </row>
    <row r="269" spans="1:16">
      <c r="A269" s="350">
        <v>40632</v>
      </c>
      <c r="B269" s="346">
        <v>445.47699999999998</v>
      </c>
      <c r="C269" s="346">
        <v>2243.5500000000002</v>
      </c>
      <c r="D269" s="346"/>
      <c r="E269" s="351">
        <f t="shared" si="54"/>
        <v>40633</v>
      </c>
      <c r="F269" s="353">
        <f t="shared" si="55"/>
        <v>-5.8778792073388431E-2</v>
      </c>
      <c r="G269" s="353">
        <f t="shared" si="56"/>
        <v>0.22335887069755422</v>
      </c>
      <c r="H269" s="354">
        <f t="shared" si="57"/>
        <v>0.28230359741547861</v>
      </c>
      <c r="I269" s="361"/>
      <c r="J269" s="351">
        <f t="shared" si="58"/>
        <v>40633</v>
      </c>
      <c r="K269" s="353">
        <f t="shared" si="61"/>
        <v>10.386225234830359</v>
      </c>
      <c r="L269" s="354">
        <f t="shared" si="61"/>
        <v>21.854668158943458</v>
      </c>
      <c r="N269" s="351">
        <f t="shared" si="59"/>
        <v>40633</v>
      </c>
      <c r="O269" s="353">
        <f t="shared" si="60"/>
        <v>445.47699999999872</v>
      </c>
      <c r="P269" s="354">
        <f t="shared" si="60"/>
        <v>778.68596418159279</v>
      </c>
    </row>
    <row r="270" spans="1:16">
      <c r="A270" s="350">
        <v>40663</v>
      </c>
      <c r="B270" s="346">
        <v>452.69</v>
      </c>
      <c r="C270" s="346">
        <v>2305.7600000000002</v>
      </c>
      <c r="D270" s="346"/>
      <c r="E270" s="351">
        <f t="shared" si="54"/>
        <v>40663</v>
      </c>
      <c r="F270" s="353">
        <f t="shared" si="55"/>
        <v>1.6191632789122723</v>
      </c>
      <c r="G270" s="353">
        <f t="shared" si="56"/>
        <v>2.7728376902676599</v>
      </c>
      <c r="H270" s="354">
        <f t="shared" si="57"/>
        <v>1.1352921773119862</v>
      </c>
      <c r="I270" s="361"/>
      <c r="J270" s="351">
        <f t="shared" si="58"/>
        <v>40663</v>
      </c>
      <c r="K270" s="353">
        <f t="shared" si="61"/>
        <v>10.305330111644894</v>
      </c>
      <c r="L270" s="354">
        <f t="shared" si="61"/>
        <v>21.700417754698531</v>
      </c>
      <c r="N270" s="351">
        <f t="shared" si="59"/>
        <v>40663</v>
      </c>
      <c r="O270" s="353">
        <f t="shared" si="60"/>
        <v>452.68999999999875</v>
      </c>
      <c r="P270" s="354">
        <f t="shared" si="60"/>
        <v>800.27766208524417</v>
      </c>
    </row>
    <row r="271" spans="1:16">
      <c r="A271" s="350">
        <v>40693</v>
      </c>
      <c r="B271" s="346">
        <v>464.29300000000001</v>
      </c>
      <c r="C271" s="346">
        <v>2255.7399999999998</v>
      </c>
      <c r="D271" s="346"/>
      <c r="E271" s="351">
        <f t="shared" si="54"/>
        <v>40694</v>
      </c>
      <c r="F271" s="353">
        <f t="shared" si="55"/>
        <v>2.5631226667255813</v>
      </c>
      <c r="G271" s="353">
        <f t="shared" si="56"/>
        <v>-2.1693498022344215</v>
      </c>
      <c r="H271" s="354">
        <f t="shared" si="57"/>
        <v>-4.6142047413454517</v>
      </c>
      <c r="I271" s="361"/>
      <c r="J271" s="351">
        <f t="shared" si="58"/>
        <v>40694</v>
      </c>
      <c r="K271" s="353">
        <f t="shared" si="61"/>
        <v>10.268972613978866</v>
      </c>
      <c r="L271" s="354">
        <f t="shared" si="61"/>
        <v>21.739492070452926</v>
      </c>
      <c r="N271" s="351">
        <f t="shared" si="59"/>
        <v>40694</v>
      </c>
      <c r="O271" s="353">
        <f t="shared" si="60"/>
        <v>464.29299999999876</v>
      </c>
      <c r="P271" s="354">
        <f t="shared" si="60"/>
        <v>782.91684020547166</v>
      </c>
    </row>
    <row r="272" spans="1:16">
      <c r="A272" s="350">
        <v>40724</v>
      </c>
      <c r="B272" s="346">
        <v>460.798</v>
      </c>
      <c r="C272" s="346">
        <v>2241.66</v>
      </c>
      <c r="D272" s="346"/>
      <c r="E272" s="351">
        <f t="shared" si="54"/>
        <v>40724</v>
      </c>
      <c r="F272" s="353">
        <f t="shared" si="55"/>
        <v>-0.75275741826820175</v>
      </c>
      <c r="G272" s="353">
        <f t="shared" si="56"/>
        <v>-0.62418541143925976</v>
      </c>
      <c r="H272" s="354">
        <f t="shared" si="57"/>
        <v>0.12954718285806965</v>
      </c>
      <c r="I272" s="361"/>
      <c r="J272" s="351">
        <f t="shared" si="58"/>
        <v>40724</v>
      </c>
      <c r="K272" s="353">
        <f t="shared" si="61"/>
        <v>10.296499586998443</v>
      </c>
      <c r="L272" s="354">
        <f t="shared" si="61"/>
        <v>21.146642366598677</v>
      </c>
      <c r="N272" s="351">
        <f t="shared" si="59"/>
        <v>40724</v>
      </c>
      <c r="O272" s="353">
        <f t="shared" si="60"/>
        <v>460.79799999999881</v>
      </c>
      <c r="P272" s="354">
        <f t="shared" si="60"/>
        <v>778.02998750520783</v>
      </c>
    </row>
    <row r="273" spans="1:16">
      <c r="A273" s="350">
        <v>40754</v>
      </c>
      <c r="B273" s="346">
        <v>475.82100000000003</v>
      </c>
      <c r="C273" s="346">
        <v>2196.08</v>
      </c>
      <c r="D273" s="346"/>
      <c r="E273" s="351">
        <f t="shared" si="54"/>
        <v>40755</v>
      </c>
      <c r="F273" s="353">
        <f t="shared" si="55"/>
        <v>3.2602138030113137</v>
      </c>
      <c r="G273" s="353">
        <f t="shared" si="56"/>
        <v>-2.0333145972181277</v>
      </c>
      <c r="H273" s="354">
        <f t="shared" si="57"/>
        <v>-5.1263969008701338</v>
      </c>
      <c r="I273" s="361"/>
      <c r="J273" s="351">
        <f t="shared" si="58"/>
        <v>40755</v>
      </c>
      <c r="K273" s="353">
        <f t="shared" si="61"/>
        <v>10.397544300189384</v>
      </c>
      <c r="L273" s="354">
        <f t="shared" si="61"/>
        <v>21.194482369346201</v>
      </c>
      <c r="N273" s="351">
        <f t="shared" si="59"/>
        <v>40755</v>
      </c>
      <c r="O273" s="353">
        <f t="shared" si="60"/>
        <v>475.82099999999883</v>
      </c>
      <c r="P273" s="354">
        <f t="shared" si="60"/>
        <v>762.21019019853009</v>
      </c>
    </row>
    <row r="274" spans="1:16">
      <c r="A274" s="350">
        <v>40785</v>
      </c>
      <c r="B274" s="346">
        <v>504.46499999999997</v>
      </c>
      <c r="C274" s="346">
        <v>2066.37</v>
      </c>
      <c r="D274" s="346"/>
      <c r="E274" s="351">
        <f t="shared" si="54"/>
        <v>40786</v>
      </c>
      <c r="F274" s="353">
        <f t="shared" si="55"/>
        <v>6.0199108488276032</v>
      </c>
      <c r="G274" s="353">
        <f t="shared" si="56"/>
        <v>-5.9064332811190834</v>
      </c>
      <c r="H274" s="354">
        <f t="shared" si="57"/>
        <v>-11.249155026127411</v>
      </c>
      <c r="I274" s="361"/>
      <c r="J274" s="351">
        <f t="shared" si="58"/>
        <v>40786</v>
      </c>
      <c r="K274" s="353">
        <f t="shared" si="61"/>
        <v>10.797805721972392</v>
      </c>
      <c r="L274" s="354">
        <f t="shared" si="61"/>
        <v>21.496299728293319</v>
      </c>
      <c r="N274" s="351">
        <f t="shared" si="59"/>
        <v>40786</v>
      </c>
      <c r="O274" s="353">
        <f t="shared" si="60"/>
        <v>504.46499999999872</v>
      </c>
      <c r="P274" s="354">
        <f t="shared" si="60"/>
        <v>717.19075385256303</v>
      </c>
    </row>
    <row r="275" spans="1:16">
      <c r="A275" s="350">
        <v>40816</v>
      </c>
      <c r="B275" s="346">
        <v>516.48199999999997</v>
      </c>
      <c r="C275" s="346">
        <v>1930.79</v>
      </c>
      <c r="D275" s="346"/>
      <c r="E275" s="351">
        <f t="shared" si="54"/>
        <v>40816</v>
      </c>
      <c r="F275" s="353">
        <f t="shared" si="55"/>
        <v>2.3821276005272951</v>
      </c>
      <c r="G275" s="353">
        <f t="shared" si="56"/>
        <v>-6.5612644395727777</v>
      </c>
      <c r="H275" s="354">
        <f t="shared" si="57"/>
        <v>-8.7353059070966346</v>
      </c>
      <c r="I275" s="361"/>
      <c r="J275" s="351">
        <f t="shared" si="58"/>
        <v>40816</v>
      </c>
      <c r="K275" s="353">
        <f t="shared" si="61"/>
        <v>10.831871983688208</v>
      </c>
      <c r="L275" s="354">
        <f t="shared" si="61"/>
        <v>21.202931053999471</v>
      </c>
      <c r="N275" s="351">
        <f t="shared" si="59"/>
        <v>40816</v>
      </c>
      <c r="O275" s="353">
        <f t="shared" ref="O275:P290" si="62">(1+F275/100)*O274</f>
        <v>516.48199999999872</v>
      </c>
      <c r="P275" s="354">
        <f t="shared" si="62"/>
        <v>670.13397195613084</v>
      </c>
    </row>
    <row r="276" spans="1:16">
      <c r="A276" s="350">
        <v>40846</v>
      </c>
      <c r="B276" s="346">
        <v>500.46899999999999</v>
      </c>
      <c r="C276" s="346">
        <v>2196.13</v>
      </c>
      <c r="D276" s="346"/>
      <c r="E276" s="351">
        <f t="shared" si="54"/>
        <v>40847</v>
      </c>
      <c r="F276" s="353">
        <f t="shared" si="55"/>
        <v>-3.1003984649997429</v>
      </c>
      <c r="G276" s="353">
        <f t="shared" si="56"/>
        <v>13.742561334997605</v>
      </c>
      <c r="H276" s="354">
        <f t="shared" si="57"/>
        <v>17.38186693565882</v>
      </c>
      <c r="I276" s="361"/>
      <c r="J276" s="351">
        <f t="shared" si="58"/>
        <v>40847</v>
      </c>
      <c r="K276" s="353">
        <f t="shared" si="61"/>
        <v>11.036629095221269</v>
      </c>
      <c r="L276" s="354">
        <f t="shared" si="61"/>
        <v>19.704143452160938</v>
      </c>
      <c r="N276" s="351">
        <f t="shared" si="59"/>
        <v>40847</v>
      </c>
      <c r="O276" s="353">
        <f t="shared" si="62"/>
        <v>500.4689999999988</v>
      </c>
      <c r="P276" s="354">
        <f t="shared" si="62"/>
        <v>762.22754407885782</v>
      </c>
    </row>
    <row r="277" spans="1:16">
      <c r="A277" s="350">
        <v>40877</v>
      </c>
      <c r="B277" s="346">
        <v>512.95799999999997</v>
      </c>
      <c r="C277" s="346">
        <v>2137.08</v>
      </c>
      <c r="D277" s="346"/>
      <c r="E277" s="351">
        <f t="shared" si="54"/>
        <v>40877</v>
      </c>
      <c r="F277" s="353">
        <f t="shared" si="55"/>
        <v>2.4954592592148606</v>
      </c>
      <c r="G277" s="353">
        <f t="shared" si="56"/>
        <v>-2.6888207892975413</v>
      </c>
      <c r="H277" s="354">
        <f t="shared" si="57"/>
        <v>-5.0580582651970634</v>
      </c>
      <c r="I277" s="361"/>
      <c r="J277" s="351">
        <f t="shared" si="58"/>
        <v>40877</v>
      </c>
      <c r="K277" s="353">
        <f t="shared" si="61"/>
        <v>9.826559841689317</v>
      </c>
      <c r="L277" s="354">
        <f t="shared" si="61"/>
        <v>19.42053447482132</v>
      </c>
      <c r="N277" s="351">
        <f t="shared" si="59"/>
        <v>40877</v>
      </c>
      <c r="O277" s="353">
        <f t="shared" si="62"/>
        <v>512.95799999999883</v>
      </c>
      <c r="P277" s="354">
        <f t="shared" si="62"/>
        <v>741.73261141191335</v>
      </c>
    </row>
    <row r="278" spans="1:16">
      <c r="A278" s="350">
        <v>40907</v>
      </c>
      <c r="B278" s="346">
        <v>522.80799999999999</v>
      </c>
      <c r="C278" s="346">
        <v>2158.94</v>
      </c>
      <c r="D278" s="346"/>
      <c r="E278" s="351">
        <f t="shared" si="54"/>
        <v>40908</v>
      </c>
      <c r="F278" s="353">
        <f t="shared" si="55"/>
        <v>1.9202351849469279</v>
      </c>
      <c r="G278" s="353">
        <f t="shared" si="56"/>
        <v>1.0228910475976516</v>
      </c>
      <c r="H278" s="354">
        <f t="shared" si="57"/>
        <v>-0.88043766355222486</v>
      </c>
      <c r="I278" s="361"/>
      <c r="J278" s="351">
        <f t="shared" si="58"/>
        <v>40908</v>
      </c>
      <c r="K278" s="353">
        <f t="shared" si="61"/>
        <v>8.9114661690877579</v>
      </c>
      <c r="L278" s="354">
        <f t="shared" si="61"/>
        <v>19.398240953979222</v>
      </c>
      <c r="N278" s="351">
        <f t="shared" si="59"/>
        <v>40908</v>
      </c>
      <c r="O278" s="353">
        <f t="shared" si="62"/>
        <v>522.80799999999886</v>
      </c>
      <c r="P278" s="354">
        <f t="shared" si="62"/>
        <v>749.3197278911581</v>
      </c>
    </row>
    <row r="279" spans="1:16">
      <c r="A279" s="350">
        <v>40938</v>
      </c>
      <c r="B279" s="346">
        <v>525.23699999999997</v>
      </c>
      <c r="C279" s="346">
        <v>2256.7199999999998</v>
      </c>
      <c r="D279" s="346"/>
      <c r="E279" s="351">
        <f t="shared" si="54"/>
        <v>40939</v>
      </c>
      <c r="F279" s="353">
        <f t="shared" si="55"/>
        <v>0.46460650946427151</v>
      </c>
      <c r="G279" s="353">
        <f t="shared" si="56"/>
        <v>4.529074453203874</v>
      </c>
      <c r="H279" s="354">
        <f t="shared" si="57"/>
        <v>4.0456714906425439</v>
      </c>
      <c r="I279" s="361"/>
      <c r="J279" s="351">
        <f t="shared" si="58"/>
        <v>40939</v>
      </c>
      <c r="K279" s="353">
        <f t="shared" ref="K279:L294" si="63">STDEVPA(F244:F279)*SQRT(12)</f>
        <v>8.1329006322712232</v>
      </c>
      <c r="L279" s="354">
        <f t="shared" si="63"/>
        <v>18.836516936284056</v>
      </c>
      <c r="N279" s="351">
        <f t="shared" si="59"/>
        <v>40939</v>
      </c>
      <c r="O279" s="353">
        <f t="shared" si="62"/>
        <v>525.23699999999883</v>
      </c>
      <c r="P279" s="354">
        <f t="shared" si="62"/>
        <v>783.25697625989335</v>
      </c>
    </row>
    <row r="280" spans="1:16">
      <c r="A280" s="350">
        <v>40968</v>
      </c>
      <c r="B280" s="346">
        <v>521.15099999999995</v>
      </c>
      <c r="C280" s="346">
        <v>2353.23</v>
      </c>
      <c r="D280" s="346"/>
      <c r="E280" s="351">
        <f t="shared" si="54"/>
        <v>40968</v>
      </c>
      <c r="F280" s="353">
        <f t="shared" si="55"/>
        <v>-0.77793453241108423</v>
      </c>
      <c r="G280" s="353">
        <f t="shared" si="56"/>
        <v>4.2765606721259175</v>
      </c>
      <c r="H280" s="354">
        <f t="shared" si="57"/>
        <v>5.094124155466262</v>
      </c>
      <c r="I280" s="361"/>
      <c r="J280" s="351">
        <f t="shared" si="58"/>
        <v>40968</v>
      </c>
      <c r="K280" s="353">
        <f t="shared" si="63"/>
        <v>8.1046776486483409</v>
      </c>
      <c r="L280" s="354">
        <f t="shared" si="63"/>
        <v>17.461041008953977</v>
      </c>
      <c r="N280" s="351">
        <f t="shared" si="59"/>
        <v>40968</v>
      </c>
      <c r="O280" s="353">
        <f t="shared" si="62"/>
        <v>521.15099999999882</v>
      </c>
      <c r="P280" s="354">
        <f t="shared" si="62"/>
        <v>816.75343606830654</v>
      </c>
    </row>
    <row r="281" spans="1:16">
      <c r="A281" s="350">
        <v>40998</v>
      </c>
      <c r="B281" s="346">
        <v>511.00400000000002</v>
      </c>
      <c r="C281" s="346">
        <v>2430.67</v>
      </c>
      <c r="D281" s="346"/>
      <c r="E281" s="351">
        <f t="shared" si="54"/>
        <v>40999</v>
      </c>
      <c r="F281" s="353">
        <f t="shared" si="55"/>
        <v>-1.9470364635201576</v>
      </c>
      <c r="G281" s="353">
        <f t="shared" si="56"/>
        <v>3.2907960547842841</v>
      </c>
      <c r="H281" s="354">
        <f t="shared" si="57"/>
        <v>5.3418400927328857</v>
      </c>
      <c r="I281" s="361"/>
      <c r="J281" s="351">
        <f t="shared" si="58"/>
        <v>40999</v>
      </c>
      <c r="K281" s="353">
        <f t="shared" si="63"/>
        <v>8.0911126877248538</v>
      </c>
      <c r="L281" s="354">
        <f t="shared" si="63"/>
        <v>17.200495708014277</v>
      </c>
      <c r="N281" s="351">
        <f t="shared" si="59"/>
        <v>40999</v>
      </c>
      <c r="O281" s="353">
        <f t="shared" si="62"/>
        <v>511.00399999999888</v>
      </c>
      <c r="P281" s="354">
        <f t="shared" si="62"/>
        <v>843.63112591975744</v>
      </c>
    </row>
    <row r="282" spans="1:16">
      <c r="A282" s="350">
        <v>41029</v>
      </c>
      <c r="B282" s="346">
        <v>525.72699999999998</v>
      </c>
      <c r="C282" s="346">
        <v>2415.42</v>
      </c>
      <c r="D282" s="346"/>
      <c r="E282" s="351">
        <f t="shared" si="54"/>
        <v>41029</v>
      </c>
      <c r="F282" s="353">
        <f t="shared" si="55"/>
        <v>2.8811907538884185</v>
      </c>
      <c r="G282" s="353">
        <f t="shared" si="56"/>
        <v>-0.62739902989710217</v>
      </c>
      <c r="H282" s="354">
        <f t="shared" si="57"/>
        <v>-3.4103316243478732</v>
      </c>
      <c r="I282" s="361"/>
      <c r="J282" s="351">
        <f t="shared" si="58"/>
        <v>41029</v>
      </c>
      <c r="K282" s="353">
        <f t="shared" si="63"/>
        <v>7.9215919013640193</v>
      </c>
      <c r="L282" s="354">
        <f t="shared" si="63"/>
        <v>16.409678170858335</v>
      </c>
      <c r="N282" s="351">
        <f t="shared" si="59"/>
        <v>41029</v>
      </c>
      <c r="O282" s="353">
        <f t="shared" si="62"/>
        <v>525.72699999999884</v>
      </c>
      <c r="P282" s="354">
        <f t="shared" si="62"/>
        <v>838.3381924198269</v>
      </c>
    </row>
    <row r="283" spans="1:16">
      <c r="A283" s="350">
        <v>41059</v>
      </c>
      <c r="B283" s="346">
        <v>542.63300000000004</v>
      </c>
      <c r="C283" s="346">
        <v>2275.19</v>
      </c>
      <c r="D283" s="346"/>
      <c r="E283" s="351">
        <f t="shared" si="54"/>
        <v>41060</v>
      </c>
      <c r="F283" s="353">
        <f t="shared" si="55"/>
        <v>3.2157374454802712</v>
      </c>
      <c r="G283" s="353">
        <f t="shared" si="56"/>
        <v>-5.8056155865232606</v>
      </c>
      <c r="H283" s="354">
        <f t="shared" si="57"/>
        <v>-8.7402883080389913</v>
      </c>
      <c r="I283" s="361"/>
      <c r="J283" s="351">
        <f t="shared" si="58"/>
        <v>41060</v>
      </c>
      <c r="K283" s="353">
        <f t="shared" si="63"/>
        <v>7.8297812661799577</v>
      </c>
      <c r="L283" s="354">
        <f t="shared" si="63"/>
        <v>16.765074898943478</v>
      </c>
      <c r="N283" s="351">
        <f t="shared" si="59"/>
        <v>41060</v>
      </c>
      <c r="O283" s="353">
        <f t="shared" si="62"/>
        <v>542.6329999999989</v>
      </c>
      <c r="P283" s="354">
        <f t="shared" si="62"/>
        <v>789.66749965292411</v>
      </c>
    </row>
    <row r="284" spans="1:16">
      <c r="A284" s="350">
        <v>41090</v>
      </c>
      <c r="B284" s="346">
        <v>541.76800000000003</v>
      </c>
      <c r="C284" s="346">
        <v>2363.79</v>
      </c>
      <c r="D284" s="346"/>
      <c r="E284" s="351">
        <f t="shared" si="54"/>
        <v>41090</v>
      </c>
      <c r="F284" s="353">
        <f t="shared" si="55"/>
        <v>-0.15940792395596759</v>
      </c>
      <c r="G284" s="353">
        <f t="shared" si="56"/>
        <v>3.8941802662634695</v>
      </c>
      <c r="H284" s="354">
        <f t="shared" si="57"/>
        <v>4.0600602479720971</v>
      </c>
      <c r="I284" s="361"/>
      <c r="J284" s="351">
        <f t="shared" si="58"/>
        <v>41090</v>
      </c>
      <c r="K284" s="353">
        <f t="shared" si="63"/>
        <v>7.829240306429706</v>
      </c>
      <c r="L284" s="354">
        <f t="shared" si="63"/>
        <v>16.817022262128944</v>
      </c>
      <c r="N284" s="351">
        <f t="shared" si="59"/>
        <v>41090</v>
      </c>
      <c r="O284" s="353">
        <f t="shared" si="62"/>
        <v>541.76799999999889</v>
      </c>
      <c r="P284" s="354">
        <f t="shared" si="62"/>
        <v>820.41857559350444</v>
      </c>
    </row>
    <row r="285" spans="1:16">
      <c r="A285" s="350">
        <v>41120</v>
      </c>
      <c r="B285" s="346">
        <v>550.04100000000005</v>
      </c>
      <c r="C285" s="346">
        <v>2406.9899999999998</v>
      </c>
      <c r="D285" s="346"/>
      <c r="E285" s="351">
        <f t="shared" si="54"/>
        <v>41121</v>
      </c>
      <c r="F285" s="353">
        <f t="shared" si="55"/>
        <v>1.5270374034642265</v>
      </c>
      <c r="G285" s="353">
        <f t="shared" si="56"/>
        <v>1.8275735154138051</v>
      </c>
      <c r="H285" s="354">
        <f t="shared" si="57"/>
        <v>0.29601583936234022</v>
      </c>
      <c r="I285" s="361"/>
      <c r="J285" s="351">
        <f t="shared" si="58"/>
        <v>41121</v>
      </c>
      <c r="K285" s="353">
        <f t="shared" si="63"/>
        <v>7.7924788518669175</v>
      </c>
      <c r="L285" s="354">
        <f t="shared" si="63"/>
        <v>16.437580828797444</v>
      </c>
      <c r="N285" s="351">
        <f t="shared" si="59"/>
        <v>41121</v>
      </c>
      <c r="O285" s="353">
        <f t="shared" si="62"/>
        <v>550.04099999999892</v>
      </c>
      <c r="P285" s="354">
        <f t="shared" si="62"/>
        <v>835.41232819658649</v>
      </c>
    </row>
    <row r="286" spans="1:16">
      <c r="A286" s="350">
        <v>41151</v>
      </c>
      <c r="B286" s="346">
        <v>547.00300000000004</v>
      </c>
      <c r="C286" s="346">
        <v>2438.1999999999998</v>
      </c>
      <c r="D286" s="346"/>
      <c r="E286" s="351">
        <f t="shared" si="54"/>
        <v>41152</v>
      </c>
      <c r="F286" s="353">
        <f t="shared" si="55"/>
        <v>-0.5523224632345558</v>
      </c>
      <c r="G286" s="353">
        <f t="shared" si="56"/>
        <v>1.2966402020781143</v>
      </c>
      <c r="H286" s="354">
        <f t="shared" si="57"/>
        <v>1.8592316191890168</v>
      </c>
      <c r="I286" s="361"/>
      <c r="J286" s="351">
        <f t="shared" si="58"/>
        <v>41152</v>
      </c>
      <c r="K286" s="353">
        <f t="shared" si="63"/>
        <v>7.8072525643856157</v>
      </c>
      <c r="L286" s="354">
        <f t="shared" si="63"/>
        <v>16.324353157891416</v>
      </c>
      <c r="N286" s="351">
        <f t="shared" si="59"/>
        <v>41152</v>
      </c>
      <c r="O286" s="353">
        <f t="shared" si="62"/>
        <v>547.00299999999891</v>
      </c>
      <c r="P286" s="354">
        <f t="shared" si="62"/>
        <v>846.24462029710014</v>
      </c>
    </row>
    <row r="287" spans="1:16">
      <c r="A287" s="350">
        <v>41182</v>
      </c>
      <c r="B287" s="346">
        <v>546.89099999999996</v>
      </c>
      <c r="C287" s="346">
        <v>2513.9299999999998</v>
      </c>
      <c r="D287" s="346"/>
      <c r="E287" s="351">
        <f t="shared" si="54"/>
        <v>41182</v>
      </c>
      <c r="F287" s="353">
        <f t="shared" si="55"/>
        <v>-2.0475207631420744E-2</v>
      </c>
      <c r="G287" s="353">
        <f t="shared" si="56"/>
        <v>3.1059798211795497</v>
      </c>
      <c r="H287" s="354">
        <f t="shared" si="57"/>
        <v>3.1270953080681396</v>
      </c>
      <c r="I287" s="361"/>
      <c r="J287" s="351">
        <f t="shared" si="58"/>
        <v>41182</v>
      </c>
      <c r="K287" s="353">
        <f t="shared" si="63"/>
        <v>7.8080112742184395</v>
      </c>
      <c r="L287" s="354">
        <f t="shared" si="63"/>
        <v>16.332221523032715</v>
      </c>
      <c r="N287" s="351">
        <f t="shared" si="59"/>
        <v>41182</v>
      </c>
      <c r="O287" s="353">
        <f t="shared" si="62"/>
        <v>546.89099999999883</v>
      </c>
      <c r="P287" s="354">
        <f t="shared" si="62"/>
        <v>872.52880744134552</v>
      </c>
    </row>
    <row r="288" spans="1:16">
      <c r="A288" s="350">
        <v>41212</v>
      </c>
      <c r="B288" s="346">
        <v>542.99900000000002</v>
      </c>
      <c r="C288" s="346">
        <v>2466.8000000000002</v>
      </c>
      <c r="D288" s="346"/>
      <c r="E288" s="351">
        <f t="shared" si="54"/>
        <v>41213</v>
      </c>
      <c r="F288" s="353">
        <f t="shared" si="55"/>
        <v>-0.71165917888572627</v>
      </c>
      <c r="G288" s="353">
        <f t="shared" si="56"/>
        <v>-1.8747538714283918</v>
      </c>
      <c r="H288" s="354">
        <f t="shared" si="57"/>
        <v>-1.1714312908483238</v>
      </c>
      <c r="I288" s="361"/>
      <c r="J288" s="351">
        <f t="shared" si="58"/>
        <v>41213</v>
      </c>
      <c r="K288" s="353">
        <f t="shared" si="63"/>
        <v>7.827429647092373</v>
      </c>
      <c r="L288" s="354">
        <f t="shared" si="63"/>
        <v>16.333275477725</v>
      </c>
      <c r="N288" s="351">
        <f t="shared" si="59"/>
        <v>41213</v>
      </c>
      <c r="O288" s="353">
        <f t="shared" si="62"/>
        <v>542.99899999999889</v>
      </c>
      <c r="P288" s="354">
        <f t="shared" si="62"/>
        <v>856.17103984451091</v>
      </c>
    </row>
    <row r="289" spans="1:16">
      <c r="A289" s="350">
        <v>41243</v>
      </c>
      <c r="B289" s="346">
        <v>551.32899999999995</v>
      </c>
      <c r="C289" s="346">
        <v>2481.8200000000002</v>
      </c>
      <c r="D289" s="346"/>
      <c r="E289" s="351">
        <f t="shared" si="54"/>
        <v>41243</v>
      </c>
      <c r="F289" s="353">
        <f t="shared" si="55"/>
        <v>1.5340728067638976</v>
      </c>
      <c r="G289" s="353">
        <f t="shared" si="56"/>
        <v>0.60888600616182398</v>
      </c>
      <c r="H289" s="354">
        <f t="shared" si="57"/>
        <v>-0.9112082033416069</v>
      </c>
      <c r="I289" s="361"/>
      <c r="J289" s="351">
        <f t="shared" si="58"/>
        <v>41243</v>
      </c>
      <c r="K289" s="353">
        <f t="shared" si="63"/>
        <v>7.8155907114042007</v>
      </c>
      <c r="L289" s="354">
        <f t="shared" si="63"/>
        <v>16.086097036168251</v>
      </c>
      <c r="N289" s="351">
        <f t="shared" si="59"/>
        <v>41243</v>
      </c>
      <c r="O289" s="353">
        <f t="shared" si="62"/>
        <v>551.32899999999881</v>
      </c>
      <c r="P289" s="354">
        <f t="shared" si="62"/>
        <v>861.38414549493427</v>
      </c>
    </row>
    <row r="290" spans="1:16">
      <c r="A290" s="350">
        <v>41273</v>
      </c>
      <c r="B290" s="346">
        <v>546.96799999999996</v>
      </c>
      <c r="C290" s="346">
        <v>2462.71</v>
      </c>
      <c r="D290" s="346"/>
      <c r="E290" s="351">
        <f t="shared" si="54"/>
        <v>41274</v>
      </c>
      <c r="F290" s="353">
        <f t="shared" si="55"/>
        <v>-0.79099775270301542</v>
      </c>
      <c r="G290" s="353">
        <f t="shared" si="56"/>
        <v>-0.76999943589785014</v>
      </c>
      <c r="H290" s="354">
        <f t="shared" si="57"/>
        <v>2.1165737311634736E-2</v>
      </c>
      <c r="I290" s="361"/>
      <c r="J290" s="351">
        <f t="shared" si="58"/>
        <v>41274</v>
      </c>
      <c r="K290" s="353">
        <f t="shared" si="63"/>
        <v>7.2490035738044556</v>
      </c>
      <c r="L290" s="354">
        <f t="shared" si="63"/>
        <v>16.074379976437161</v>
      </c>
      <c r="N290" s="351">
        <f t="shared" si="59"/>
        <v>41274</v>
      </c>
      <c r="O290" s="353">
        <f t="shared" si="62"/>
        <v>546.96799999999882</v>
      </c>
      <c r="P290" s="354">
        <f t="shared" si="62"/>
        <v>854.75149243370981</v>
      </c>
    </row>
    <row r="291" spans="1:16">
      <c r="A291" s="350">
        <v>41304</v>
      </c>
      <c r="B291" s="346">
        <v>533.37300000000005</v>
      </c>
      <c r="C291" s="346">
        <v>2640.77</v>
      </c>
      <c r="D291" s="346"/>
      <c r="E291" s="351">
        <f t="shared" si="54"/>
        <v>41305</v>
      </c>
      <c r="F291" s="353">
        <f t="shared" si="55"/>
        <v>-2.4855201766830759</v>
      </c>
      <c r="G291" s="353">
        <f t="shared" si="56"/>
        <v>7.2302463546255913</v>
      </c>
      <c r="H291" s="354">
        <f t="shared" si="57"/>
        <v>9.9634090741316896</v>
      </c>
      <c r="I291" s="361"/>
      <c r="J291" s="351">
        <f t="shared" si="58"/>
        <v>41305</v>
      </c>
      <c r="K291" s="353">
        <f t="shared" si="63"/>
        <v>7.4495151743927863</v>
      </c>
      <c r="L291" s="354">
        <f t="shared" si="63"/>
        <v>16.141263518455393</v>
      </c>
      <c r="N291" s="351">
        <f t="shared" si="59"/>
        <v>41305</v>
      </c>
      <c r="O291" s="353">
        <f t="shared" ref="O291:P306" si="64">(1+F291/100)*O290</f>
        <v>533.37299999999891</v>
      </c>
      <c r="P291" s="354">
        <f t="shared" si="64"/>
        <v>916.55213105650591</v>
      </c>
    </row>
    <row r="292" spans="1:16">
      <c r="A292" s="350">
        <v>41333</v>
      </c>
      <c r="B292" s="346">
        <v>541.26900000000001</v>
      </c>
      <c r="C292" s="346">
        <v>2669.92</v>
      </c>
      <c r="D292" s="346"/>
      <c r="E292" s="351">
        <f t="shared" si="54"/>
        <v>41333</v>
      </c>
      <c r="F292" s="353">
        <f t="shared" si="55"/>
        <v>1.4803898960014772</v>
      </c>
      <c r="G292" s="353">
        <f t="shared" si="56"/>
        <v>1.1038447119590122</v>
      </c>
      <c r="H292" s="354">
        <f t="shared" si="57"/>
        <v>-0.3710521652787846</v>
      </c>
      <c r="I292" s="361"/>
      <c r="J292" s="351">
        <f t="shared" si="58"/>
        <v>41333</v>
      </c>
      <c r="K292" s="353">
        <f t="shared" si="63"/>
        <v>7.4552429271548695</v>
      </c>
      <c r="L292" s="354">
        <f t="shared" si="63"/>
        <v>16.103912942242637</v>
      </c>
      <c r="N292" s="351">
        <f t="shared" si="59"/>
        <v>41333</v>
      </c>
      <c r="O292" s="353">
        <f t="shared" si="64"/>
        <v>541.26899999999887</v>
      </c>
      <c r="P292" s="354">
        <f t="shared" si="64"/>
        <v>926.66944328752083</v>
      </c>
    </row>
    <row r="293" spans="1:16">
      <c r="A293" s="350">
        <v>41363</v>
      </c>
      <c r="B293" s="346">
        <v>544.02099999999996</v>
      </c>
      <c r="C293" s="346">
        <v>2770.05</v>
      </c>
      <c r="D293" s="346"/>
      <c r="E293" s="351">
        <f t="shared" si="54"/>
        <v>41364</v>
      </c>
      <c r="F293" s="353">
        <f t="shared" si="55"/>
        <v>0.50843480783122619</v>
      </c>
      <c r="G293" s="353">
        <f t="shared" si="56"/>
        <v>3.7502996344459749</v>
      </c>
      <c r="H293" s="354">
        <f t="shared" si="57"/>
        <v>3.2254654376153491</v>
      </c>
      <c r="I293" s="361"/>
      <c r="J293" s="351">
        <f t="shared" si="58"/>
        <v>41364</v>
      </c>
      <c r="K293" s="353">
        <f t="shared" si="63"/>
        <v>7.3181527761165608</v>
      </c>
      <c r="L293" s="354">
        <f t="shared" si="63"/>
        <v>15.888145098323141</v>
      </c>
      <c r="N293" s="351">
        <f t="shared" si="59"/>
        <v>41364</v>
      </c>
      <c r="O293" s="353">
        <f t="shared" si="64"/>
        <v>544.02099999999882</v>
      </c>
      <c r="P293" s="354">
        <f t="shared" si="64"/>
        <v>961.42232403165531</v>
      </c>
    </row>
    <row r="294" spans="1:16">
      <c r="A294" s="350">
        <v>41394</v>
      </c>
      <c r="B294" s="346">
        <v>553.44000000000005</v>
      </c>
      <c r="C294" s="346">
        <v>2823.42</v>
      </c>
      <c r="D294" s="346"/>
      <c r="E294" s="351">
        <f t="shared" si="54"/>
        <v>41394</v>
      </c>
      <c r="F294" s="353">
        <f t="shared" si="55"/>
        <v>1.7313669876714455</v>
      </c>
      <c r="G294" s="353">
        <f t="shared" si="56"/>
        <v>1.9266800238262771</v>
      </c>
      <c r="H294" s="354">
        <f t="shared" si="57"/>
        <v>0.19198900195502855</v>
      </c>
      <c r="I294" s="361"/>
      <c r="J294" s="351">
        <f t="shared" si="58"/>
        <v>41394</v>
      </c>
      <c r="K294" s="353">
        <f t="shared" si="63"/>
        <v>7.3046149029661942</v>
      </c>
      <c r="L294" s="354">
        <f t="shared" si="63"/>
        <v>15.895037826210741</v>
      </c>
      <c r="N294" s="351">
        <f t="shared" si="59"/>
        <v>41394</v>
      </c>
      <c r="O294" s="353">
        <f t="shared" si="64"/>
        <v>553.43999999999892</v>
      </c>
      <c r="P294" s="354">
        <f t="shared" si="64"/>
        <v>979.94585589337953</v>
      </c>
    </row>
    <row r="295" spans="1:16">
      <c r="A295" s="350">
        <v>41424</v>
      </c>
      <c r="B295" s="346">
        <v>535.22799999999995</v>
      </c>
      <c r="C295" s="346">
        <v>2931.39</v>
      </c>
      <c r="D295" s="346"/>
      <c r="E295" s="351">
        <f t="shared" si="54"/>
        <v>41425</v>
      </c>
      <c r="F295" s="353">
        <f t="shared" si="55"/>
        <v>-3.2906909511419613</v>
      </c>
      <c r="G295" s="353">
        <f t="shared" si="56"/>
        <v>3.8240856833202219</v>
      </c>
      <c r="H295" s="354">
        <f t="shared" si="57"/>
        <v>7.3568684384538008</v>
      </c>
      <c r="I295" s="361"/>
      <c r="J295" s="351">
        <f t="shared" si="58"/>
        <v>41425</v>
      </c>
      <c r="K295" s="353">
        <f t="shared" ref="K295:L310" si="65">STDEVPA(F260:F295)*SQRT(12)</f>
        <v>7.5037856546341386</v>
      </c>
      <c r="L295" s="354">
        <f t="shared" si="65"/>
        <v>15.040684456892345</v>
      </c>
      <c r="N295" s="351">
        <f t="shared" si="59"/>
        <v>41425</v>
      </c>
      <c r="O295" s="353">
        <f t="shared" si="64"/>
        <v>535.22799999999893</v>
      </c>
      <c r="P295" s="354">
        <f t="shared" si="64"/>
        <v>1017.4198250728881</v>
      </c>
    </row>
    <row r="296" spans="1:16">
      <c r="A296" s="350">
        <v>41455</v>
      </c>
      <c r="B296" s="346">
        <v>519.35299999999995</v>
      </c>
      <c r="C296" s="346">
        <v>2850.66</v>
      </c>
      <c r="D296" s="346"/>
      <c r="E296" s="351">
        <f t="shared" si="54"/>
        <v>41455</v>
      </c>
      <c r="F296" s="353">
        <f t="shared" si="55"/>
        <v>-2.9660256937230511</v>
      </c>
      <c r="G296" s="353">
        <f t="shared" si="56"/>
        <v>-2.7539836050474387</v>
      </c>
      <c r="H296" s="354">
        <f t="shared" si="57"/>
        <v>0.21852355341678287</v>
      </c>
      <c r="I296" s="361"/>
      <c r="J296" s="351">
        <f t="shared" si="58"/>
        <v>41455</v>
      </c>
      <c r="K296" s="353">
        <f t="shared" si="65"/>
        <v>7.5985337103349835</v>
      </c>
      <c r="L296" s="354">
        <f t="shared" si="65"/>
        <v>14.73689133417388</v>
      </c>
      <c r="N296" s="351">
        <f t="shared" si="59"/>
        <v>41455</v>
      </c>
      <c r="O296" s="353">
        <f t="shared" si="64"/>
        <v>519.35299999999893</v>
      </c>
      <c r="P296" s="354">
        <f t="shared" si="64"/>
        <v>989.40024989587846</v>
      </c>
    </row>
    <row r="297" spans="1:16">
      <c r="A297" s="350">
        <v>41485</v>
      </c>
      <c r="B297" s="346">
        <v>514.77599999999995</v>
      </c>
      <c r="C297" s="346">
        <v>2995.68</v>
      </c>
      <c r="D297" s="346"/>
      <c r="E297" s="351">
        <f t="shared" si="54"/>
        <v>41486</v>
      </c>
      <c r="F297" s="353">
        <f t="shared" si="55"/>
        <v>-0.88128883437661454</v>
      </c>
      <c r="G297" s="353">
        <f t="shared" si="56"/>
        <v>5.0872429542632158</v>
      </c>
      <c r="H297" s="354">
        <f t="shared" si="57"/>
        <v>6.0215994724413413</v>
      </c>
      <c r="I297" s="361"/>
      <c r="J297" s="351">
        <f t="shared" si="58"/>
        <v>41486</v>
      </c>
      <c r="K297" s="353">
        <f t="shared" si="65"/>
        <v>7.6340692954714067</v>
      </c>
      <c r="L297" s="354">
        <f t="shared" si="65"/>
        <v>14.537469887613094</v>
      </c>
      <c r="N297" s="351">
        <f t="shared" si="59"/>
        <v>41486</v>
      </c>
      <c r="O297" s="353">
        <f t="shared" si="64"/>
        <v>514.77599999999893</v>
      </c>
      <c r="P297" s="354">
        <f t="shared" si="64"/>
        <v>1039.7334443981692</v>
      </c>
    </row>
    <row r="298" spans="1:16">
      <c r="A298" s="350">
        <v>41516</v>
      </c>
      <c r="B298" s="346">
        <v>509.56099999999998</v>
      </c>
      <c r="C298" s="346">
        <v>2908.96</v>
      </c>
      <c r="D298" s="346"/>
      <c r="E298" s="351">
        <f t="shared" si="54"/>
        <v>41517</v>
      </c>
      <c r="F298" s="353">
        <f t="shared" si="55"/>
        <v>-1.0130619920120543</v>
      </c>
      <c r="G298" s="353">
        <f t="shared" si="56"/>
        <v>-2.894835229396997</v>
      </c>
      <c r="H298" s="354">
        <f t="shared" si="57"/>
        <v>-1.9010318687028072</v>
      </c>
      <c r="I298" s="361"/>
      <c r="J298" s="351">
        <f t="shared" si="58"/>
        <v>41517</v>
      </c>
      <c r="K298" s="353">
        <f t="shared" si="65"/>
        <v>7.41849154869427</v>
      </c>
      <c r="L298" s="354">
        <f t="shared" si="65"/>
        <v>14.337936022447915</v>
      </c>
      <c r="N298" s="351">
        <f t="shared" si="59"/>
        <v>41517</v>
      </c>
      <c r="O298" s="353">
        <f t="shared" si="64"/>
        <v>509.56099999999896</v>
      </c>
      <c r="P298" s="354">
        <f t="shared" si="64"/>
        <v>1009.6348743579082</v>
      </c>
    </row>
    <row r="299" spans="1:16">
      <c r="A299" s="350">
        <v>41547</v>
      </c>
      <c r="B299" s="346">
        <v>516.51199999999994</v>
      </c>
      <c r="C299" s="346">
        <v>3000.18</v>
      </c>
      <c r="D299" s="346"/>
      <c r="E299" s="351">
        <f t="shared" si="54"/>
        <v>41547</v>
      </c>
      <c r="F299" s="353">
        <f t="shared" si="55"/>
        <v>1.3641153855966204</v>
      </c>
      <c r="G299" s="353">
        <f t="shared" si="56"/>
        <v>3.135828612287539</v>
      </c>
      <c r="H299" s="354">
        <f t="shared" si="57"/>
        <v>1.7478702595600026</v>
      </c>
      <c r="I299" s="361"/>
      <c r="J299" s="351">
        <f t="shared" si="58"/>
        <v>41547</v>
      </c>
      <c r="K299" s="353">
        <f t="shared" si="65"/>
        <v>7.4450231667669131</v>
      </c>
      <c r="L299" s="354">
        <f t="shared" si="65"/>
        <v>13.695081251303032</v>
      </c>
      <c r="N299" s="351">
        <f t="shared" si="59"/>
        <v>41547</v>
      </c>
      <c r="O299" s="353">
        <f t="shared" si="64"/>
        <v>516.51199999999892</v>
      </c>
      <c r="P299" s="354">
        <f t="shared" si="64"/>
        <v>1041.2952936276567</v>
      </c>
    </row>
    <row r="300" spans="1:16">
      <c r="A300" s="350">
        <v>41577</v>
      </c>
      <c r="B300" s="346">
        <v>521.62900000000002</v>
      </c>
      <c r="C300" s="346">
        <v>3149.93</v>
      </c>
      <c r="D300" s="346"/>
      <c r="E300" s="351">
        <f t="shared" si="54"/>
        <v>41578</v>
      </c>
      <c r="F300" s="353">
        <f t="shared" si="55"/>
        <v>0.99068366272228037</v>
      </c>
      <c r="G300" s="353">
        <f t="shared" si="56"/>
        <v>4.9913671846355978</v>
      </c>
      <c r="H300" s="354">
        <f t="shared" si="57"/>
        <v>3.9614382008486659</v>
      </c>
      <c r="I300" s="361"/>
      <c r="J300" s="351">
        <f t="shared" si="58"/>
        <v>41578</v>
      </c>
      <c r="K300" s="353">
        <f t="shared" si="65"/>
        <v>7.4368958850938238</v>
      </c>
      <c r="L300" s="354">
        <f t="shared" si="65"/>
        <v>13.782609950304272</v>
      </c>
      <c r="N300" s="351">
        <f t="shared" si="59"/>
        <v>41578</v>
      </c>
      <c r="O300" s="353">
        <f t="shared" si="64"/>
        <v>521.628999999999</v>
      </c>
      <c r="P300" s="354">
        <f t="shared" si="64"/>
        <v>1093.2701652089424</v>
      </c>
    </row>
    <row r="301" spans="1:16">
      <c r="A301" s="350">
        <v>41608</v>
      </c>
      <c r="B301" s="346">
        <v>513.52499999999998</v>
      </c>
      <c r="C301" s="346">
        <v>3233.72</v>
      </c>
      <c r="D301" s="346"/>
      <c r="E301" s="351">
        <f t="shared" si="54"/>
        <v>41608</v>
      </c>
      <c r="F301" s="353">
        <f t="shared" si="55"/>
        <v>-1.553594604594466</v>
      </c>
      <c r="G301" s="353">
        <f t="shared" si="56"/>
        <v>2.6600591124247286</v>
      </c>
      <c r="H301" s="354">
        <f t="shared" si="57"/>
        <v>4.2801498948542127</v>
      </c>
      <c r="I301" s="361"/>
      <c r="J301" s="351">
        <f t="shared" si="58"/>
        <v>41608</v>
      </c>
      <c r="K301" s="353">
        <f t="shared" si="65"/>
        <v>7.491426281880404</v>
      </c>
      <c r="L301" s="354">
        <f t="shared" si="65"/>
        <v>13.777889992334117</v>
      </c>
      <c r="N301" s="351">
        <f t="shared" si="59"/>
        <v>41608</v>
      </c>
      <c r="O301" s="353">
        <f t="shared" si="64"/>
        <v>513.52499999999895</v>
      </c>
      <c r="P301" s="354">
        <f t="shared" si="64"/>
        <v>1122.3517978620039</v>
      </c>
    </row>
    <row r="302" spans="1:16">
      <c r="A302" s="350">
        <v>41638</v>
      </c>
      <c r="B302" s="346">
        <v>505.029</v>
      </c>
      <c r="C302" s="346">
        <v>3302.3</v>
      </c>
      <c r="D302" s="346"/>
      <c r="E302" s="351">
        <f t="shared" si="54"/>
        <v>41639</v>
      </c>
      <c r="F302" s="353">
        <f t="shared" si="55"/>
        <v>-1.6544472031546631</v>
      </c>
      <c r="G302" s="353">
        <f t="shared" si="56"/>
        <v>2.120777309105315</v>
      </c>
      <c r="H302" s="354">
        <f t="shared" si="57"/>
        <v>3.8387343452718659</v>
      </c>
      <c r="I302" s="361"/>
      <c r="J302" s="351">
        <f t="shared" si="58"/>
        <v>41639</v>
      </c>
      <c r="K302" s="353">
        <f t="shared" si="65"/>
        <v>7.0226596161915342</v>
      </c>
      <c r="L302" s="354">
        <f t="shared" si="65"/>
        <v>13.437817854344702</v>
      </c>
      <c r="N302" s="351">
        <f t="shared" si="59"/>
        <v>41639</v>
      </c>
      <c r="O302" s="353">
        <f t="shared" si="64"/>
        <v>505.02899999999897</v>
      </c>
      <c r="P302" s="354">
        <f t="shared" si="64"/>
        <v>1146.1543801193968</v>
      </c>
    </row>
    <row r="303" spans="1:16">
      <c r="A303" s="350">
        <v>41669</v>
      </c>
      <c r="B303" s="346">
        <v>518.49699999999996</v>
      </c>
      <c r="C303" s="346">
        <v>3221.78</v>
      </c>
      <c r="D303" s="346"/>
      <c r="E303" s="351">
        <f t="shared" si="54"/>
        <v>41670</v>
      </c>
      <c r="F303" s="353">
        <f t="shared" si="55"/>
        <v>2.6667775513881331</v>
      </c>
      <c r="G303" s="353">
        <f t="shared" si="56"/>
        <v>-2.4383005783847667</v>
      </c>
      <c r="H303" s="354">
        <f t="shared" si="57"/>
        <v>-4.9724733273308726</v>
      </c>
      <c r="I303" s="361"/>
      <c r="J303" s="351">
        <f t="shared" si="58"/>
        <v>41670</v>
      </c>
      <c r="K303" s="353">
        <f t="shared" si="65"/>
        <v>7.1407200654328173</v>
      </c>
      <c r="L303" s="354">
        <f t="shared" si="65"/>
        <v>13.605577372505877</v>
      </c>
      <c r="N303" s="351">
        <f t="shared" si="59"/>
        <v>41670</v>
      </c>
      <c r="O303" s="353">
        <f t="shared" si="64"/>
        <v>518.49699999999893</v>
      </c>
      <c r="P303" s="354">
        <f t="shared" si="64"/>
        <v>1118.2076912397633</v>
      </c>
    </row>
    <row r="304" spans="1:16">
      <c r="A304" s="350">
        <v>41698</v>
      </c>
      <c r="B304" s="346">
        <v>522.54600000000005</v>
      </c>
      <c r="C304" s="346">
        <v>3347.38</v>
      </c>
      <c r="D304" s="346"/>
      <c r="E304" s="351">
        <f t="shared" si="54"/>
        <v>41698</v>
      </c>
      <c r="F304" s="353">
        <f t="shared" si="55"/>
        <v>0.78091097923422836</v>
      </c>
      <c r="G304" s="353">
        <f t="shared" si="56"/>
        <v>3.898466065342765</v>
      </c>
      <c r="H304" s="354">
        <f t="shared" si="57"/>
        <v>3.0933983983840951</v>
      </c>
      <c r="I304" s="361"/>
      <c r="J304" s="351">
        <f t="shared" si="58"/>
        <v>41698</v>
      </c>
      <c r="K304" s="353">
        <f t="shared" si="65"/>
        <v>7.1242770864095402</v>
      </c>
      <c r="L304" s="354">
        <f t="shared" si="65"/>
        <v>13.583213778179905</v>
      </c>
      <c r="N304" s="351">
        <f t="shared" si="59"/>
        <v>41698</v>
      </c>
      <c r="O304" s="353">
        <f t="shared" si="64"/>
        <v>522.54599999999903</v>
      </c>
      <c r="P304" s="354">
        <f t="shared" si="64"/>
        <v>1161.8006386227983</v>
      </c>
    </row>
    <row r="305" spans="1:16">
      <c r="A305" s="350">
        <v>41728</v>
      </c>
      <c r="B305" s="346">
        <v>521.29499999999996</v>
      </c>
      <c r="C305" s="346">
        <v>3348.83</v>
      </c>
      <c r="D305" s="346"/>
      <c r="E305" s="351">
        <f t="shared" si="54"/>
        <v>41729</v>
      </c>
      <c r="F305" s="353">
        <f t="shared" si="55"/>
        <v>-0.23940476053784243</v>
      </c>
      <c r="G305" s="353">
        <f t="shared" si="56"/>
        <v>4.3317460222613846E-2</v>
      </c>
      <c r="H305" s="354">
        <f t="shared" si="57"/>
        <v>0.28340069551691105</v>
      </c>
      <c r="I305" s="361"/>
      <c r="J305" s="351">
        <f t="shared" si="58"/>
        <v>41729</v>
      </c>
      <c r="K305" s="353">
        <f t="shared" si="65"/>
        <v>7.1294318943525639</v>
      </c>
      <c r="L305" s="354">
        <f t="shared" si="65"/>
        <v>13.587911239703907</v>
      </c>
      <c r="N305" s="351">
        <f t="shared" si="59"/>
        <v>41729</v>
      </c>
      <c r="O305" s="353">
        <f t="shared" si="64"/>
        <v>521.29499999999894</v>
      </c>
      <c r="P305" s="354">
        <f t="shared" si="64"/>
        <v>1162.3039011522997</v>
      </c>
    </row>
    <row r="306" spans="1:16">
      <c r="A306" s="350">
        <v>41759</v>
      </c>
      <c r="B306" s="346">
        <v>525.34</v>
      </c>
      <c r="C306" s="346">
        <v>3400.46</v>
      </c>
      <c r="D306" s="346"/>
      <c r="E306" s="351">
        <f t="shared" si="54"/>
        <v>41759</v>
      </c>
      <c r="F306" s="353">
        <f t="shared" si="55"/>
        <v>0.77595219597350606</v>
      </c>
      <c r="G306" s="353">
        <f t="shared" si="56"/>
        <v>1.5417324856741077</v>
      </c>
      <c r="H306" s="354">
        <f t="shared" si="57"/>
        <v>0.75988395347674764</v>
      </c>
      <c r="I306" s="361"/>
      <c r="J306" s="351">
        <f t="shared" si="58"/>
        <v>41759</v>
      </c>
      <c r="K306" s="353">
        <f t="shared" si="65"/>
        <v>7.0997747051053146</v>
      </c>
      <c r="L306" s="354">
        <f t="shared" si="65"/>
        <v>13.558277023484353</v>
      </c>
      <c r="N306" s="351">
        <f t="shared" si="59"/>
        <v>41759</v>
      </c>
      <c r="O306" s="353">
        <f t="shared" si="64"/>
        <v>525.33999999999901</v>
      </c>
      <c r="P306" s="354">
        <f t="shared" si="64"/>
        <v>1180.2235179786221</v>
      </c>
    </row>
    <row r="307" spans="1:16">
      <c r="A307" s="350">
        <v>41789</v>
      </c>
      <c r="B307" s="346">
        <v>536.42399999999998</v>
      </c>
      <c r="C307" s="346">
        <v>3480.29</v>
      </c>
      <c r="D307" s="346"/>
      <c r="E307" s="351">
        <f t="shared" si="54"/>
        <v>41790</v>
      </c>
      <c r="F307" s="353">
        <f t="shared" si="55"/>
        <v>2.109871702135746</v>
      </c>
      <c r="G307" s="353">
        <f t="shared" si="56"/>
        <v>2.3476235568129056</v>
      </c>
      <c r="H307" s="354">
        <f t="shared" si="57"/>
        <v>0.23283924532850886</v>
      </c>
      <c r="I307" s="361"/>
      <c r="J307" s="351">
        <f t="shared" si="58"/>
        <v>41790</v>
      </c>
      <c r="K307" s="353">
        <f t="shared" si="65"/>
        <v>7.0590631854953969</v>
      </c>
      <c r="L307" s="354">
        <f t="shared" si="65"/>
        <v>13.431797424848551</v>
      </c>
      <c r="N307" s="351">
        <f t="shared" si="59"/>
        <v>41790</v>
      </c>
      <c r="O307" s="353">
        <f t="shared" ref="O307:P322" si="66">(1+F307/100)*O306</f>
        <v>536.42399999999895</v>
      </c>
      <c r="P307" s="354">
        <f t="shared" si="66"/>
        <v>1207.9307233097343</v>
      </c>
    </row>
    <row r="308" spans="1:16">
      <c r="A308" s="350">
        <v>41820</v>
      </c>
      <c r="B308" s="346">
        <v>534.71799999999996</v>
      </c>
      <c r="C308" s="346">
        <v>3552.18</v>
      </c>
      <c r="D308" s="346"/>
      <c r="E308" s="351">
        <f t="shared" si="54"/>
        <v>41820</v>
      </c>
      <c r="F308" s="353">
        <f t="shared" si="55"/>
        <v>-0.31803200453373037</v>
      </c>
      <c r="G308" s="353">
        <f t="shared" si="56"/>
        <v>2.0656324616626698</v>
      </c>
      <c r="H308" s="354">
        <f t="shared" si="57"/>
        <v>2.3912694684206315</v>
      </c>
      <c r="I308" s="361"/>
      <c r="J308" s="351">
        <f t="shared" si="58"/>
        <v>41820</v>
      </c>
      <c r="K308" s="353">
        <f t="shared" si="65"/>
        <v>7.0392465786057894</v>
      </c>
      <c r="L308" s="354">
        <f t="shared" si="65"/>
        <v>13.391543444830809</v>
      </c>
      <c r="N308" s="351">
        <f t="shared" si="59"/>
        <v>41820</v>
      </c>
      <c r="O308" s="353">
        <f t="shared" si="66"/>
        <v>534.71799999999894</v>
      </c>
      <c r="P308" s="354">
        <f t="shared" si="66"/>
        <v>1232.8821324448168</v>
      </c>
    </row>
    <row r="309" spans="1:16">
      <c r="A309" s="350">
        <v>41850</v>
      </c>
      <c r="B309" s="346">
        <v>534.13199999999995</v>
      </c>
      <c r="C309" s="346">
        <v>3574.45</v>
      </c>
      <c r="D309" s="346"/>
      <c r="E309" s="351">
        <f t="shared" si="54"/>
        <v>41851</v>
      </c>
      <c r="F309" s="353">
        <f t="shared" si="55"/>
        <v>-0.10959047572739467</v>
      </c>
      <c r="G309" s="353">
        <f t="shared" si="56"/>
        <v>0.6269389501658118</v>
      </c>
      <c r="H309" s="354">
        <f t="shared" si="57"/>
        <v>0.73733747754256562</v>
      </c>
      <c r="I309" s="361"/>
      <c r="J309" s="351">
        <f t="shared" si="58"/>
        <v>41851</v>
      </c>
      <c r="K309" s="353">
        <f t="shared" si="65"/>
        <v>6.8471360997091466</v>
      </c>
      <c r="L309" s="354">
        <f t="shared" si="65"/>
        <v>13.251734389579736</v>
      </c>
      <c r="N309" s="351">
        <f t="shared" si="59"/>
        <v>41851</v>
      </c>
      <c r="O309" s="353">
        <f t="shared" si="66"/>
        <v>534.13199999999892</v>
      </c>
      <c r="P309" s="354">
        <f t="shared" si="66"/>
        <v>1240.6115507427482</v>
      </c>
    </row>
    <row r="310" spans="1:16">
      <c r="A310" s="350">
        <v>41881</v>
      </c>
      <c r="B310" s="346">
        <v>545.27700000000004</v>
      </c>
      <c r="C310" s="346">
        <v>3643.34</v>
      </c>
      <c r="D310" s="346"/>
      <c r="E310" s="351">
        <f t="shared" si="54"/>
        <v>41882</v>
      </c>
      <c r="F310" s="353">
        <f t="shared" si="55"/>
        <v>2.0865628720990514</v>
      </c>
      <c r="G310" s="353">
        <f t="shared" si="56"/>
        <v>1.9272895130719503</v>
      </c>
      <c r="H310" s="354">
        <f t="shared" si="57"/>
        <v>-0.15601794648200107</v>
      </c>
      <c r="I310" s="361"/>
      <c r="J310" s="351">
        <f t="shared" si="58"/>
        <v>41882</v>
      </c>
      <c r="K310" s="353">
        <f t="shared" si="65"/>
        <v>6.0832348895743822</v>
      </c>
      <c r="L310" s="354">
        <f t="shared" si="65"/>
        <v>12.536352916536135</v>
      </c>
      <c r="N310" s="351">
        <f t="shared" si="59"/>
        <v>41882</v>
      </c>
      <c r="O310" s="353">
        <f t="shared" si="66"/>
        <v>545.27699999999902</v>
      </c>
      <c r="P310" s="354">
        <f t="shared" si="66"/>
        <v>1264.5217270581725</v>
      </c>
    </row>
    <row r="311" spans="1:16">
      <c r="A311" s="350">
        <v>41912</v>
      </c>
      <c r="B311" s="346">
        <v>538.68299999999999</v>
      </c>
      <c r="C311" s="346">
        <v>3592.25</v>
      </c>
      <c r="D311" s="346"/>
      <c r="E311" s="351">
        <f t="shared" si="54"/>
        <v>41912</v>
      </c>
      <c r="F311" s="353">
        <f t="shared" si="55"/>
        <v>-1.2092936250749697</v>
      </c>
      <c r="G311" s="353">
        <f t="shared" si="56"/>
        <v>-1.4022847167708741</v>
      </c>
      <c r="H311" s="354">
        <f t="shared" si="57"/>
        <v>-0.19535348898455096</v>
      </c>
      <c r="I311" s="361"/>
      <c r="J311" s="351">
        <f t="shared" si="58"/>
        <v>41912</v>
      </c>
      <c r="K311" s="353">
        <f t="shared" ref="K311:L326" si="67">STDEVPA(F276:F311)*SQRT(12)</f>
        <v>6.0030982372250001</v>
      </c>
      <c r="L311" s="354">
        <f t="shared" si="67"/>
        <v>11.727674507888029</v>
      </c>
      <c r="N311" s="351">
        <f t="shared" si="59"/>
        <v>41912</v>
      </c>
      <c r="O311" s="353">
        <f t="shared" si="66"/>
        <v>538.68299999999897</v>
      </c>
      <c r="P311" s="354">
        <f t="shared" si="66"/>
        <v>1246.7895321393887</v>
      </c>
    </row>
    <row r="312" spans="1:16">
      <c r="A312" s="350">
        <v>41942</v>
      </c>
      <c r="B312" s="346">
        <v>549.23699999999997</v>
      </c>
      <c r="C312" s="346">
        <v>3637.3</v>
      </c>
      <c r="D312" s="346"/>
      <c r="E312" s="351">
        <f t="shared" si="54"/>
        <v>41943</v>
      </c>
      <c r="F312" s="353">
        <f t="shared" si="55"/>
        <v>1.9592227710917065</v>
      </c>
      <c r="G312" s="353">
        <f t="shared" si="56"/>
        <v>1.254088663094155</v>
      </c>
      <c r="H312" s="354">
        <f t="shared" si="57"/>
        <v>-0.69158442839510892</v>
      </c>
      <c r="I312" s="361"/>
      <c r="J312" s="351">
        <f t="shared" si="58"/>
        <v>41943</v>
      </c>
      <c r="K312" s="353">
        <f t="shared" si="67"/>
        <v>5.7818895759618885</v>
      </c>
      <c r="L312" s="354">
        <f t="shared" si="67"/>
        <v>9.4133157308066728</v>
      </c>
      <c r="N312" s="351">
        <f t="shared" si="59"/>
        <v>41943</v>
      </c>
      <c r="O312" s="353">
        <f t="shared" si="66"/>
        <v>549.23699999999894</v>
      </c>
      <c r="P312" s="354">
        <f t="shared" si="66"/>
        <v>1262.4253783145934</v>
      </c>
    </row>
    <row r="313" spans="1:16">
      <c r="A313" s="350">
        <v>41973</v>
      </c>
      <c r="B313" s="346">
        <v>555.84400000000005</v>
      </c>
      <c r="C313" s="346">
        <v>3778.96</v>
      </c>
      <c r="D313" s="346"/>
      <c r="E313" s="351">
        <f t="shared" si="54"/>
        <v>41973</v>
      </c>
      <c r="F313" s="353">
        <f t="shared" si="55"/>
        <v>1.2029415352571071</v>
      </c>
      <c r="G313" s="353">
        <f t="shared" si="56"/>
        <v>3.8946471283644479</v>
      </c>
      <c r="H313" s="354">
        <f t="shared" si="57"/>
        <v>2.6597108268533898</v>
      </c>
      <c r="I313" s="361"/>
      <c r="J313" s="351">
        <f t="shared" si="58"/>
        <v>41973</v>
      </c>
      <c r="K313" s="353">
        <f t="shared" si="67"/>
        <v>5.6618207204137825</v>
      </c>
      <c r="L313" s="354">
        <f t="shared" si="67"/>
        <v>9.1923679583011619</v>
      </c>
      <c r="N313" s="351">
        <f t="shared" si="59"/>
        <v>41973</v>
      </c>
      <c r="O313" s="353">
        <f t="shared" si="66"/>
        <v>555.84399999999903</v>
      </c>
      <c r="P313" s="354">
        <f t="shared" si="66"/>
        <v>1311.5923920588668</v>
      </c>
    </row>
    <row r="314" spans="1:16">
      <c r="A314" s="350">
        <v>42003</v>
      </c>
      <c r="B314" s="346">
        <v>557.65</v>
      </c>
      <c r="C314" s="346">
        <v>3808.69</v>
      </c>
      <c r="D314" s="346"/>
      <c r="E314" s="351">
        <f t="shared" si="54"/>
        <v>42004</v>
      </c>
      <c r="F314" s="353">
        <f t="shared" si="55"/>
        <v>0.32491130604987983</v>
      </c>
      <c r="G314" s="353">
        <f t="shared" si="56"/>
        <v>0.78672438977920311</v>
      </c>
      <c r="H314" s="354">
        <f t="shared" si="57"/>
        <v>0.4603174602572313</v>
      </c>
      <c r="I314" s="361"/>
      <c r="J314" s="351">
        <f t="shared" si="58"/>
        <v>42004</v>
      </c>
      <c r="K314" s="353">
        <f t="shared" si="67"/>
        <v>5.5758787058021415</v>
      </c>
      <c r="L314" s="354">
        <f t="shared" si="67"/>
        <v>9.1985566986479217</v>
      </c>
      <c r="N314" s="351">
        <f t="shared" si="59"/>
        <v>42004</v>
      </c>
      <c r="O314" s="353">
        <f t="shared" si="66"/>
        <v>557.64999999999895</v>
      </c>
      <c r="P314" s="354">
        <f t="shared" si="66"/>
        <v>1321.9110093016825</v>
      </c>
    </row>
    <row r="315" spans="1:16">
      <c r="A315" s="350">
        <v>42034</v>
      </c>
      <c r="B315" s="346">
        <v>586.351</v>
      </c>
      <c r="C315" s="346">
        <v>3656.28</v>
      </c>
      <c r="D315" s="346"/>
      <c r="E315" s="351">
        <f t="shared" si="54"/>
        <v>42035</v>
      </c>
      <c r="F315" s="353">
        <f t="shared" si="55"/>
        <v>5.1467766520218783</v>
      </c>
      <c r="G315" s="353">
        <f t="shared" si="56"/>
        <v>-4.0016383585957378</v>
      </c>
      <c r="H315" s="354">
        <f t="shared" si="57"/>
        <v>-8.7006138484813977</v>
      </c>
      <c r="I315" s="361"/>
      <c r="J315" s="351">
        <f t="shared" si="58"/>
        <v>42035</v>
      </c>
      <c r="K315" s="353">
        <f t="shared" si="67"/>
        <v>6.2485913309470931</v>
      </c>
      <c r="L315" s="354">
        <f t="shared" si="67"/>
        <v>9.5748718923083054</v>
      </c>
      <c r="N315" s="351">
        <f t="shared" si="59"/>
        <v>42035</v>
      </c>
      <c r="O315" s="353">
        <f t="shared" si="66"/>
        <v>586.35099999999886</v>
      </c>
      <c r="P315" s="354">
        <f t="shared" si="66"/>
        <v>1269.0129112869663</v>
      </c>
    </row>
    <row r="316" spans="1:16">
      <c r="A316" s="350">
        <v>42063</v>
      </c>
      <c r="B316" s="346">
        <v>568.98299999999995</v>
      </c>
      <c r="C316" s="346">
        <v>3866.42</v>
      </c>
      <c r="D316" s="346"/>
      <c r="E316" s="351">
        <f t="shared" si="54"/>
        <v>42063</v>
      </c>
      <c r="F316" s="353">
        <f t="shared" si="55"/>
        <v>-2.9620483294136246</v>
      </c>
      <c r="G316" s="353">
        <f t="shared" si="56"/>
        <v>5.747371645497612</v>
      </c>
      <c r="H316" s="354">
        <f t="shared" si="57"/>
        <v>8.9752718652563956</v>
      </c>
      <c r="I316" s="361"/>
      <c r="J316" s="351">
        <f t="shared" si="58"/>
        <v>42063</v>
      </c>
      <c r="K316" s="353">
        <f t="shared" si="67"/>
        <v>6.4956141162433898</v>
      </c>
      <c r="L316" s="354">
        <f t="shared" si="67"/>
        <v>9.7576694548457876</v>
      </c>
      <c r="N316" s="351">
        <f t="shared" si="59"/>
        <v>42063</v>
      </c>
      <c r="O316" s="353">
        <f t="shared" si="66"/>
        <v>568.98299999999881</v>
      </c>
      <c r="P316" s="354">
        <f t="shared" si="66"/>
        <v>1341.9477995279772</v>
      </c>
    </row>
    <row r="317" spans="1:16">
      <c r="A317" s="350">
        <v>42093</v>
      </c>
      <c r="B317" s="346">
        <v>572.10900000000004</v>
      </c>
      <c r="C317" s="346">
        <v>3838.65</v>
      </c>
      <c r="D317" s="346"/>
      <c r="E317" s="351">
        <f t="shared" si="54"/>
        <v>42094</v>
      </c>
      <c r="F317" s="353">
        <f t="shared" si="55"/>
        <v>0.54940130021461364</v>
      </c>
      <c r="G317" s="353">
        <f t="shared" si="56"/>
        <v>-0.71823547364228135</v>
      </c>
      <c r="H317" s="354">
        <f t="shared" si="57"/>
        <v>-1.2607104144479742</v>
      </c>
      <c r="I317" s="361"/>
      <c r="J317" s="351">
        <f t="shared" si="58"/>
        <v>42094</v>
      </c>
      <c r="K317" s="353">
        <f t="shared" si="67"/>
        <v>6.3668419084067409</v>
      </c>
      <c r="L317" s="354">
        <f t="shared" si="67"/>
        <v>9.7694893559713663</v>
      </c>
      <c r="N317" s="351">
        <f t="shared" si="59"/>
        <v>42094</v>
      </c>
      <c r="O317" s="353">
        <f t="shared" si="66"/>
        <v>572.1089999999989</v>
      </c>
      <c r="P317" s="354">
        <f t="shared" si="66"/>
        <v>1332.3094543940051</v>
      </c>
    </row>
    <row r="318" spans="1:16">
      <c r="A318" s="350">
        <v>42124</v>
      </c>
      <c r="B318" s="346">
        <v>568.90300000000002</v>
      </c>
      <c r="C318" s="346">
        <v>3841.78</v>
      </c>
      <c r="D318" s="346"/>
      <c r="E318" s="351">
        <f t="shared" si="54"/>
        <v>42124</v>
      </c>
      <c r="F318" s="353">
        <f t="shared" si="55"/>
        <v>-0.56038272427108016</v>
      </c>
      <c r="G318" s="353">
        <f t="shared" si="56"/>
        <v>8.153908275045918E-2</v>
      </c>
      <c r="H318" s="354">
        <f t="shared" si="57"/>
        <v>0.64553929772437346</v>
      </c>
      <c r="I318" s="361"/>
      <c r="J318" s="351">
        <f t="shared" si="58"/>
        <v>42124</v>
      </c>
      <c r="K318" s="353">
        <f t="shared" si="67"/>
        <v>6.2067861636129606</v>
      </c>
      <c r="L318" s="354">
        <f t="shared" si="67"/>
        <v>9.730716690766096</v>
      </c>
      <c r="N318" s="351">
        <f t="shared" si="59"/>
        <v>42124</v>
      </c>
      <c r="O318" s="353">
        <f t="shared" si="66"/>
        <v>568.90299999999888</v>
      </c>
      <c r="P318" s="354">
        <f t="shared" si="66"/>
        <v>1333.3958073025155</v>
      </c>
    </row>
    <row r="319" spans="1:16">
      <c r="A319" s="350">
        <v>42154</v>
      </c>
      <c r="B319" s="346">
        <v>565.34699999999998</v>
      </c>
      <c r="C319" s="346">
        <v>3891.18</v>
      </c>
      <c r="D319" s="346"/>
      <c r="E319" s="351">
        <f t="shared" si="54"/>
        <v>42155</v>
      </c>
      <c r="F319" s="353">
        <f t="shared" si="55"/>
        <v>-0.6250626205170362</v>
      </c>
      <c r="G319" s="353">
        <f t="shared" si="56"/>
        <v>1.2858622825877575</v>
      </c>
      <c r="H319" s="354">
        <f t="shared" si="57"/>
        <v>1.9229445104529175</v>
      </c>
      <c r="I319" s="361"/>
      <c r="J319" s="351">
        <f t="shared" si="58"/>
        <v>42155</v>
      </c>
      <c r="K319" s="353">
        <f t="shared" si="67"/>
        <v>5.9727530169684844</v>
      </c>
      <c r="L319" s="354">
        <f t="shared" si="67"/>
        <v>8.7873818449005388</v>
      </c>
      <c r="N319" s="351">
        <f t="shared" si="59"/>
        <v>42155</v>
      </c>
      <c r="O319" s="353">
        <f t="shared" si="66"/>
        <v>565.34699999999884</v>
      </c>
      <c r="P319" s="354">
        <f t="shared" si="66"/>
        <v>1350.5414410662252</v>
      </c>
    </row>
    <row r="320" spans="1:16">
      <c r="A320" s="350">
        <v>42185</v>
      </c>
      <c r="B320" s="346">
        <v>555.11400000000003</v>
      </c>
      <c r="C320" s="346">
        <v>3815.85</v>
      </c>
      <c r="D320" s="346"/>
      <c r="E320" s="351">
        <f t="shared" si="54"/>
        <v>42185</v>
      </c>
      <c r="F320" s="353">
        <f t="shared" si="55"/>
        <v>-1.8100387903358328</v>
      </c>
      <c r="G320" s="353">
        <f t="shared" si="56"/>
        <v>-1.9359166114135018</v>
      </c>
      <c r="H320" s="354">
        <f t="shared" si="57"/>
        <v>-0.12819825929952788</v>
      </c>
      <c r="I320" s="361"/>
      <c r="J320" s="351">
        <f t="shared" si="58"/>
        <v>42185</v>
      </c>
      <c r="K320" s="353">
        <f t="shared" si="67"/>
        <v>6.0723862129304687</v>
      </c>
      <c r="L320" s="354">
        <f t="shared" si="67"/>
        <v>8.8914883822608815</v>
      </c>
      <c r="N320" s="351">
        <f t="shared" si="59"/>
        <v>42185</v>
      </c>
      <c r="O320" s="353">
        <f t="shared" si="66"/>
        <v>555.1139999999989</v>
      </c>
      <c r="P320" s="354">
        <f t="shared" si="66"/>
        <v>1324.3960849646007</v>
      </c>
    </row>
    <row r="321" spans="1:16">
      <c r="A321" s="350">
        <v>42215</v>
      </c>
      <c r="B321" s="346">
        <v>560.67399999999998</v>
      </c>
      <c r="C321" s="346">
        <v>3904.64</v>
      </c>
      <c r="D321" s="346"/>
      <c r="E321" s="351">
        <f t="shared" si="54"/>
        <v>42216</v>
      </c>
      <c r="F321" s="353">
        <f t="shared" si="55"/>
        <v>1.0015960685552772</v>
      </c>
      <c r="G321" s="353">
        <f t="shared" si="56"/>
        <v>2.3268734358006693</v>
      </c>
      <c r="H321" s="354">
        <f t="shared" si="57"/>
        <v>1.3121350739307758</v>
      </c>
      <c r="I321" s="361"/>
      <c r="J321" s="351">
        <f t="shared" si="58"/>
        <v>42216</v>
      </c>
      <c r="K321" s="353">
        <f t="shared" si="67"/>
        <v>6.0380034046809969</v>
      </c>
      <c r="L321" s="354">
        <f t="shared" si="67"/>
        <v>8.9045553651927474</v>
      </c>
      <c r="N321" s="351">
        <f t="shared" si="59"/>
        <v>42216</v>
      </c>
      <c r="O321" s="353">
        <f t="shared" si="66"/>
        <v>560.67399999999884</v>
      </c>
      <c r="P321" s="354">
        <f t="shared" si="66"/>
        <v>1355.2131056504261</v>
      </c>
    </row>
    <row r="322" spans="1:16">
      <c r="A322" s="350">
        <v>42246</v>
      </c>
      <c r="B322" s="346">
        <v>565.07000000000005</v>
      </c>
      <c r="C322" s="346">
        <v>3691.3</v>
      </c>
      <c r="D322" s="346"/>
      <c r="E322" s="351">
        <f t="shared" si="54"/>
        <v>42247</v>
      </c>
      <c r="F322" s="353">
        <f t="shared" si="55"/>
        <v>0.78405633220017812</v>
      </c>
      <c r="G322" s="353">
        <f t="shared" si="56"/>
        <v>-5.4637559416489072</v>
      </c>
      <c r="H322" s="354">
        <f t="shared" si="57"/>
        <v>-6.1992069988285774</v>
      </c>
      <c r="I322" s="361"/>
      <c r="J322" s="351">
        <f t="shared" si="58"/>
        <v>42247</v>
      </c>
      <c r="K322" s="353">
        <f t="shared" si="67"/>
        <v>6.0401404172806368</v>
      </c>
      <c r="L322" s="354">
        <f t="shared" si="67"/>
        <v>9.7212651889176414</v>
      </c>
      <c r="N322" s="351">
        <f t="shared" si="59"/>
        <v>42247</v>
      </c>
      <c r="O322" s="353">
        <f t="shared" si="66"/>
        <v>565.06999999999891</v>
      </c>
      <c r="P322" s="354">
        <f t="shared" si="66"/>
        <v>1281.1675690684463</v>
      </c>
    </row>
    <row r="323" spans="1:16">
      <c r="A323" s="350">
        <v>42277</v>
      </c>
      <c r="B323" s="346">
        <v>573.654</v>
      </c>
      <c r="C323" s="346">
        <v>3570.17</v>
      </c>
      <c r="D323" s="346"/>
      <c r="E323" s="351">
        <f t="shared" ref="E323:E340" si="68">EOMONTH(A323,0)</f>
        <v>42277</v>
      </c>
      <c r="F323" s="353">
        <f t="shared" ref="F323:F337" si="69">((B323/B322)-1)*100</f>
        <v>1.5191038278443258</v>
      </c>
      <c r="G323" s="353">
        <f t="shared" ref="G323:G337" si="70">((C323/C322)-1)*100</f>
        <v>-3.2814997426380943</v>
      </c>
      <c r="H323" s="354">
        <f t="shared" ref="H323:H336" si="71">((1+G323/100)/(1+F323/100)-1)*100</f>
        <v>-4.7287686646872551</v>
      </c>
      <c r="I323" s="361"/>
      <c r="J323" s="351">
        <f t="shared" ref="J323:J336" si="72">E323</f>
        <v>42277</v>
      </c>
      <c r="K323" s="353">
        <f t="shared" si="67"/>
        <v>6.0927986820190991</v>
      </c>
      <c r="L323" s="354">
        <f t="shared" si="67"/>
        <v>9.9799506688404112</v>
      </c>
      <c r="N323" s="351">
        <f t="shared" ref="N323:N336" si="73">E323</f>
        <v>42277</v>
      </c>
      <c r="O323" s="353">
        <f t="shared" ref="O323:P336" si="74">(1+F323/100)*O322</f>
        <v>573.65399999999886</v>
      </c>
      <c r="P323" s="354">
        <f t="shared" si="74"/>
        <v>1239.1260585867024</v>
      </c>
    </row>
    <row r="324" spans="1:16">
      <c r="A324" s="350">
        <v>42307</v>
      </c>
      <c r="B324" s="346">
        <v>569.08600000000001</v>
      </c>
      <c r="C324" s="346">
        <v>3871.33</v>
      </c>
      <c r="D324" s="346"/>
      <c r="E324" s="351">
        <f t="shared" si="68"/>
        <v>42308</v>
      </c>
      <c r="F324" s="353">
        <f t="shared" si="69"/>
        <v>-0.79629881426782623</v>
      </c>
      <c r="G324" s="353">
        <f t="shared" si="70"/>
        <v>8.4354526535150853</v>
      </c>
      <c r="H324" s="354">
        <f t="shared" si="71"/>
        <v>9.3058538718217232</v>
      </c>
      <c r="I324" s="361"/>
      <c r="J324" s="351">
        <f t="shared" si="72"/>
        <v>42308</v>
      </c>
      <c r="K324" s="353">
        <f t="shared" si="67"/>
        <v>6.0969695299897291</v>
      </c>
      <c r="L324" s="354">
        <f t="shared" si="67"/>
        <v>10.684065959174145</v>
      </c>
      <c r="N324" s="351">
        <f t="shared" si="73"/>
        <v>42308</v>
      </c>
      <c r="O324" s="353">
        <f t="shared" si="74"/>
        <v>569.08599999999888</v>
      </c>
      <c r="P324" s="354">
        <f t="shared" si="74"/>
        <v>1343.6519505761512</v>
      </c>
    </row>
    <row r="325" spans="1:16">
      <c r="A325" s="350">
        <v>42338</v>
      </c>
      <c r="B325" s="346">
        <v>566.375</v>
      </c>
      <c r="C325" s="346">
        <v>3882.84</v>
      </c>
      <c r="D325" s="346"/>
      <c r="E325" s="351">
        <f t="shared" si="68"/>
        <v>42338</v>
      </c>
      <c r="F325" s="353">
        <f t="shared" si="69"/>
        <v>-0.47637791124716111</v>
      </c>
      <c r="G325" s="353">
        <f t="shared" si="70"/>
        <v>0.29731384304618746</v>
      </c>
      <c r="H325" s="354">
        <f t="shared" si="71"/>
        <v>0.77739509279854957</v>
      </c>
      <c r="I325" s="361"/>
      <c r="J325" s="351">
        <f t="shared" si="72"/>
        <v>42338</v>
      </c>
      <c r="K325" s="353">
        <f t="shared" si="67"/>
        <v>6.051636912120208</v>
      </c>
      <c r="L325" s="354">
        <f t="shared" si="67"/>
        <v>10.692318690925704</v>
      </c>
      <c r="N325" s="351">
        <f t="shared" si="73"/>
        <v>42338</v>
      </c>
      <c r="O325" s="353">
        <f t="shared" si="74"/>
        <v>566.37499999999886</v>
      </c>
      <c r="P325" s="354">
        <f t="shared" si="74"/>
        <v>1347.6468138275743</v>
      </c>
    </row>
    <row r="326" spans="1:16">
      <c r="A326" s="350">
        <v>42368</v>
      </c>
      <c r="B326" s="346">
        <v>563.09799999999996</v>
      </c>
      <c r="C326" s="346">
        <v>3857.9</v>
      </c>
      <c r="D326" s="346"/>
      <c r="E326" s="351">
        <f t="shared" si="68"/>
        <v>42369</v>
      </c>
      <c r="F326" s="353">
        <f t="shared" si="69"/>
        <v>-0.57859192231296541</v>
      </c>
      <c r="G326" s="353">
        <f t="shared" si="70"/>
        <v>-0.64231335826353542</v>
      </c>
      <c r="H326" s="354">
        <f t="shared" si="71"/>
        <v>-6.4092268639748262E-2</v>
      </c>
      <c r="I326" s="361"/>
      <c r="J326" s="351">
        <f t="shared" si="72"/>
        <v>42369</v>
      </c>
      <c r="K326" s="353">
        <f t="shared" si="67"/>
        <v>6.0425304301675835</v>
      </c>
      <c r="L326" s="354">
        <f t="shared" si="67"/>
        <v>10.684330552867532</v>
      </c>
      <c r="N326" s="351">
        <f t="shared" si="73"/>
        <v>42369</v>
      </c>
      <c r="O326" s="353">
        <f t="shared" si="74"/>
        <v>563.09799999999882</v>
      </c>
      <c r="P326" s="354">
        <f t="shared" si="74"/>
        <v>1338.990698320147</v>
      </c>
    </row>
    <row r="327" spans="1:16">
      <c r="A327" s="350">
        <v>42399</v>
      </c>
      <c r="B327" s="346">
        <v>582.43799999999999</v>
      </c>
      <c r="C327" s="346">
        <v>3631.96</v>
      </c>
      <c r="D327" s="346"/>
      <c r="E327" s="351">
        <f t="shared" si="68"/>
        <v>42400</v>
      </c>
      <c r="F327" s="353">
        <f t="shared" si="69"/>
        <v>3.4345708917453255</v>
      </c>
      <c r="G327" s="353">
        <f t="shared" si="70"/>
        <v>-5.8565540838279917</v>
      </c>
      <c r="H327" s="354">
        <f t="shared" si="71"/>
        <v>-8.9826108383989087</v>
      </c>
      <c r="I327" s="361"/>
      <c r="J327" s="351">
        <f t="shared" si="72"/>
        <v>42400</v>
      </c>
      <c r="K327" s="353">
        <f t="shared" ref="K327:L336" si="75">STDEVPA(F292:F327)*SQRT(12)</f>
        <v>6.1385576509202702</v>
      </c>
      <c r="L327" s="354">
        <f t="shared" si="75"/>
        <v>10.859687257838885</v>
      </c>
      <c r="N327" s="351">
        <f t="shared" si="73"/>
        <v>42400</v>
      </c>
      <c r="O327" s="353">
        <f t="shared" si="74"/>
        <v>582.43799999999885</v>
      </c>
      <c r="P327" s="354">
        <f t="shared" si="74"/>
        <v>1260.5719838956015</v>
      </c>
    </row>
    <row r="328" spans="1:16">
      <c r="A328" s="350">
        <v>42429</v>
      </c>
      <c r="B328" s="346">
        <v>592.96900000000005</v>
      </c>
      <c r="C328" s="346">
        <v>3627.06</v>
      </c>
      <c r="D328" s="346"/>
      <c r="E328" s="351">
        <f t="shared" si="68"/>
        <v>42429</v>
      </c>
      <c r="F328" s="353">
        <f t="shared" si="69"/>
        <v>1.8080894447134455</v>
      </c>
      <c r="G328" s="353">
        <f t="shared" si="70"/>
        <v>-0.13491338010330756</v>
      </c>
      <c r="H328" s="354">
        <f t="shared" si="71"/>
        <v>-1.9084955187886998</v>
      </c>
      <c r="I328" s="361"/>
      <c r="J328" s="351">
        <f t="shared" si="72"/>
        <v>42429</v>
      </c>
      <c r="K328" s="353">
        <f t="shared" si="75"/>
        <v>6.1630531482322262</v>
      </c>
      <c r="L328" s="354">
        <f t="shared" si="75"/>
        <v>10.876269160145007</v>
      </c>
      <c r="N328" s="351">
        <f t="shared" si="73"/>
        <v>42429</v>
      </c>
      <c r="O328" s="353">
        <f t="shared" si="74"/>
        <v>592.96899999999891</v>
      </c>
      <c r="P328" s="354">
        <f t="shared" si="74"/>
        <v>1258.8713036234926</v>
      </c>
    </row>
    <row r="329" spans="1:16">
      <c r="A329" s="350">
        <v>42459</v>
      </c>
      <c r="B329" s="346">
        <v>588.89700000000005</v>
      </c>
      <c r="C329" s="346">
        <v>3881.01</v>
      </c>
      <c r="D329" s="346"/>
      <c r="E329" s="351">
        <f t="shared" si="68"/>
        <v>42460</v>
      </c>
      <c r="F329" s="353">
        <f t="shared" si="69"/>
        <v>-0.68671380797309389</v>
      </c>
      <c r="G329" s="353">
        <f t="shared" si="70"/>
        <v>7.00153843608875</v>
      </c>
      <c r="H329" s="354">
        <f t="shared" si="71"/>
        <v>7.7414136001866307</v>
      </c>
      <c r="I329" s="361"/>
      <c r="J329" s="351">
        <f t="shared" si="72"/>
        <v>42460</v>
      </c>
      <c r="K329" s="353">
        <f t="shared" si="75"/>
        <v>6.1851217002165706</v>
      </c>
      <c r="L329" s="354">
        <f t="shared" si="75"/>
        <v>11.308796124238224</v>
      </c>
      <c r="N329" s="351">
        <f t="shared" si="73"/>
        <v>42460</v>
      </c>
      <c r="O329" s="353">
        <f t="shared" si="74"/>
        <v>588.89699999999891</v>
      </c>
      <c r="P329" s="354">
        <f t="shared" si="74"/>
        <v>1347.0116618075829</v>
      </c>
    </row>
    <row r="330" spans="1:16">
      <c r="A330" s="350">
        <v>42490</v>
      </c>
      <c r="B330" s="346">
        <v>592.82500000000005</v>
      </c>
      <c r="C330" s="346">
        <v>3888.13</v>
      </c>
      <c r="D330" s="346"/>
      <c r="E330" s="351">
        <f t="shared" si="68"/>
        <v>42490</v>
      </c>
      <c r="F330" s="353">
        <f t="shared" si="69"/>
        <v>0.66700968081006007</v>
      </c>
      <c r="G330" s="353">
        <f t="shared" si="70"/>
        <v>0.18345739897602797</v>
      </c>
      <c r="H330" s="354">
        <f t="shared" si="71"/>
        <v>-0.48034831209078366</v>
      </c>
      <c r="I330" s="361"/>
      <c r="J330" s="351">
        <f t="shared" si="72"/>
        <v>42490</v>
      </c>
      <c r="K330" s="353">
        <f t="shared" si="75"/>
        <v>6.1287834394772727</v>
      </c>
      <c r="L330" s="354">
        <f t="shared" si="75"/>
        <v>11.304413685174353</v>
      </c>
      <c r="N330" s="351">
        <f t="shared" si="73"/>
        <v>42490</v>
      </c>
      <c r="O330" s="353">
        <f t="shared" si="74"/>
        <v>592.82499999999891</v>
      </c>
      <c r="P330" s="354">
        <f t="shared" si="74"/>
        <v>1349.4828543662388</v>
      </c>
    </row>
    <row r="331" spans="1:16">
      <c r="A331" s="350">
        <v>42520</v>
      </c>
      <c r="B331" s="346">
        <v>591.61300000000006</v>
      </c>
      <c r="C331" s="346">
        <v>3961.67</v>
      </c>
      <c r="D331" s="346"/>
      <c r="E331" s="351">
        <f t="shared" si="68"/>
        <v>42521</v>
      </c>
      <c r="F331" s="353">
        <f t="shared" si="69"/>
        <v>-0.20444481929743352</v>
      </c>
      <c r="G331" s="353">
        <f t="shared" si="70"/>
        <v>1.8913976641727448</v>
      </c>
      <c r="H331" s="354">
        <f t="shared" si="71"/>
        <v>2.1001361029308052</v>
      </c>
      <c r="I331" s="361"/>
      <c r="J331" s="351">
        <f t="shared" si="72"/>
        <v>42521</v>
      </c>
      <c r="K331" s="353">
        <f t="shared" si="75"/>
        <v>5.7838454572881286</v>
      </c>
      <c r="L331" s="354">
        <f t="shared" si="75"/>
        <v>11.193366150282431</v>
      </c>
      <c r="N331" s="351">
        <f t="shared" si="73"/>
        <v>42521</v>
      </c>
      <c r="O331" s="353">
        <f t="shared" si="74"/>
        <v>591.61299999999892</v>
      </c>
      <c r="P331" s="354">
        <f t="shared" si="74"/>
        <v>1375.0069415521336</v>
      </c>
    </row>
    <row r="332" spans="1:16">
      <c r="A332" s="350">
        <v>42551</v>
      </c>
      <c r="B332" s="346">
        <v>610.97699999999998</v>
      </c>
      <c r="C332" s="346">
        <v>3968.21</v>
      </c>
      <c r="D332" s="346"/>
      <c r="E332" s="351">
        <f t="shared" si="68"/>
        <v>42551</v>
      </c>
      <c r="F332" s="353">
        <f t="shared" si="69"/>
        <v>3.2730856150895882</v>
      </c>
      <c r="G332" s="353">
        <f t="shared" si="70"/>
        <v>0.16508189728068334</v>
      </c>
      <c r="H332" s="354">
        <f t="shared" si="71"/>
        <v>-3.0095001996868653</v>
      </c>
      <c r="I332" s="361"/>
      <c r="J332" s="351">
        <f t="shared" si="72"/>
        <v>42551</v>
      </c>
      <c r="K332" s="353">
        <f t="shared" si="75"/>
        <v>5.7021620813787504</v>
      </c>
      <c r="L332" s="354">
        <f t="shared" si="75"/>
        <v>10.998082501698553</v>
      </c>
      <c r="N332" s="351">
        <f t="shared" si="73"/>
        <v>42551</v>
      </c>
      <c r="O332" s="353">
        <f t="shared" si="74"/>
        <v>610.97699999999884</v>
      </c>
      <c r="P332" s="354">
        <f t="shared" si="74"/>
        <v>1377.2768290989891</v>
      </c>
    </row>
    <row r="333" spans="1:16">
      <c r="A333" s="350">
        <v>42581</v>
      </c>
      <c r="B333" s="346">
        <v>612.73199999999997</v>
      </c>
      <c r="C333" s="346">
        <v>4114.51</v>
      </c>
      <c r="D333" s="346"/>
      <c r="E333" s="351">
        <f t="shared" si="68"/>
        <v>42582</v>
      </c>
      <c r="F333" s="353">
        <f t="shared" si="69"/>
        <v>0.28724485537099387</v>
      </c>
      <c r="G333" s="353">
        <f t="shared" si="70"/>
        <v>3.6868008497534133</v>
      </c>
      <c r="H333" s="354">
        <f t="shared" si="71"/>
        <v>3.3898189139457191</v>
      </c>
      <c r="I333" s="361"/>
      <c r="J333" s="351">
        <f t="shared" si="72"/>
        <v>42582</v>
      </c>
      <c r="K333" s="353">
        <f t="shared" si="75"/>
        <v>5.6486983779515176</v>
      </c>
      <c r="L333" s="354">
        <f t="shared" si="75"/>
        <v>10.851369326477839</v>
      </c>
      <c r="N333" s="351">
        <f t="shared" si="73"/>
        <v>42582</v>
      </c>
      <c r="O333" s="353">
        <f t="shared" si="74"/>
        <v>612.73199999999883</v>
      </c>
      <c r="P333" s="354">
        <f t="shared" si="74"/>
        <v>1428.0542829376675</v>
      </c>
    </row>
    <row r="334" spans="1:16">
      <c r="A334" s="350">
        <v>42612</v>
      </c>
      <c r="B334" s="346">
        <v>606.64400000000001</v>
      </c>
      <c r="C334" s="346">
        <v>4129.34</v>
      </c>
      <c r="D334" s="346"/>
      <c r="E334" s="351">
        <f t="shared" si="68"/>
        <v>42613</v>
      </c>
      <c r="F334" s="353">
        <f t="shared" si="69"/>
        <v>-0.99358283882675646</v>
      </c>
      <c r="G334" s="353">
        <f t="shared" si="70"/>
        <v>0.36043174035305103</v>
      </c>
      <c r="H334" s="354">
        <f t="shared" si="71"/>
        <v>1.3676028463645906</v>
      </c>
      <c r="I334" s="361"/>
      <c r="J334" s="351">
        <f t="shared" si="72"/>
        <v>42613</v>
      </c>
      <c r="K334" s="353">
        <f t="shared" si="75"/>
        <v>5.6469718274520133</v>
      </c>
      <c r="L334" s="354">
        <f t="shared" si="75"/>
        <v>10.624355115583837</v>
      </c>
      <c r="N334" s="351">
        <f t="shared" si="73"/>
        <v>42613</v>
      </c>
      <c r="O334" s="353">
        <f t="shared" si="74"/>
        <v>606.64399999999887</v>
      </c>
      <c r="P334" s="354">
        <f t="shared" si="74"/>
        <v>1433.2014438428459</v>
      </c>
    </row>
    <row r="335" spans="1:16">
      <c r="A335" s="350">
        <v>42643</v>
      </c>
      <c r="B335" s="346">
        <v>605.93700000000001</v>
      </c>
      <c r="C335" s="346">
        <v>4121.0600000000004</v>
      </c>
      <c r="D335" s="346"/>
      <c r="E335" s="351">
        <f t="shared" si="68"/>
        <v>42643</v>
      </c>
      <c r="F335" s="353">
        <f t="shared" si="69"/>
        <v>-0.11654281588542315</v>
      </c>
      <c r="G335" s="353">
        <f t="shared" si="70"/>
        <v>-0.20051630526911612</v>
      </c>
      <c r="H335" s="354">
        <f t="shared" si="71"/>
        <v>-8.4071468640600777E-2</v>
      </c>
      <c r="I335" s="361"/>
      <c r="J335" s="351">
        <f t="shared" si="72"/>
        <v>42643</v>
      </c>
      <c r="K335" s="353">
        <f t="shared" si="75"/>
        <v>5.6342316893313296</v>
      </c>
      <c r="L335" s="354">
        <f t="shared" si="75"/>
        <v>10.572993249154758</v>
      </c>
      <c r="N335" s="351">
        <f t="shared" si="73"/>
        <v>42643</v>
      </c>
      <c r="O335" s="353">
        <f t="shared" si="74"/>
        <v>605.93699999999887</v>
      </c>
      <c r="P335" s="354">
        <f t="shared" si="74"/>
        <v>1430.3276412605887</v>
      </c>
    </row>
    <row r="336" spans="1:16">
      <c r="A336" s="350">
        <v>42673</v>
      </c>
      <c r="B336" s="346">
        <v>594.60299999999995</v>
      </c>
      <c r="C336" s="346">
        <v>4046.36</v>
      </c>
      <c r="D336" s="346"/>
      <c r="E336" s="351">
        <f t="shared" si="68"/>
        <v>42674</v>
      </c>
      <c r="F336" s="353">
        <f t="shared" si="69"/>
        <v>-1.8704914867387346</v>
      </c>
      <c r="G336" s="353">
        <f t="shared" si="70"/>
        <v>-1.8126404371690885</v>
      </c>
      <c r="H336" s="354">
        <f t="shared" si="71"/>
        <v>5.895377491045295E-2</v>
      </c>
      <c r="I336" s="353"/>
      <c r="J336" s="351">
        <f t="shared" si="72"/>
        <v>42674</v>
      </c>
      <c r="K336" s="353">
        <f t="shared" si="75"/>
        <v>5.7776075998265126</v>
      </c>
      <c r="L336" s="354">
        <f t="shared" si="75"/>
        <v>10.410425333343415</v>
      </c>
      <c r="M336" s="322"/>
      <c r="N336" s="351">
        <f t="shared" si="73"/>
        <v>42674</v>
      </c>
      <c r="O336" s="353">
        <f t="shared" si="74"/>
        <v>594.60299999999881</v>
      </c>
      <c r="P336" s="354">
        <f t="shared" si="74"/>
        <v>1404.4009440510924</v>
      </c>
    </row>
    <row r="337" spans="1:16">
      <c r="A337" s="350">
        <v>42704</v>
      </c>
      <c r="B337" s="346">
        <v>571.75400000000002</v>
      </c>
      <c r="C337" s="346">
        <v>4195.7299999999996</v>
      </c>
      <c r="E337" s="351">
        <f t="shared" si="68"/>
        <v>42704</v>
      </c>
      <c r="F337" s="353">
        <f t="shared" si="69"/>
        <v>-3.8427320413788602</v>
      </c>
      <c r="G337" s="353">
        <f t="shared" si="70"/>
        <v>3.6914659101018987</v>
      </c>
      <c r="H337" s="354">
        <f t="shared" ref="H337:H339" si="76">((1+G337/100)/(1+F337/100)-1)*100</f>
        <v>7.8352870369849947</v>
      </c>
      <c r="J337" s="351">
        <f t="shared" ref="J337:J339" si="77">E337</f>
        <v>42704</v>
      </c>
      <c r="K337" s="353">
        <f t="shared" ref="K337:K339" si="78">STDEVPA(F302:F337)*SQRT(12)</f>
        <v>6.1665999463735641</v>
      </c>
      <c r="L337" s="354">
        <f t="shared" ref="L337:L339" si="79">STDEVPA(G302:G337)*SQRT(12)</f>
        <v>10.489995311387659</v>
      </c>
      <c r="N337" s="351">
        <f t="shared" ref="N337:N339" si="80">E337</f>
        <v>42704</v>
      </c>
      <c r="O337" s="353">
        <f t="shared" ref="O337:O339" si="81">(1+F337/100)*O336</f>
        <v>571.75399999999888</v>
      </c>
      <c r="P337" s="354">
        <f t="shared" ref="P337:P339" si="82">(1+G337/100)*P336</f>
        <v>1456.2439261418876</v>
      </c>
    </row>
    <row r="338" spans="1:16">
      <c r="A338" s="350">
        <v>42734</v>
      </c>
      <c r="B338" s="346">
        <v>569.46600000000001</v>
      </c>
      <c r="C338" s="346">
        <v>4278.66</v>
      </c>
      <c r="E338" s="351">
        <f t="shared" si="68"/>
        <v>42735</v>
      </c>
      <c r="F338" s="353">
        <f t="shared" ref="F338:F339" si="83">((B338/B337)-1)*100</f>
        <v>-0.40017210198791675</v>
      </c>
      <c r="G338" s="353">
        <f t="shared" ref="G338:G339" si="84">((C338/C337)-1)*100</f>
        <v>1.9765332850302686</v>
      </c>
      <c r="H338" s="354">
        <f t="shared" si="76"/>
        <v>2.3862545118570555</v>
      </c>
      <c r="J338" s="351">
        <f t="shared" si="77"/>
        <v>42735</v>
      </c>
      <c r="K338" s="353">
        <f t="shared" si="78"/>
        <v>6.0737420560535291</v>
      </c>
      <c r="L338" s="354">
        <f t="shared" si="79"/>
        <v>10.484130498722317</v>
      </c>
      <c r="N338" s="351">
        <f t="shared" si="80"/>
        <v>42735</v>
      </c>
      <c r="O338" s="353">
        <f t="shared" si="81"/>
        <v>569.46599999999887</v>
      </c>
      <c r="P338" s="354">
        <f t="shared" si="82"/>
        <v>1485.0270720533138</v>
      </c>
    </row>
    <row r="339" spans="1:16">
      <c r="A339" s="350">
        <v>42765</v>
      </c>
      <c r="B339" s="346">
        <v>567.73400000000004</v>
      </c>
      <c r="C339" s="346">
        <v>4363.67</v>
      </c>
      <c r="E339" s="351">
        <f t="shared" si="68"/>
        <v>42766</v>
      </c>
      <c r="F339" s="353">
        <f t="shared" si="83"/>
        <v>-0.30414458457571625</v>
      </c>
      <c r="G339" s="353">
        <f t="shared" si="84"/>
        <v>1.9868370003692792</v>
      </c>
      <c r="H339" s="354">
        <f t="shared" si="76"/>
        <v>2.2979707385012871</v>
      </c>
      <c r="J339" s="351">
        <f t="shared" si="77"/>
        <v>42766</v>
      </c>
      <c r="K339" s="353">
        <f t="shared" si="78"/>
        <v>5.9296630912121211</v>
      </c>
      <c r="L339" s="354">
        <f t="shared" si="79"/>
        <v>10.334681178441393</v>
      </c>
      <c r="N339" s="351">
        <f t="shared" si="80"/>
        <v>42766</v>
      </c>
      <c r="O339" s="353">
        <f t="shared" si="81"/>
        <v>567.7339999999989</v>
      </c>
      <c r="P339" s="354">
        <f t="shared" si="82"/>
        <v>1514.5321393863696</v>
      </c>
    </row>
    <row r="340" spans="1:16">
      <c r="A340" s="350">
        <v>42794</v>
      </c>
      <c r="B340" s="224">
        <v>574.16600000000005</v>
      </c>
      <c r="C340" s="224">
        <v>4532.93</v>
      </c>
      <c r="E340" s="351">
        <f t="shared" si="68"/>
        <v>42794</v>
      </c>
      <c r="G340" s="322"/>
      <c r="H340" s="352"/>
      <c r="J340" s="362"/>
      <c r="L340" s="352"/>
      <c r="N340" s="362"/>
      <c r="P340" s="352"/>
    </row>
    <row r="341" spans="1:16">
      <c r="E341" s="362"/>
      <c r="G341" s="322"/>
      <c r="H341" s="352"/>
      <c r="J341" s="362"/>
      <c r="L341" s="352"/>
      <c r="N341" s="362"/>
      <c r="P341" s="352"/>
    </row>
    <row r="342" spans="1:16">
      <c r="E342" s="362"/>
      <c r="G342" s="322"/>
      <c r="H342" s="352"/>
      <c r="J342" s="362"/>
      <c r="L342" s="352"/>
      <c r="N342" s="362"/>
      <c r="P342" s="352"/>
    </row>
    <row r="343" spans="1:16">
      <c r="E343" s="362"/>
      <c r="G343" s="322"/>
      <c r="H343" s="352"/>
      <c r="J343" s="362"/>
      <c r="L343" s="352"/>
      <c r="N343" s="362"/>
      <c r="P343" s="352"/>
    </row>
    <row r="344" spans="1:16">
      <c r="E344" s="362"/>
      <c r="G344" s="322"/>
      <c r="H344" s="352"/>
      <c r="J344" s="362"/>
      <c r="L344" s="352"/>
      <c r="N344" s="362"/>
      <c r="P344" s="352"/>
    </row>
    <row r="345" spans="1:16">
      <c r="E345" s="362"/>
      <c r="G345" s="322"/>
      <c r="H345" s="352"/>
      <c r="J345" s="362"/>
      <c r="L345" s="352"/>
      <c r="N345" s="362"/>
      <c r="P345" s="352"/>
    </row>
    <row r="346" spans="1:16">
      <c r="E346" s="362"/>
      <c r="G346" s="322"/>
      <c r="H346" s="352"/>
      <c r="J346" s="362"/>
      <c r="L346" s="352"/>
      <c r="N346" s="362"/>
      <c r="P346" s="352"/>
    </row>
    <row r="347" spans="1:16">
      <c r="E347" s="362"/>
      <c r="G347" s="322"/>
      <c r="H347" s="352"/>
      <c r="J347" s="362"/>
      <c r="L347" s="352"/>
      <c r="N347" s="362"/>
      <c r="P347" s="352"/>
    </row>
    <row r="348" spans="1:16">
      <c r="E348" s="362"/>
      <c r="G348" s="322"/>
      <c r="H348" s="352"/>
      <c r="J348" s="362"/>
      <c r="L348" s="352"/>
      <c r="N348" s="362"/>
      <c r="P348" s="352"/>
    </row>
    <row r="349" spans="1:16">
      <c r="E349" s="362"/>
      <c r="G349" s="322"/>
      <c r="H349" s="352"/>
      <c r="J349" s="362"/>
      <c r="L349" s="352"/>
      <c r="N349" s="362"/>
      <c r="P349" s="352"/>
    </row>
    <row r="350" spans="1:16">
      <c r="E350" s="362"/>
      <c r="G350" s="322"/>
      <c r="H350" s="352"/>
      <c r="J350" s="362"/>
      <c r="L350" s="352"/>
      <c r="N350" s="362"/>
      <c r="P350" s="352"/>
    </row>
    <row r="351" spans="1:16">
      <c r="I351" s="322"/>
      <c r="J351" s="322"/>
      <c r="K351" s="322"/>
      <c r="L351" s="322"/>
      <c r="M351" s="322"/>
    </row>
    <row r="352" spans="1:16">
      <c r="I352" s="322"/>
      <c r="J352" s="322"/>
      <c r="K352" s="322"/>
      <c r="L352" s="322"/>
      <c r="M352" s="322"/>
    </row>
    <row r="353" spans="9:13">
      <c r="I353" s="322"/>
      <c r="J353" s="322"/>
      <c r="K353" s="322"/>
      <c r="L353" s="322"/>
      <c r="M353" s="322"/>
    </row>
  </sheetData>
  <dataValidations count="1">
    <dataValidation allowBlank="1" showErrorMessage="1" promptTitle="TRAFO" prompt="$A$1:$C$340" sqref="A1"/>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showGridLines="0" zoomScale="80" zoomScaleNormal="80" workbookViewId="0">
      <selection activeCell="B196" sqref="B196:C196"/>
    </sheetView>
  </sheetViews>
  <sheetFormatPr defaultColWidth="9.109375" defaultRowHeight="14.4"/>
  <cols>
    <col min="1" max="1" width="24.33203125" style="224" customWidth="1"/>
    <col min="2" max="2" width="27.6640625" style="224" customWidth="1"/>
    <col min="3" max="3" width="13.6640625" style="224" customWidth="1"/>
    <col min="4" max="4" width="33.109375" style="224" customWidth="1"/>
    <col min="5" max="5" width="33.109375" style="224" bestFit="1" customWidth="1"/>
    <col min="6" max="6" width="9.109375" style="224"/>
    <col min="7" max="7" width="11.5546875" style="224" bestFit="1" customWidth="1"/>
    <col min="8" max="8" width="33.44140625" style="224" bestFit="1" customWidth="1"/>
    <col min="9" max="9" width="22.33203125" style="224" bestFit="1" customWidth="1"/>
    <col min="10" max="10" width="15.6640625" style="224" bestFit="1" customWidth="1"/>
    <col min="11" max="11" width="13" style="224" bestFit="1" customWidth="1"/>
    <col min="12" max="16384" width="9.109375" style="224"/>
  </cols>
  <sheetData>
    <row r="1" spans="1:11">
      <c r="B1" s="224">
        <v>2</v>
      </c>
      <c r="C1" s="224">
        <v>3</v>
      </c>
      <c r="G1" s="363"/>
      <c r="H1" s="364"/>
      <c r="I1" s="364"/>
      <c r="J1" s="364"/>
      <c r="K1" s="364"/>
    </row>
    <row r="2" spans="1:11">
      <c r="A2" s="365" t="s">
        <v>274</v>
      </c>
      <c r="B2" s="366" t="s">
        <v>288</v>
      </c>
      <c r="C2" s="366" t="s">
        <v>289</v>
      </c>
      <c r="D2" s="366" t="s">
        <v>283</v>
      </c>
      <c r="E2" s="349" t="s">
        <v>290</v>
      </c>
      <c r="G2" s="347" t="s">
        <v>274</v>
      </c>
      <c r="H2" s="366" t="s">
        <v>290</v>
      </c>
      <c r="I2" s="366" t="s">
        <v>291</v>
      </c>
      <c r="J2" s="366" t="s">
        <v>292</v>
      </c>
      <c r="K2" s="349" t="s">
        <v>293</v>
      </c>
    </row>
    <row r="3" spans="1:11">
      <c r="A3" s="351">
        <v>32508</v>
      </c>
      <c r="B3" s="322">
        <v>0</v>
      </c>
      <c r="C3" s="322">
        <v>0</v>
      </c>
      <c r="D3" s="322">
        <v>0</v>
      </c>
      <c r="E3" s="352">
        <v>0</v>
      </c>
      <c r="G3" s="367">
        <v>33603</v>
      </c>
      <c r="H3" s="353">
        <f>VLOOKUP(G3,'Equity Risk Premium Inputs'!J:L,3,0)</f>
        <v>15.758028724299313</v>
      </c>
      <c r="I3" s="368">
        <f t="shared" ref="I3:I34" si="0">H3*$C$40</f>
        <v>7.1421882420312031</v>
      </c>
      <c r="J3" s="369"/>
      <c r="K3" s="370"/>
    </row>
    <row r="4" spans="1:11">
      <c r="A4" s="351">
        <f>EOMONTH(A3,12)</f>
        <v>32873</v>
      </c>
      <c r="B4" s="353">
        <f>(VLOOKUP($A4,'Equity Risk Premium Inputs'!$N:$P,B$1,0)/VLOOKUP('ERP Calculation'!$A3,'Equity Risk Premium Inputs'!$N:$P,B$1,0)-1)*100</f>
        <v>16.389000000000031</v>
      </c>
      <c r="C4" s="353">
        <f>(VLOOKUP($A4,'Equity Risk Premium Inputs'!$N:$P,C$1,0)/VLOOKUP('ERP Calculation'!$A3,'Equity Risk Premium Inputs'!$N:$P,C$1,0)-1)*100</f>
        <v>31.684714702207351</v>
      </c>
      <c r="D4" s="353">
        <f>((1+C4/100)/(1+B4/100)-1)*100</f>
        <v>13.141890300807901</v>
      </c>
      <c r="E4" s="352">
        <v>0</v>
      </c>
      <c r="G4" s="351">
        <f t="shared" ref="G4:G67" si="1">EOMONTH(G3,3)</f>
        <v>33694</v>
      </c>
      <c r="H4" s="353">
        <f>VLOOKUP(G4,'Equity Risk Premium Inputs'!J:L,3,0)</f>
        <v>15.581848058492531</v>
      </c>
      <c r="I4" s="368">
        <f t="shared" si="0"/>
        <v>7.0623359012458309</v>
      </c>
      <c r="J4" s="369"/>
      <c r="K4" s="370"/>
    </row>
    <row r="5" spans="1:11">
      <c r="A5" s="351">
        <f t="shared" ref="A5:A29" si="2">EOMONTH(A4,12)</f>
        <v>33238</v>
      </c>
      <c r="B5" s="353">
        <f>(VLOOKUP($A5,'Equity Risk Premium Inputs'!$N:$P,B$1,0)/VLOOKUP('ERP Calculation'!$A4,'Equity Risk Premium Inputs'!$N:$P,B$1,0)-1)*100</f>
        <v>6.242858002044871</v>
      </c>
      <c r="C5" s="353">
        <f>(VLOOKUP($A5,'Equity Risk Premium Inputs'!$N:$P,C$1,0)/VLOOKUP('ERP Calculation'!$A4,'Equity Risk Premium Inputs'!$N:$P,C$1,0)-1)*100</f>
        <v>-3.54497772857858</v>
      </c>
      <c r="D5" s="353">
        <f t="shared" ref="D5:D31" si="3">((1+C5/100)/(1+B5/100)-1)*100</f>
        <v>-9.2126999543207582</v>
      </c>
      <c r="E5" s="352">
        <v>0</v>
      </c>
      <c r="G5" s="351">
        <f t="shared" si="1"/>
        <v>33785</v>
      </c>
      <c r="H5" s="353">
        <f>VLOOKUP(G5,'Equity Risk Premium Inputs'!J:L,3,0)</f>
        <v>15.37016070716</v>
      </c>
      <c r="I5" s="368">
        <f t="shared" si="0"/>
        <v>6.9663904668183303</v>
      </c>
      <c r="J5" s="371"/>
      <c r="K5" s="372"/>
    </row>
    <row r="6" spans="1:11">
      <c r="A6" s="351">
        <f t="shared" si="2"/>
        <v>33603</v>
      </c>
      <c r="B6" s="353">
        <f>(VLOOKUP($A6,'Equity Risk Premium Inputs'!$N:$P,B$1,0)/VLOOKUP('ERP Calculation'!$A5,'Equity Risk Premium Inputs'!$N:$P,B$1,0)-1)*100</f>
        <v>17.338562937204305</v>
      </c>
      <c r="C6" s="353">
        <f>(VLOOKUP($A6,'Equity Risk Premium Inputs'!$N:$P,C$1,0)/VLOOKUP('ERP Calculation'!$A5,'Equity Risk Premium Inputs'!$N:$P,C$1,0)-1)*100</f>
        <v>30.448682916165694</v>
      </c>
      <c r="D6" s="353">
        <f t="shared" si="3"/>
        <v>11.172899727754038</v>
      </c>
      <c r="E6" s="354">
        <f>VLOOKUP(A6,'Equity Risk Premium Inputs'!J:L,3,0)</f>
        <v>15.758028724299313</v>
      </c>
      <c r="G6" s="351">
        <f t="shared" si="1"/>
        <v>33877</v>
      </c>
      <c r="H6" s="353">
        <f>VLOOKUP(G6,'Equity Risk Premium Inputs'!J:L,3,0)</f>
        <v>14.994447972600691</v>
      </c>
      <c r="I6" s="368">
        <f t="shared" si="0"/>
        <v>6.7961019667718112</v>
      </c>
      <c r="J6" s="373">
        <f>AVERAGE(I3:I6)</f>
        <v>6.9917541442167943</v>
      </c>
      <c r="K6" s="374">
        <f t="shared" ref="K6:K37" si="4">$C$41</f>
        <v>6.163302665395193</v>
      </c>
    </row>
    <row r="7" spans="1:11">
      <c r="A7" s="351">
        <f t="shared" si="2"/>
        <v>33969</v>
      </c>
      <c r="B7" s="353">
        <f>(VLOOKUP($A7,'Equity Risk Premium Inputs'!$N:$P,B$1,0)/VLOOKUP('ERP Calculation'!$A6,'Equity Risk Premium Inputs'!$N:$P,B$1,0)-1)*100</f>
        <v>6.9857679451393873</v>
      </c>
      <c r="C7" s="353">
        <f>(VLOOKUP($A7,'Equity Risk Premium Inputs'!$N:$P,C$1,0)/VLOOKUP('ERP Calculation'!$A6,'Equity Risk Premium Inputs'!$N:$P,C$1,0)-1)*100</f>
        <v>8.8921007980895759</v>
      </c>
      <c r="D7" s="353">
        <f t="shared" si="3"/>
        <v>1.7818564932185366</v>
      </c>
      <c r="E7" s="354">
        <f>VLOOKUP(A7,'Equity Risk Premium Inputs'!J:L,3,0)</f>
        <v>14.710416584188392</v>
      </c>
      <c r="G7" s="351">
        <f t="shared" si="1"/>
        <v>33969</v>
      </c>
      <c r="H7" s="353">
        <f>VLOOKUP(G7,'Equity Risk Premium Inputs'!J:L,3,0)</f>
        <v>14.710416584188392</v>
      </c>
      <c r="I7" s="368">
        <f t="shared" si="0"/>
        <v>6.667367232359382</v>
      </c>
      <c r="J7" s="373">
        <f t="shared" ref="J7:J70" si="5">AVERAGE(I4:I7)</f>
        <v>6.8730488917988382</v>
      </c>
      <c r="K7" s="374">
        <f t="shared" si="4"/>
        <v>6.163302665395193</v>
      </c>
    </row>
    <row r="8" spans="1:11">
      <c r="A8" s="351">
        <f t="shared" si="2"/>
        <v>34334</v>
      </c>
      <c r="B8" s="353">
        <f>(VLOOKUP($A8,'Equity Risk Premium Inputs'!$N:$P,B$1,0)/VLOOKUP('ERP Calculation'!$A7,'Equity Risk Premium Inputs'!$N:$P,B$1,0)-1)*100</f>
        <v>11.83075545477379</v>
      </c>
      <c r="C8" s="353">
        <f>(VLOOKUP($A8,'Equity Risk Premium Inputs'!$N:$P,C$1,0)/VLOOKUP('ERP Calculation'!$A7,'Equity Risk Premium Inputs'!$N:$P,C$1,0)-1)*100</f>
        <v>9.8107109879963073</v>
      </c>
      <c r="D8" s="353">
        <f t="shared" si="3"/>
        <v>-1.8063407142004162</v>
      </c>
      <c r="E8" s="354">
        <f>VLOOKUP(A8,'Equity Risk Premium Inputs'!J:L,3,0)</f>
        <v>10.254654431890136</v>
      </c>
      <c r="G8" s="351">
        <f t="shared" si="1"/>
        <v>34059</v>
      </c>
      <c r="H8" s="353">
        <f>VLOOKUP(G8,'Equity Risk Premium Inputs'!J:L,3,0)</f>
        <v>13.589881304293979</v>
      </c>
      <c r="I8" s="368">
        <f t="shared" si="0"/>
        <v>6.1594944494838142</v>
      </c>
      <c r="J8" s="373">
        <f t="shared" si="5"/>
        <v>6.6473385288583344</v>
      </c>
      <c r="K8" s="374">
        <f t="shared" si="4"/>
        <v>6.163302665395193</v>
      </c>
    </row>
    <row r="9" spans="1:11">
      <c r="A9" s="351">
        <f t="shared" si="2"/>
        <v>34699</v>
      </c>
      <c r="B9" s="353">
        <f>(VLOOKUP($A9,'Equity Risk Premium Inputs'!$N:$P,B$1,0)/VLOOKUP('ERP Calculation'!$A8,'Equity Risk Premium Inputs'!$N:$P,B$1,0)-1)*100</f>
        <v>-7.913200764994599</v>
      </c>
      <c r="C9" s="353">
        <f>(VLOOKUP($A9,'Equity Risk Premium Inputs'!$N:$P,C$1,0)/VLOOKUP('ERP Calculation'!$A8,'Equity Risk Premium Inputs'!$N:$P,C$1,0)-1)*100</f>
        <v>0.85137691822576578</v>
      </c>
      <c r="D9" s="353">
        <f t="shared" si="3"/>
        <v>9.5177351759758508</v>
      </c>
      <c r="E9" s="354">
        <f>VLOOKUP(A9,'Equity Risk Premium Inputs'!J:L,3,0)</f>
        <v>7.8047400889026592</v>
      </c>
      <c r="G9" s="351">
        <f t="shared" si="1"/>
        <v>34150</v>
      </c>
      <c r="H9" s="353">
        <f>VLOOKUP(G9,'Equity Risk Premium Inputs'!J:L,3,0)</f>
        <v>12.665502131103759</v>
      </c>
      <c r="I9" s="368">
        <f t="shared" si="0"/>
        <v>5.7405277006951723</v>
      </c>
      <c r="J9" s="373">
        <f t="shared" si="5"/>
        <v>6.3408728373275443</v>
      </c>
      <c r="K9" s="374">
        <f t="shared" si="4"/>
        <v>6.163302665395193</v>
      </c>
    </row>
    <row r="10" spans="1:11">
      <c r="A10" s="351">
        <f t="shared" si="2"/>
        <v>35064</v>
      </c>
      <c r="B10" s="353">
        <f>(VLOOKUP($A10,'Equity Risk Premium Inputs'!$N:$P,B$1,0)/VLOOKUP('ERP Calculation'!$A9,'Equity Risk Premium Inputs'!$N:$P,B$1,0)-1)*100</f>
        <v>23.719027392889913</v>
      </c>
      <c r="C10" s="353">
        <f>(VLOOKUP($A10,'Equity Risk Premium Inputs'!$N:$P,C$1,0)/VLOOKUP('ERP Calculation'!$A9,'Equity Risk Premium Inputs'!$N:$P,C$1,0)-1)*100</f>
        <v>37.57859996525967</v>
      </c>
      <c r="D10" s="353">
        <f t="shared" si="3"/>
        <v>11.202458396602522</v>
      </c>
      <c r="E10" s="354">
        <f>VLOOKUP(A10,'Equity Risk Premium Inputs'!J:L,3,0)</f>
        <v>8.2276640292065704</v>
      </c>
      <c r="G10" s="351">
        <f t="shared" si="1"/>
        <v>34242</v>
      </c>
      <c r="H10" s="353">
        <f>VLOOKUP(G10,'Equity Risk Premium Inputs'!J:L,3,0)</f>
        <v>10.636441104743881</v>
      </c>
      <c r="I10" s="368">
        <f t="shared" si="0"/>
        <v>4.8208735955795792</v>
      </c>
      <c r="J10" s="373">
        <f t="shared" si="5"/>
        <v>5.8470657445294876</v>
      </c>
      <c r="K10" s="374">
        <f t="shared" si="4"/>
        <v>6.163302665395193</v>
      </c>
    </row>
    <row r="11" spans="1:11">
      <c r="A11" s="351">
        <f t="shared" si="2"/>
        <v>35430</v>
      </c>
      <c r="B11" s="353">
        <f>(VLOOKUP($A11,'Equity Risk Premium Inputs'!$N:$P,B$1,0)/VLOOKUP('ERP Calculation'!$A10,'Equity Risk Premium Inputs'!$N:$P,B$1,0)-1)*100</f>
        <v>0.94905347463798417</v>
      </c>
      <c r="C11" s="353">
        <f>(VLOOKUP($A11,'Equity Risk Premium Inputs'!$N:$P,C$1,0)/VLOOKUP('ERP Calculation'!$A10,'Equity Risk Premium Inputs'!$N:$P,C$1,0)-1)*100</f>
        <v>25.119943437200163</v>
      </c>
      <c r="D11" s="353">
        <f t="shared" si="3"/>
        <v>23.943651902228847</v>
      </c>
      <c r="E11" s="354">
        <f>VLOOKUP(A11,'Equity Risk Premium Inputs'!J:L,3,0)</f>
        <v>9.7550641449446829</v>
      </c>
      <c r="G11" s="351">
        <f t="shared" si="1"/>
        <v>34334</v>
      </c>
      <c r="H11" s="353">
        <f>VLOOKUP(G11,'Equity Risk Premium Inputs'!J:L,3,0)</f>
        <v>10.254654431890136</v>
      </c>
      <c r="I11" s="368">
        <f t="shared" si="0"/>
        <v>4.6478321363001305</v>
      </c>
      <c r="J11" s="373">
        <f t="shared" si="5"/>
        <v>5.3421819705146749</v>
      </c>
      <c r="K11" s="374">
        <f t="shared" si="4"/>
        <v>6.163302665395193</v>
      </c>
    </row>
    <row r="12" spans="1:11">
      <c r="A12" s="351">
        <f t="shared" si="2"/>
        <v>35795</v>
      </c>
      <c r="B12" s="353">
        <f>(VLOOKUP($A12,'Equity Risk Premium Inputs'!$N:$P,B$1,0)/VLOOKUP('ERP Calculation'!$A11,'Equity Risk Premium Inputs'!$N:$P,B$1,0)-1)*100</f>
        <v>9.8320586217086827</v>
      </c>
      <c r="C12" s="353">
        <f>(VLOOKUP($A12,'Equity Risk Premium Inputs'!$N:$P,C$1,0)/VLOOKUP('ERP Calculation'!$A11,'Equity Risk Premium Inputs'!$N:$P,C$1,0)-1)*100</f>
        <v>31.114026236125159</v>
      </c>
      <c r="D12" s="353">
        <f t="shared" si="3"/>
        <v>19.376826658341461</v>
      </c>
      <c r="E12" s="354">
        <f>VLOOKUP(A12,'Equity Risk Premium Inputs'!J:L,3,0)</f>
        <v>10.783103475770279</v>
      </c>
      <c r="G12" s="351">
        <f t="shared" si="1"/>
        <v>34424</v>
      </c>
      <c r="H12" s="353">
        <f>VLOOKUP(G12,'Equity Risk Premium Inputs'!J:L,3,0)</f>
        <v>9.9340507500319344</v>
      </c>
      <c r="I12" s="368">
        <f t="shared" si="0"/>
        <v>4.5025213308065091</v>
      </c>
      <c r="J12" s="373">
        <f t="shared" si="5"/>
        <v>4.9279386908453482</v>
      </c>
      <c r="K12" s="374">
        <f t="shared" si="4"/>
        <v>6.163302665395193</v>
      </c>
    </row>
    <row r="13" spans="1:11">
      <c r="A13" s="351">
        <f t="shared" si="2"/>
        <v>36160</v>
      </c>
      <c r="B13" s="353">
        <f>(VLOOKUP($A13,'Equity Risk Premium Inputs'!$N:$P,B$1,0)/VLOOKUP('ERP Calculation'!$A12,'Equity Risk Premium Inputs'!$N:$P,B$1,0)-1)*100</f>
        <v>13.461143818718257</v>
      </c>
      <c r="C13" s="353">
        <f>(VLOOKUP($A13,'Equity Risk Premium Inputs'!$N:$P,C$1,0)/VLOOKUP('ERP Calculation'!$A12,'Equity Risk Premium Inputs'!$N:$P,C$1,0)-1)*100</f>
        <v>28.808471993473674</v>
      </c>
      <c r="D13" s="353">
        <f t="shared" si="3"/>
        <v>13.526505778292265</v>
      </c>
      <c r="E13" s="354">
        <f>VLOOKUP(A13,'Equity Risk Premium Inputs'!J:L,3,0)</f>
        <v>14.063648559787167</v>
      </c>
      <c r="G13" s="351">
        <f t="shared" si="1"/>
        <v>34515</v>
      </c>
      <c r="H13" s="353">
        <f>VLOOKUP(G13,'Equity Risk Premium Inputs'!J:L,3,0)</f>
        <v>9.6559626202544226</v>
      </c>
      <c r="I13" s="368">
        <f t="shared" si="0"/>
        <v>4.3764803262179921</v>
      </c>
      <c r="J13" s="373">
        <f t="shared" si="5"/>
        <v>4.5869268472260529</v>
      </c>
      <c r="K13" s="374">
        <f t="shared" si="4"/>
        <v>6.163302665395193</v>
      </c>
    </row>
    <row r="14" spans="1:11">
      <c r="A14" s="351">
        <f t="shared" si="2"/>
        <v>36525</v>
      </c>
      <c r="B14" s="353">
        <f>(VLOOKUP($A14,'Equity Risk Premium Inputs'!$N:$P,B$1,0)/VLOOKUP('ERP Calculation'!$A13,'Equity Risk Premium Inputs'!$N:$P,B$1,0)-1)*100</f>
        <v>-7.9790676082491458</v>
      </c>
      <c r="C14" s="353">
        <f>(VLOOKUP($A14,'Equity Risk Premium Inputs'!$N:$P,C$1,0)/VLOOKUP('ERP Calculation'!$A13,'Equity Risk Premium Inputs'!$N:$P,C$1,0)-1)*100</f>
        <v>20.383470955869186</v>
      </c>
      <c r="D14" s="353">
        <f t="shared" si="3"/>
        <v>30.821833496941252</v>
      </c>
      <c r="E14" s="354">
        <f>VLOOKUP(A14,'Equity Risk Premium Inputs'!J:L,3,0)</f>
        <v>14.587062222512854</v>
      </c>
      <c r="G14" s="351">
        <f t="shared" si="1"/>
        <v>34607</v>
      </c>
      <c r="H14" s="353">
        <f>VLOOKUP(G14,'Equity Risk Premium Inputs'!J:L,3,0)</f>
        <v>9.7747589829922532</v>
      </c>
      <c r="I14" s="368">
        <f t="shared" si="0"/>
        <v>4.4303237351866436</v>
      </c>
      <c r="J14" s="373">
        <f t="shared" si="5"/>
        <v>4.4892893821278186</v>
      </c>
      <c r="K14" s="374">
        <f t="shared" si="4"/>
        <v>6.163302665395193</v>
      </c>
    </row>
    <row r="15" spans="1:11">
      <c r="A15" s="351">
        <f t="shared" si="2"/>
        <v>36891</v>
      </c>
      <c r="B15" s="353">
        <f>(VLOOKUP($A15,'Equity Risk Premium Inputs'!$N:$P,B$1,0)/VLOOKUP('ERP Calculation'!$A14,'Equity Risk Premium Inputs'!$N:$P,B$1,0)-1)*100</f>
        <v>13.987831351086877</v>
      </c>
      <c r="C15" s="353">
        <f>(VLOOKUP($A15,'Equity Risk Premium Inputs'!$N:$P,C$1,0)/VLOOKUP('ERP Calculation'!$A14,'Equity Risk Premium Inputs'!$N:$P,C$1,0)-1)*100</f>
        <v>-8.8072820762255422</v>
      </c>
      <c r="D15" s="353">
        <f t="shared" si="3"/>
        <v>-19.997848153723176</v>
      </c>
      <c r="E15" s="354">
        <f>VLOOKUP(A15,'Equity Risk Premium Inputs'!J:L,3,0)</f>
        <v>15.599511850839972</v>
      </c>
      <c r="G15" s="351">
        <f t="shared" si="1"/>
        <v>34699</v>
      </c>
      <c r="H15" s="353">
        <f>VLOOKUP(G15,'Equity Risk Premium Inputs'!J:L,3,0)</f>
        <v>7.8047400889026592</v>
      </c>
      <c r="I15" s="368">
        <f t="shared" si="0"/>
        <v>3.5374299584257658</v>
      </c>
      <c r="J15" s="373">
        <f t="shared" si="5"/>
        <v>4.2116888376592279</v>
      </c>
      <c r="K15" s="374">
        <f t="shared" si="4"/>
        <v>6.163302665395193</v>
      </c>
    </row>
    <row r="16" spans="1:11">
      <c r="A16" s="351">
        <f t="shared" si="2"/>
        <v>37256</v>
      </c>
      <c r="B16" s="353">
        <f>(VLOOKUP($A16,'Equity Risk Premium Inputs'!$N:$P,B$1,0)/VLOOKUP('ERP Calculation'!$A15,'Equity Risk Premium Inputs'!$N:$P,B$1,0)-1)*100</f>
        <v>3.1110378811682438</v>
      </c>
      <c r="C16" s="353">
        <f>(VLOOKUP($A16,'Equity Risk Premium Inputs'!$N:$P,C$1,0)/VLOOKUP('ERP Calculation'!$A15,'Equity Risk Premium Inputs'!$N:$P,C$1,0)-1)*100</f>
        <v>-10.892258457787275</v>
      </c>
      <c r="D16" s="353">
        <f t="shared" si="3"/>
        <v>-13.580792732484969</v>
      </c>
      <c r="E16" s="354">
        <f>VLOOKUP(A16,'Equity Risk Premium Inputs'!J:L,3,0)</f>
        <v>16.48433522642317</v>
      </c>
      <c r="G16" s="351">
        <f t="shared" si="1"/>
        <v>34789</v>
      </c>
      <c r="H16" s="353">
        <f>VLOOKUP(G16,'Equity Risk Premium Inputs'!J:L,3,0)</f>
        <v>8.050147449446774</v>
      </c>
      <c r="I16" s="368">
        <f t="shared" si="0"/>
        <v>3.6486586911341474</v>
      </c>
      <c r="J16" s="373">
        <f t="shared" si="5"/>
        <v>3.9982231777411377</v>
      </c>
      <c r="K16" s="374">
        <f t="shared" si="4"/>
        <v>6.163302665395193</v>
      </c>
    </row>
    <row r="17" spans="1:11">
      <c r="A17" s="351">
        <f t="shared" si="2"/>
        <v>37621</v>
      </c>
      <c r="B17" s="353">
        <f>(VLOOKUP($A17,'Equity Risk Premium Inputs'!$N:$P,B$1,0)/VLOOKUP('ERP Calculation'!$A16,'Equity Risk Premium Inputs'!$N:$P,B$1,0)-1)*100</f>
        <v>15.694202376130173</v>
      </c>
      <c r="C17" s="353">
        <f>(VLOOKUP($A17,'Equity Risk Premium Inputs'!$N:$P,C$1,0)/VLOOKUP('ERP Calculation'!$A16,'Equity Risk Premium Inputs'!$N:$P,C$1,0)-1)*100</f>
        <v>-23.015092564880923</v>
      </c>
      <c r="D17" s="353">
        <f t="shared" si="3"/>
        <v>-33.458284119686823</v>
      </c>
      <c r="E17" s="354">
        <f>VLOOKUP(A17,'Equity Risk Premium Inputs'!J:L,3,0)</f>
        <v>18.638844206140156</v>
      </c>
      <c r="G17" s="351">
        <f t="shared" si="1"/>
        <v>34880</v>
      </c>
      <c r="H17" s="353">
        <f>VLOOKUP(G17,'Equity Risk Premium Inputs'!J:L,3,0)</f>
        <v>8.128139611975131</v>
      </c>
      <c r="I17" s="368">
        <f t="shared" si="0"/>
        <v>3.6840079544161499</v>
      </c>
      <c r="J17" s="373">
        <f t="shared" si="5"/>
        <v>3.8251050847906765</v>
      </c>
      <c r="K17" s="374">
        <f t="shared" si="4"/>
        <v>6.163302665395193</v>
      </c>
    </row>
    <row r="18" spans="1:11">
      <c r="A18" s="351">
        <f t="shared" si="2"/>
        <v>37986</v>
      </c>
      <c r="B18" s="353">
        <f>(VLOOKUP($A18,'Equity Risk Premium Inputs'!$N:$P,B$1,0)/VLOOKUP('ERP Calculation'!$A17,'Equity Risk Premium Inputs'!$N:$P,B$1,0)-1)*100</f>
        <v>0.74166867421503468</v>
      </c>
      <c r="C18" s="353">
        <f>(VLOOKUP($A18,'Equity Risk Premium Inputs'!$N:$P,C$1,0)/VLOOKUP('ERP Calculation'!$A17,'Equity Risk Premium Inputs'!$N:$P,C$1,0)-1)*100</f>
        <v>28.496056869932286</v>
      </c>
      <c r="D18" s="353">
        <f t="shared" si="3"/>
        <v>27.550058045465974</v>
      </c>
      <c r="E18" s="354">
        <f>VLOOKUP(A18,'Equity Risk Premium Inputs'!J:L,3,0)</f>
        <v>18.223741627662211</v>
      </c>
      <c r="G18" s="351">
        <f t="shared" si="1"/>
        <v>34972</v>
      </c>
      <c r="H18" s="353">
        <f>VLOOKUP(G18,'Equity Risk Premium Inputs'!J:L,3,0)</f>
        <v>8.1412635165642619</v>
      </c>
      <c r="I18" s="368">
        <f t="shared" si="0"/>
        <v>3.6899562490084481</v>
      </c>
      <c r="J18" s="373">
        <f t="shared" si="5"/>
        <v>3.6400132132461276</v>
      </c>
      <c r="K18" s="374">
        <f t="shared" si="4"/>
        <v>6.163302665395193</v>
      </c>
    </row>
    <row r="19" spans="1:11">
      <c r="A19" s="351">
        <f t="shared" si="2"/>
        <v>38352</v>
      </c>
      <c r="B19" s="353">
        <f>(VLOOKUP($A19,'Equity Risk Premium Inputs'!$N:$P,B$1,0)/VLOOKUP('ERP Calculation'!$A18,'Equity Risk Premium Inputs'!$N:$P,B$1,0)-1)*100</f>
        <v>4.5849620895693333</v>
      </c>
      <c r="C19" s="353">
        <f>(VLOOKUP($A19,'Equity Risk Premium Inputs'!$N:$P,C$1,0)/VLOOKUP('ERP Calculation'!$A18,'Equity Risk Premium Inputs'!$N:$P,C$1,0)-1)*100</f>
        <v>11.261492106026871</v>
      </c>
      <c r="D19" s="353">
        <f t="shared" si="3"/>
        <v>6.3838336631413473</v>
      </c>
      <c r="E19" s="354">
        <f>VLOOKUP(A19,'Equity Risk Premium Inputs'!J:L,3,0)</f>
        <v>15.002108514982751</v>
      </c>
      <c r="G19" s="351">
        <f t="shared" si="1"/>
        <v>35064</v>
      </c>
      <c r="H19" s="353">
        <f>VLOOKUP(G19,'Equity Risk Premium Inputs'!J:L,3,0)</f>
        <v>8.2276640292065704</v>
      </c>
      <c r="I19" s="368">
        <f t="shared" si="0"/>
        <v>3.7291165231960308</v>
      </c>
      <c r="J19" s="373">
        <f t="shared" si="5"/>
        <v>3.6879348544386943</v>
      </c>
      <c r="K19" s="374">
        <f t="shared" si="4"/>
        <v>6.163302665395193</v>
      </c>
    </row>
    <row r="20" spans="1:11">
      <c r="A20" s="351">
        <f t="shared" si="2"/>
        <v>38717</v>
      </c>
      <c r="B20" s="353">
        <f>(VLOOKUP($A20,'Equity Risk Premium Inputs'!$N:$P,B$1,0)/VLOOKUP('ERP Calculation'!$A19,'Equity Risk Premium Inputs'!$N:$P,B$1,0)-1)*100</f>
        <v>2.6340339131865953</v>
      </c>
      <c r="C20" s="353">
        <f>(VLOOKUP($A20,'Equity Risk Premium Inputs'!$N:$P,C$1,0)/VLOOKUP('ERP Calculation'!$A19,'Equity Risk Premium Inputs'!$N:$P,C$1,0)-1)*100</f>
        <v>4.7703082165173605</v>
      </c>
      <c r="D20" s="353">
        <f t="shared" si="3"/>
        <v>2.0814482505264742</v>
      </c>
      <c r="E20" s="354">
        <f>VLOOKUP(A20,'Equity Risk Premium Inputs'!J:L,3,0)</f>
        <v>9.2362245222491186</v>
      </c>
      <c r="G20" s="351">
        <f t="shared" si="1"/>
        <v>35155</v>
      </c>
      <c r="H20" s="353">
        <f>VLOOKUP(G20,'Equity Risk Premium Inputs'!J:L,3,0)</f>
        <v>8.2240742693316182</v>
      </c>
      <c r="I20" s="368">
        <f t="shared" si="0"/>
        <v>3.7274894960329781</v>
      </c>
      <c r="J20" s="373">
        <f t="shared" si="5"/>
        <v>3.7076425556634018</v>
      </c>
      <c r="K20" s="374">
        <f t="shared" si="4"/>
        <v>6.163302665395193</v>
      </c>
    </row>
    <row r="21" spans="1:11">
      <c r="A21" s="351">
        <f t="shared" si="2"/>
        <v>39082</v>
      </c>
      <c r="B21" s="353">
        <f>(VLOOKUP($A21,'Equity Risk Premium Inputs'!$N:$P,B$1,0)/VLOOKUP('ERP Calculation'!$A20,'Equity Risk Premium Inputs'!$N:$P,B$1,0)-1)*100</f>
        <v>1.4703523498903692</v>
      </c>
      <c r="C21" s="353">
        <f>(VLOOKUP($A21,'Equity Risk Premium Inputs'!$N:$P,C$1,0)/VLOOKUP('ERP Calculation'!$A20,'Equity Risk Premium Inputs'!$N:$P,C$1,0)-1)*100</f>
        <v>15.79446380711258</v>
      </c>
      <c r="D21" s="353">
        <f t="shared" si="3"/>
        <v>14.116548455286493</v>
      </c>
      <c r="E21" s="354">
        <f>VLOOKUP(A21,'Equity Risk Premium Inputs'!J:L,3,0)</f>
        <v>7.7282467486545023</v>
      </c>
      <c r="G21" s="351">
        <f t="shared" si="1"/>
        <v>35246</v>
      </c>
      <c r="H21" s="353">
        <f>VLOOKUP(G21,'Equity Risk Premium Inputs'!J:L,3,0)</f>
        <v>7.9623130956487609</v>
      </c>
      <c r="I21" s="368">
        <f t="shared" si="0"/>
        <v>3.6088485410247482</v>
      </c>
      <c r="J21" s="373">
        <f t="shared" si="5"/>
        <v>3.6888527023155513</v>
      </c>
      <c r="K21" s="374">
        <f t="shared" si="4"/>
        <v>6.163302665395193</v>
      </c>
    </row>
    <row r="22" spans="1:11">
      <c r="A22" s="351">
        <f t="shared" si="2"/>
        <v>39447</v>
      </c>
      <c r="B22" s="353">
        <f>(VLOOKUP($A22,'Equity Risk Premium Inputs'!$N:$P,B$1,0)/VLOOKUP('ERP Calculation'!$A21,'Equity Risk Premium Inputs'!$N:$P,B$1,0)-1)*100</f>
        <v>9.1055725342794389</v>
      </c>
      <c r="C22" s="353">
        <f>(VLOOKUP($A22,'Equity Risk Premium Inputs'!$N:$P,C$1,0)/VLOOKUP('ERP Calculation'!$A21,'Equity Risk Premium Inputs'!$N:$P,C$1,0)-1)*100</f>
        <v>6.2201241463225143</v>
      </c>
      <c r="D22" s="353">
        <f t="shared" si="3"/>
        <v>-2.6446388767634721</v>
      </c>
      <c r="E22" s="354">
        <f>VLOOKUP(A22,'Equity Risk Premium Inputs'!J:L,3,0)</f>
        <v>8.1820620864708324</v>
      </c>
      <c r="G22" s="351">
        <f t="shared" si="1"/>
        <v>35338</v>
      </c>
      <c r="H22" s="353">
        <f>VLOOKUP(G22,'Equity Risk Premium Inputs'!J:L,3,0)</f>
        <v>8.9948018683793123</v>
      </c>
      <c r="I22" s="368">
        <f t="shared" si="0"/>
        <v>4.0768150171394986</v>
      </c>
      <c r="J22" s="373">
        <f t="shared" si="5"/>
        <v>3.7855673943483139</v>
      </c>
      <c r="K22" s="374">
        <f t="shared" si="4"/>
        <v>6.163302665395193</v>
      </c>
    </row>
    <row r="23" spans="1:11">
      <c r="A23" s="351">
        <f t="shared" si="2"/>
        <v>39813</v>
      </c>
      <c r="B23" s="353">
        <f>(VLOOKUP($A23,'Equity Risk Premium Inputs'!$N:$P,B$1,0)/VLOOKUP('ERP Calculation'!$A22,'Equity Risk Premium Inputs'!$N:$P,B$1,0)-1)*100</f>
        <v>23.447247047964993</v>
      </c>
      <c r="C23" s="353">
        <f>(VLOOKUP($A23,'Equity Risk Premium Inputs'!$N:$P,C$1,0)/VLOOKUP('ERP Calculation'!$A22,'Equity Risk Premium Inputs'!$N:$P,C$1,0)-1)*100</f>
        <v>-38.303956315592259</v>
      </c>
      <c r="D23" s="353">
        <f t="shared" si="3"/>
        <v>-50.022341397021222</v>
      </c>
      <c r="E23" s="354">
        <f>VLOOKUP(A23,'Equity Risk Premium Inputs'!J:L,3,0)</f>
        <v>15.580570241095749</v>
      </c>
      <c r="G23" s="351">
        <f t="shared" si="1"/>
        <v>35430</v>
      </c>
      <c r="H23" s="353">
        <f>VLOOKUP(G23,'Equity Risk Premium Inputs'!J:L,3,0)</f>
        <v>9.7550641449446829</v>
      </c>
      <c r="I23" s="368">
        <f t="shared" si="0"/>
        <v>4.4213972226644804</v>
      </c>
      <c r="J23" s="373">
        <f t="shared" si="5"/>
        <v>3.9586375692154263</v>
      </c>
      <c r="K23" s="374">
        <f t="shared" si="4"/>
        <v>6.163302665395193</v>
      </c>
    </row>
    <row r="24" spans="1:11">
      <c r="A24" s="351">
        <f t="shared" si="2"/>
        <v>40178</v>
      </c>
      <c r="B24" s="353">
        <f>(VLOOKUP($A24,'Equity Risk Premium Inputs'!$N:$P,B$1,0)/VLOOKUP('ERP Calculation'!$A23,'Equity Risk Premium Inputs'!$N:$P,B$1,0)-1)*100</f>
        <v>-10.250402630738186</v>
      </c>
      <c r="C24" s="353">
        <f>(VLOOKUP($A24,'Equity Risk Premium Inputs'!$N:$P,C$1,0)/VLOOKUP('ERP Calculation'!$A23,'Equity Risk Premium Inputs'!$N:$P,C$1,0)-1)*100</f>
        <v>29.559906467036679</v>
      </c>
      <c r="D24" s="353">
        <f t="shared" si="3"/>
        <v>44.357089351589039</v>
      </c>
      <c r="E24" s="354">
        <f>VLOOKUP(A24,'Equity Risk Premium Inputs'!J:L,3,0)</f>
        <v>19.906121417195202</v>
      </c>
      <c r="G24" s="351">
        <f t="shared" si="1"/>
        <v>35520</v>
      </c>
      <c r="H24" s="353">
        <f>VLOOKUP(G24,'Equity Risk Premium Inputs'!J:L,3,0)</f>
        <v>9.1934967702730344</v>
      </c>
      <c r="I24" s="368">
        <f t="shared" si="0"/>
        <v>4.1668717378680613</v>
      </c>
      <c r="J24" s="373">
        <f t="shared" si="5"/>
        <v>4.0684831296741972</v>
      </c>
      <c r="K24" s="374">
        <f t="shared" si="4"/>
        <v>6.163302665395193</v>
      </c>
    </row>
    <row r="25" spans="1:11">
      <c r="A25" s="351">
        <f t="shared" si="2"/>
        <v>40543</v>
      </c>
      <c r="B25" s="353">
        <f>(VLOOKUP($A25,'Equity Risk Premium Inputs'!$N:$P,B$1,0)/VLOOKUP('ERP Calculation'!$A24,'Equity Risk Premium Inputs'!$N:$P,B$1,0)-1)*100</f>
        <v>7.6469291925886917</v>
      </c>
      <c r="C25" s="353">
        <f>(VLOOKUP($A25,'Equity Risk Premium Inputs'!$N:$P,C$1,0)/VLOOKUP('ERP Calculation'!$A24,'Equity Risk Premium Inputs'!$N:$P,C$1,0)-1)*100</f>
        <v>13.929983729675556</v>
      </c>
      <c r="D25" s="353">
        <f t="shared" si="3"/>
        <v>5.836724358245271</v>
      </c>
      <c r="E25" s="354">
        <f>VLOOKUP(A25,'Equity Risk Premium Inputs'!J:L,3,0)</f>
        <v>22.283261845223503</v>
      </c>
      <c r="G25" s="351">
        <f t="shared" si="1"/>
        <v>35611</v>
      </c>
      <c r="H25" s="353">
        <f>VLOOKUP(G25,'Equity Risk Premium Inputs'!J:L,3,0)</f>
        <v>9.2719029623081308</v>
      </c>
      <c r="I25" s="368">
        <f t="shared" si="0"/>
        <v>4.2024086563908698</v>
      </c>
      <c r="J25" s="373">
        <f t="shared" si="5"/>
        <v>4.2168731585157273</v>
      </c>
      <c r="K25" s="374">
        <f t="shared" si="4"/>
        <v>6.163302665395193</v>
      </c>
    </row>
    <row r="26" spans="1:11">
      <c r="A26" s="351">
        <f>EOMONTH(A25,12)</f>
        <v>40908</v>
      </c>
      <c r="B26" s="353">
        <f>(VLOOKUP($A26,'Equity Risk Premium Inputs'!$N:$P,B$1,0)/VLOOKUP('ERP Calculation'!$A25,'Equity Risk Premium Inputs'!$N:$P,B$1,0)-1)*100</f>
        <v>17.613393503916686</v>
      </c>
      <c r="C26" s="353">
        <f>(VLOOKUP($A26,'Equity Risk Premium Inputs'!$N:$P,C$1,0)/VLOOKUP('ERP Calculation'!$A25,'Equity Risk Premium Inputs'!$N:$P,C$1,0)-1)*100</f>
        <v>2.0920225091029865</v>
      </c>
      <c r="D26" s="353">
        <f t="shared" si="3"/>
        <v>-13.196941719309219</v>
      </c>
      <c r="E26" s="354">
        <f>VLOOKUP(A26,'Equity Risk Premium Inputs'!J:L,3,0)</f>
        <v>19.398240953979222</v>
      </c>
      <c r="G26" s="351">
        <f t="shared" si="1"/>
        <v>35703</v>
      </c>
      <c r="H26" s="353">
        <f>VLOOKUP(G26,'Equity Risk Premium Inputs'!J:L,3,0)</f>
        <v>10.466787906383018</v>
      </c>
      <c r="I26" s="368">
        <f t="shared" si="0"/>
        <v>4.7439797721353143</v>
      </c>
      <c r="J26" s="373">
        <f t="shared" si="5"/>
        <v>4.3836643472646815</v>
      </c>
      <c r="K26" s="374">
        <f t="shared" si="4"/>
        <v>6.163302665395193</v>
      </c>
    </row>
    <row r="27" spans="1:11">
      <c r="A27" s="351">
        <f t="shared" si="2"/>
        <v>41274</v>
      </c>
      <c r="B27" s="353">
        <f>(VLOOKUP($A27,'Equity Risk Premium Inputs'!$N:$P,B$1,0)/VLOOKUP('ERP Calculation'!$A26,'Equity Risk Premium Inputs'!$N:$P,B$1,0)-1)*100</f>
        <v>4.6211993695582265</v>
      </c>
      <c r="C27" s="353">
        <f>(VLOOKUP($A27,'Equity Risk Premium Inputs'!$N:$P,C$1,0)/VLOOKUP('ERP Calculation'!$A26,'Equity Risk Premium Inputs'!$N:$P,C$1,0)-1)*100</f>
        <v>14.070330810490294</v>
      </c>
      <c r="D27" s="353">
        <f t="shared" si="3"/>
        <v>9.0317559900594091</v>
      </c>
      <c r="E27" s="354">
        <f>VLOOKUP(A27,'Equity Risk Premium Inputs'!J:L,3,0)</f>
        <v>16.074379976437161</v>
      </c>
      <c r="G27" s="351">
        <f t="shared" si="1"/>
        <v>35795</v>
      </c>
      <c r="H27" s="353">
        <f>VLOOKUP(G27,'Equity Risk Premium Inputs'!J:L,3,0)</f>
        <v>10.783103475770279</v>
      </c>
      <c r="I27" s="368">
        <f t="shared" si="0"/>
        <v>4.8873470282798195</v>
      </c>
      <c r="J27" s="373">
        <f t="shared" si="5"/>
        <v>4.500151798668516</v>
      </c>
      <c r="K27" s="374">
        <f t="shared" si="4"/>
        <v>6.163302665395193</v>
      </c>
    </row>
    <row r="28" spans="1:11">
      <c r="A28" s="351">
        <f t="shared" si="2"/>
        <v>41639</v>
      </c>
      <c r="B28" s="353">
        <f>(VLOOKUP($A28,'Equity Risk Premium Inputs'!$N:$P,B$1,0)/VLOOKUP('ERP Calculation'!$A27,'Equity Risk Premium Inputs'!$N:$P,B$1,0)-1)*100</f>
        <v>-7.6675417940354702</v>
      </c>
      <c r="C28" s="353">
        <f>(VLOOKUP($A28,'Equity Risk Premium Inputs'!$N:$P,C$1,0)/VLOOKUP('ERP Calculation'!$A27,'Equity Risk Premium Inputs'!$N:$P,C$1,0)-1)*100</f>
        <v>34.092118032573858</v>
      </c>
      <c r="D28" s="353">
        <f t="shared" si="3"/>
        <v>45.227497066585975</v>
      </c>
      <c r="E28" s="354">
        <f>VLOOKUP(A28,'Equity Risk Premium Inputs'!J:L,3,0)</f>
        <v>13.437817854344702</v>
      </c>
      <c r="G28" s="351">
        <f t="shared" si="1"/>
        <v>35885</v>
      </c>
      <c r="H28" s="353">
        <f>VLOOKUP(G28,'Equity Risk Premium Inputs'!J:L,3,0)</f>
        <v>11.151482860015834</v>
      </c>
      <c r="I28" s="368">
        <f t="shared" si="0"/>
        <v>5.0543117516470373</v>
      </c>
      <c r="J28" s="373">
        <f t="shared" si="5"/>
        <v>4.7220118021132604</v>
      </c>
      <c r="K28" s="374">
        <f t="shared" si="4"/>
        <v>6.163302665395193</v>
      </c>
    </row>
    <row r="29" spans="1:11">
      <c r="A29" s="351">
        <f t="shared" si="2"/>
        <v>42004</v>
      </c>
      <c r="B29" s="353">
        <f>(VLOOKUP($A29,'Equity Risk Premium Inputs'!$N:$P,B$1,0)/VLOOKUP('ERP Calculation'!$A28,'Equity Risk Premium Inputs'!$N:$P,B$1,0)-1)*100</f>
        <v>10.419401658122629</v>
      </c>
      <c r="C29" s="353">
        <f>(VLOOKUP($A29,'Equity Risk Premium Inputs'!$N:$P,C$1,0)/VLOOKUP('ERP Calculation'!$A28,'Equity Risk Premium Inputs'!$N:$P,C$1,0)-1)*100</f>
        <v>15.334463858522863</v>
      </c>
      <c r="D29" s="353">
        <f t="shared" si="3"/>
        <v>4.4512668304598435</v>
      </c>
      <c r="E29" s="354">
        <f>VLOOKUP(A29,'Equity Risk Premium Inputs'!J:L,3,0)</f>
        <v>9.1985566986479217</v>
      </c>
      <c r="G29" s="351">
        <f t="shared" si="1"/>
        <v>35976</v>
      </c>
      <c r="H29" s="353">
        <f>VLOOKUP(G29,'Equity Risk Premium Inputs'!J:L,3,0)</f>
        <v>11.388956858243711</v>
      </c>
      <c r="I29" s="368">
        <f t="shared" si="0"/>
        <v>5.1619447575011179</v>
      </c>
      <c r="J29" s="373">
        <f t="shared" si="5"/>
        <v>4.9618958273908227</v>
      </c>
      <c r="K29" s="374">
        <f t="shared" si="4"/>
        <v>6.163302665395193</v>
      </c>
    </row>
    <row r="30" spans="1:11">
      <c r="A30" s="351">
        <f>EOMONTH(A29,12)</f>
        <v>42369</v>
      </c>
      <c r="B30" s="353">
        <f>(VLOOKUP($A30,'Equity Risk Premium Inputs'!$N:$P,B$1,0)/VLOOKUP('ERP Calculation'!$A29,'Equity Risk Premium Inputs'!$N:$P,B$1,0)-1)*100</f>
        <v>0.97695687259031772</v>
      </c>
      <c r="C30" s="353">
        <f>(VLOOKUP($A30,'Equity Risk Premium Inputs'!$N:$P,C$1,0)/VLOOKUP('ERP Calculation'!$A29,'Equity Risk Premium Inputs'!$N:$P,C$1,0)-1)*100</f>
        <v>1.2920452964142459</v>
      </c>
      <c r="D30" s="353">
        <f t="shared" si="3"/>
        <v>0.31203992829917926</v>
      </c>
      <c r="E30" s="354">
        <f>VLOOKUP(A30,'Equity Risk Premium Inputs'!J:L,3,0)</f>
        <v>10.684330552867532</v>
      </c>
      <c r="G30" s="351">
        <f t="shared" si="1"/>
        <v>36068</v>
      </c>
      <c r="H30" s="353">
        <f>VLOOKUP(G30,'Equity Risk Premium Inputs'!J:L,3,0)</f>
        <v>13.309312034174843</v>
      </c>
      <c r="I30" s="368">
        <f t="shared" si="0"/>
        <v>6.03232888980755</v>
      </c>
      <c r="J30" s="373">
        <f t="shared" si="5"/>
        <v>5.2839831068088809</v>
      </c>
      <c r="K30" s="374">
        <f t="shared" si="4"/>
        <v>6.163302665395193</v>
      </c>
    </row>
    <row r="31" spans="1:11">
      <c r="A31" s="433">
        <f>EOMONTH(A30,12)</f>
        <v>42735</v>
      </c>
      <c r="B31" s="375">
        <f>(VLOOKUP($A31,'Equity Risk Premium Inputs'!$N:$P,B$1,0)/VLOOKUP('ERP Calculation'!$A30,'Equity Risk Premium Inputs'!$N:$P,B$1,0)-1)*100</f>
        <v>1.1308866307463417</v>
      </c>
      <c r="C31" s="375">
        <f>(VLOOKUP($A31,'Equity Risk Premium Inputs'!$N:$P,C$1,0)/VLOOKUP('ERP Calculation'!$A30,'Equity Risk Premium Inputs'!$N:$P,C$1,0)-1)*100</f>
        <v>10.906451696518804</v>
      </c>
      <c r="D31" s="375">
        <f t="shared" si="3"/>
        <v>9.6662507285884445</v>
      </c>
      <c r="E31" s="376">
        <f>VLOOKUP(A31,'Equity Risk Premium Inputs'!J:L,3,0)</f>
        <v>10.484130498722317</v>
      </c>
      <c r="G31" s="351">
        <f t="shared" si="1"/>
        <v>36160</v>
      </c>
      <c r="H31" s="353">
        <f>VLOOKUP(G31,'Equity Risk Premium Inputs'!J:L,3,0)</f>
        <v>14.063648559787167</v>
      </c>
      <c r="I31" s="368">
        <f t="shared" si="0"/>
        <v>6.3742253007117364</v>
      </c>
      <c r="J31" s="373">
        <f t="shared" si="5"/>
        <v>5.65570267491686</v>
      </c>
      <c r="K31" s="374">
        <f t="shared" si="4"/>
        <v>6.163302665395193</v>
      </c>
    </row>
    <row r="32" spans="1:11">
      <c r="G32" s="351">
        <f t="shared" si="1"/>
        <v>36250</v>
      </c>
      <c r="H32" s="353">
        <f>VLOOKUP(G32,'Equity Risk Premium Inputs'!J:L,3,0)</f>
        <v>14.511018842607095</v>
      </c>
      <c r="I32" s="368">
        <f t="shared" si="0"/>
        <v>6.5769919557098691</v>
      </c>
      <c r="J32" s="373">
        <f t="shared" si="5"/>
        <v>6.0363727259325684</v>
      </c>
      <c r="K32" s="374">
        <f t="shared" si="4"/>
        <v>6.163302665395193</v>
      </c>
    </row>
    <row r="33" spans="1:11">
      <c r="G33" s="351">
        <f t="shared" si="1"/>
        <v>36341</v>
      </c>
      <c r="H33" s="353">
        <f>VLOOKUP(G33,'Equity Risk Premium Inputs'!J:L,3,0)</f>
        <v>14.809819590020437</v>
      </c>
      <c r="I33" s="368">
        <f t="shared" si="0"/>
        <v>6.7124207724878762</v>
      </c>
      <c r="J33" s="373">
        <f t="shared" si="5"/>
        <v>6.4239917296792584</v>
      </c>
      <c r="K33" s="374">
        <f t="shared" si="4"/>
        <v>6.163302665395193</v>
      </c>
    </row>
    <row r="34" spans="1:11">
      <c r="G34" s="351">
        <f t="shared" si="1"/>
        <v>36433</v>
      </c>
      <c r="H34" s="353">
        <f>VLOOKUP(G34,'Equity Risk Premium Inputs'!J:L,3,0)</f>
        <v>14.734271791754606</v>
      </c>
      <c r="I34" s="368">
        <f t="shared" si="0"/>
        <v>6.6781793958584812</v>
      </c>
      <c r="J34" s="373">
        <f t="shared" si="5"/>
        <v>6.5854543561919909</v>
      </c>
      <c r="K34" s="374">
        <f t="shared" si="4"/>
        <v>6.163302665395193</v>
      </c>
    </row>
    <row r="35" spans="1:11">
      <c r="G35" s="351">
        <f t="shared" si="1"/>
        <v>36525</v>
      </c>
      <c r="H35" s="353">
        <f>VLOOKUP(G35,'Equity Risk Premium Inputs'!J:L,3,0)</f>
        <v>14.587062222512854</v>
      </c>
      <c r="I35" s="368">
        <f t="shared" ref="I35:I66" si="6">H35*$C$40</f>
        <v>6.6114579503688153</v>
      </c>
      <c r="J35" s="373">
        <f t="shared" si="5"/>
        <v>6.6447625186062611</v>
      </c>
      <c r="K35" s="374">
        <f t="shared" si="4"/>
        <v>6.163302665395193</v>
      </c>
    </row>
    <row r="36" spans="1:11">
      <c r="A36" s="347" t="s">
        <v>294</v>
      </c>
      <c r="B36" s="377">
        <f>AVERAGE(B4:B31)</f>
        <v>6.7901317962183487</v>
      </c>
      <c r="C36" s="377">
        <f>AVERAGE(C4:C31)</f>
        <v>11.712439261206956</v>
      </c>
      <c r="D36" s="377">
        <f>AVERAGE(D4:D31)</f>
        <v>5.6992958189607164</v>
      </c>
      <c r="E36" s="378">
        <f>AVERAGE(E4:E31)</f>
        <v>12.574530967265646</v>
      </c>
      <c r="G36" s="351">
        <f t="shared" si="1"/>
        <v>36616</v>
      </c>
      <c r="H36" s="353">
        <f>VLOOKUP(G36,'Equity Risk Premium Inputs'!J:L,3,0)</f>
        <v>15.812371169327289</v>
      </c>
      <c r="I36" s="368">
        <f t="shared" si="6"/>
        <v>7.1668184783832629</v>
      </c>
      <c r="J36" s="373">
        <f t="shared" si="5"/>
        <v>6.7922191492746089</v>
      </c>
      <c r="K36" s="374">
        <f t="shared" si="4"/>
        <v>6.163302665395193</v>
      </c>
    </row>
    <row r="37" spans="1:11">
      <c r="G37" s="351">
        <f t="shared" si="1"/>
        <v>36707</v>
      </c>
      <c r="H37" s="353">
        <f>VLOOKUP(G37,'Equity Risk Premium Inputs'!J:L,3,0)</f>
        <v>15.847293307433725</v>
      </c>
      <c r="I37" s="368">
        <f t="shared" si="6"/>
        <v>7.1826466310370121</v>
      </c>
      <c r="J37" s="373">
        <f t="shared" si="5"/>
        <v>6.9097756139118927</v>
      </c>
      <c r="K37" s="374">
        <f t="shared" si="4"/>
        <v>6.163302665395193</v>
      </c>
    </row>
    <row r="38" spans="1:11">
      <c r="A38" s="379" t="s">
        <v>295</v>
      </c>
      <c r="B38" s="380"/>
      <c r="C38" s="381">
        <f>D36</f>
        <v>5.6992958189607164</v>
      </c>
      <c r="G38" s="351">
        <f t="shared" si="1"/>
        <v>36799</v>
      </c>
      <c r="H38" s="353">
        <f>VLOOKUP(G38,'Equity Risk Premium Inputs'!J:L,3,0)</f>
        <v>15.490355296791368</v>
      </c>
      <c r="I38" s="368">
        <f t="shared" si="6"/>
        <v>7.0208676098569871</v>
      </c>
      <c r="J38" s="373">
        <f t="shared" si="5"/>
        <v>6.9954476674115202</v>
      </c>
      <c r="K38" s="374">
        <f t="shared" ref="K38:K69" si="7">$C$41</f>
        <v>6.163302665395193</v>
      </c>
    </row>
    <row r="39" spans="1:11">
      <c r="A39" s="382" t="s">
        <v>296</v>
      </c>
      <c r="B39" s="364"/>
      <c r="C39" s="383">
        <f>E36</f>
        <v>12.574530967265646</v>
      </c>
      <c r="G39" s="351">
        <f t="shared" si="1"/>
        <v>36891</v>
      </c>
      <c r="H39" s="353">
        <f>VLOOKUP(G39,'Equity Risk Premium Inputs'!J:L,3,0)</f>
        <v>15.599511850839972</v>
      </c>
      <c r="I39" s="368">
        <f t="shared" si="6"/>
        <v>7.0703418601269084</v>
      </c>
      <c r="J39" s="373">
        <f t="shared" si="5"/>
        <v>7.1101686448510435</v>
      </c>
      <c r="K39" s="374">
        <f t="shared" si="7"/>
        <v>6.163302665395193</v>
      </c>
    </row>
    <row r="40" spans="1:11">
      <c r="A40" s="382" t="s">
        <v>297</v>
      </c>
      <c r="B40" s="364"/>
      <c r="C40" s="418">
        <f>C38/C39</f>
        <v>0.45324122496475416</v>
      </c>
      <c r="G40" s="351">
        <f t="shared" si="1"/>
        <v>36981</v>
      </c>
      <c r="H40" s="353">
        <f>VLOOKUP(G40,'Equity Risk Premium Inputs'!J:L,3,0)</f>
        <v>16.767020639364745</v>
      </c>
      <c r="I40" s="368">
        <f t="shared" si="6"/>
        <v>7.5995049735949927</v>
      </c>
      <c r="J40" s="373">
        <f t="shared" si="5"/>
        <v>7.218340268653975</v>
      </c>
      <c r="K40" s="374">
        <f t="shared" si="7"/>
        <v>6.163302665395193</v>
      </c>
    </row>
    <row r="41" spans="1:11">
      <c r="A41" s="382" t="s">
        <v>298</v>
      </c>
      <c r="B41" s="364"/>
      <c r="C41" s="384">
        <f>AVERAGE(I3:I103)</f>
        <v>6.163302665395193</v>
      </c>
      <c r="G41" s="351">
        <f t="shared" si="1"/>
        <v>37072</v>
      </c>
      <c r="H41" s="353">
        <f>VLOOKUP(G41,'Equity Risk Premium Inputs'!J:L,3,0)</f>
        <v>17.155798447754162</v>
      </c>
      <c r="I41" s="368">
        <f t="shared" si="6"/>
        <v>7.7757151037085244</v>
      </c>
      <c r="J41" s="373">
        <f t="shared" si="5"/>
        <v>7.3666073868218529</v>
      </c>
      <c r="K41" s="374">
        <f t="shared" si="7"/>
        <v>6.163302665395193</v>
      </c>
    </row>
    <row r="42" spans="1:11">
      <c r="A42" s="385" t="s">
        <v>292</v>
      </c>
      <c r="B42" s="386"/>
      <c r="C42" s="387">
        <f>J103</f>
        <v>4.9135883888204743</v>
      </c>
      <c r="G42" s="351">
        <f t="shared" si="1"/>
        <v>37164</v>
      </c>
      <c r="H42" s="353">
        <f>VLOOKUP(G42,'Equity Risk Premium Inputs'!J:L,3,0)</f>
        <v>17.169996206614648</v>
      </c>
      <c r="I42" s="368">
        <f t="shared" si="6"/>
        <v>7.782150113326205</v>
      </c>
      <c r="J42" s="373">
        <f t="shared" si="5"/>
        <v>7.5569280126891574</v>
      </c>
      <c r="K42" s="374">
        <f t="shared" si="7"/>
        <v>6.163302665395193</v>
      </c>
    </row>
    <row r="43" spans="1:11">
      <c r="G43" s="351">
        <f t="shared" si="1"/>
        <v>37256</v>
      </c>
      <c r="H43" s="353">
        <f>VLOOKUP(G43,'Equity Risk Premium Inputs'!J:L,3,0)</f>
        <v>16.48433522642317</v>
      </c>
      <c r="I43" s="368">
        <f t="shared" si="6"/>
        <v>7.4713802907536859</v>
      </c>
      <c r="J43" s="373">
        <f t="shared" si="5"/>
        <v>7.6571876203458515</v>
      </c>
      <c r="K43" s="374">
        <f t="shared" si="7"/>
        <v>6.163302665395193</v>
      </c>
    </row>
    <row r="44" spans="1:11">
      <c r="G44" s="351">
        <f t="shared" si="1"/>
        <v>37346</v>
      </c>
      <c r="H44" s="353">
        <f>VLOOKUP(G44,'Equity Risk Premium Inputs'!J:L,3,0)</f>
        <v>16.259188844988522</v>
      </c>
      <c r="I44" s="368">
        <f t="shared" si="6"/>
        <v>7.3693346690358643</v>
      </c>
      <c r="J44" s="373">
        <f t="shared" si="5"/>
        <v>7.5996450442060706</v>
      </c>
      <c r="K44" s="374">
        <f t="shared" si="7"/>
        <v>6.163302665395193</v>
      </c>
    </row>
    <row r="45" spans="1:11">
      <c r="G45" s="351">
        <f t="shared" si="1"/>
        <v>37437</v>
      </c>
      <c r="H45" s="353">
        <f>VLOOKUP(G45,'Equity Risk Premium Inputs'!J:L,3,0)</f>
        <v>16.516794138224657</v>
      </c>
      <c r="I45" s="368">
        <f t="shared" si="6"/>
        <v>7.4860920076996145</v>
      </c>
      <c r="J45" s="373">
        <f t="shared" si="5"/>
        <v>7.5272392702038422</v>
      </c>
      <c r="K45" s="374">
        <f t="shared" si="7"/>
        <v>6.163302665395193</v>
      </c>
    </row>
    <row r="46" spans="1:11">
      <c r="G46" s="351">
        <f t="shared" si="1"/>
        <v>37529</v>
      </c>
      <c r="H46" s="353">
        <f>VLOOKUP(G46,'Equity Risk Premium Inputs'!J:L,3,0)</f>
        <v>18.042337035101731</v>
      </c>
      <c r="I46" s="368">
        <f t="shared" si="6"/>
        <v>8.1775309390164601</v>
      </c>
      <c r="J46" s="373">
        <f t="shared" si="5"/>
        <v>7.6260844766264064</v>
      </c>
      <c r="K46" s="374">
        <f t="shared" si="7"/>
        <v>6.163302665395193</v>
      </c>
    </row>
    <row r="47" spans="1:11">
      <c r="G47" s="351">
        <f t="shared" si="1"/>
        <v>37621</v>
      </c>
      <c r="H47" s="353">
        <f>VLOOKUP(G47,'Equity Risk Premium Inputs'!J:L,3,0)</f>
        <v>18.638844206140156</v>
      </c>
      <c r="I47" s="368">
        <f t="shared" si="6"/>
        <v>8.4478925799181752</v>
      </c>
      <c r="J47" s="373">
        <f t="shared" si="5"/>
        <v>7.8702125489175287</v>
      </c>
      <c r="K47" s="374">
        <f t="shared" si="7"/>
        <v>6.163302665395193</v>
      </c>
    </row>
    <row r="48" spans="1:11">
      <c r="G48" s="351">
        <f t="shared" si="1"/>
        <v>37711</v>
      </c>
      <c r="H48" s="353">
        <f>VLOOKUP(G48,'Equity Risk Premium Inputs'!J:L,3,0)</f>
        <v>17.554330328225831</v>
      </c>
      <c r="I48" s="368">
        <f t="shared" si="6"/>
        <v>7.9563461814010106</v>
      </c>
      <c r="J48" s="373">
        <f t="shared" si="5"/>
        <v>8.0169654270088149</v>
      </c>
      <c r="K48" s="374">
        <f t="shared" si="7"/>
        <v>6.163302665395193</v>
      </c>
    </row>
    <row r="49" spans="7:11">
      <c r="G49" s="351">
        <f t="shared" si="1"/>
        <v>37802</v>
      </c>
      <c r="H49" s="353">
        <f>VLOOKUP(G49,'Equity Risk Premium Inputs'!J:L,3,0)</f>
        <v>18.349101918581809</v>
      </c>
      <c r="I49" s="368">
        <f t="shared" si="6"/>
        <v>8.31656943058114</v>
      </c>
      <c r="J49" s="373">
        <f t="shared" si="5"/>
        <v>8.2245847827291954</v>
      </c>
      <c r="K49" s="374">
        <f t="shared" si="7"/>
        <v>6.163302665395193</v>
      </c>
    </row>
    <row r="50" spans="7:11">
      <c r="G50" s="351">
        <f t="shared" si="1"/>
        <v>37894</v>
      </c>
      <c r="H50" s="353">
        <f>VLOOKUP(G50,'Equity Risk Premium Inputs'!J:L,3,0)</f>
        <v>17.926438572415027</v>
      </c>
      <c r="I50" s="368">
        <f t="shared" si="6"/>
        <v>8.1250009778168053</v>
      </c>
      <c r="J50" s="373">
        <f t="shared" si="5"/>
        <v>8.2114522924292821</v>
      </c>
      <c r="K50" s="374">
        <f t="shared" si="7"/>
        <v>6.163302665395193</v>
      </c>
    </row>
    <row r="51" spans="7:11">
      <c r="G51" s="351">
        <f t="shared" si="1"/>
        <v>37986</v>
      </c>
      <c r="H51" s="353">
        <f>VLOOKUP(G51,'Equity Risk Premium Inputs'!J:L,3,0)</f>
        <v>18.223741627662211</v>
      </c>
      <c r="I51" s="368">
        <f t="shared" si="6"/>
        <v>8.2597509787628027</v>
      </c>
      <c r="J51" s="373">
        <f t="shared" si="5"/>
        <v>8.164416892140439</v>
      </c>
      <c r="K51" s="374">
        <f t="shared" si="7"/>
        <v>6.163302665395193</v>
      </c>
    </row>
    <row r="52" spans="7:11">
      <c r="G52" s="351">
        <f t="shared" si="1"/>
        <v>38077</v>
      </c>
      <c r="H52" s="353">
        <f>VLOOKUP(G52,'Equity Risk Premium Inputs'!J:L,3,0)</f>
        <v>16.885149997714624</v>
      </c>
      <c r="I52" s="368">
        <f t="shared" si="6"/>
        <v>7.6530460686777921</v>
      </c>
      <c r="J52" s="373">
        <f t="shared" si="5"/>
        <v>8.0885918639596355</v>
      </c>
      <c r="K52" s="374">
        <f t="shared" si="7"/>
        <v>6.163302665395193</v>
      </c>
    </row>
    <row r="53" spans="7:11">
      <c r="G53" s="351">
        <f t="shared" si="1"/>
        <v>38168</v>
      </c>
      <c r="H53" s="353">
        <f>VLOOKUP(G53,'Equity Risk Premium Inputs'!J:L,3,0)</f>
        <v>16.339445965610292</v>
      </c>
      <c r="I53" s="368">
        <f t="shared" si="6"/>
        <v>7.4057105046986189</v>
      </c>
      <c r="J53" s="373">
        <f t="shared" si="5"/>
        <v>7.8608771324890041</v>
      </c>
      <c r="K53" s="374">
        <f t="shared" si="7"/>
        <v>6.163302665395193</v>
      </c>
    </row>
    <row r="54" spans="7:11">
      <c r="G54" s="351">
        <f t="shared" si="1"/>
        <v>38260</v>
      </c>
      <c r="H54" s="353">
        <f>VLOOKUP(G54,'Equity Risk Premium Inputs'!J:L,3,0)</f>
        <v>15.369039357924443</v>
      </c>
      <c r="I54" s="368">
        <f t="shared" si="6"/>
        <v>6.965882225117193</v>
      </c>
      <c r="J54" s="373">
        <f t="shared" si="5"/>
        <v>7.5710974443141019</v>
      </c>
      <c r="K54" s="374">
        <f t="shared" si="7"/>
        <v>6.163302665395193</v>
      </c>
    </row>
    <row r="55" spans="7:11">
      <c r="G55" s="351">
        <f t="shared" si="1"/>
        <v>38352</v>
      </c>
      <c r="H55" s="353">
        <f>VLOOKUP(G55,'Equity Risk Premium Inputs'!J:L,3,0)</f>
        <v>15.002108514982751</v>
      </c>
      <c r="I55" s="368">
        <f t="shared" si="6"/>
        <v>6.7995740403849512</v>
      </c>
      <c r="J55" s="373">
        <f t="shared" si="5"/>
        <v>7.2060532097196388</v>
      </c>
      <c r="K55" s="374">
        <f t="shared" si="7"/>
        <v>6.163302665395193</v>
      </c>
    </row>
    <row r="56" spans="7:11">
      <c r="G56" s="351">
        <f t="shared" si="1"/>
        <v>38442</v>
      </c>
      <c r="H56" s="353">
        <f>VLOOKUP(G56,'Equity Risk Premium Inputs'!J:L,3,0)</f>
        <v>14.932877678278841</v>
      </c>
      <c r="I56" s="368">
        <f t="shared" si="6"/>
        <v>6.7681957711519356</v>
      </c>
      <c r="J56" s="373">
        <f t="shared" si="5"/>
        <v>6.9848406353381751</v>
      </c>
      <c r="K56" s="374">
        <f t="shared" si="7"/>
        <v>6.163302665395193</v>
      </c>
    </row>
    <row r="57" spans="7:11">
      <c r="G57" s="351">
        <f t="shared" si="1"/>
        <v>38533</v>
      </c>
      <c r="H57" s="353">
        <f>VLOOKUP(G57,'Equity Risk Premium Inputs'!J:L,3,0)</f>
        <v>13.973557421208577</v>
      </c>
      <c r="I57" s="368">
        <f t="shared" si="6"/>
        <v>6.3333922827039064</v>
      </c>
      <c r="J57" s="373">
        <f t="shared" si="5"/>
        <v>6.7167610798394968</v>
      </c>
      <c r="K57" s="374">
        <f t="shared" si="7"/>
        <v>6.163302665395193</v>
      </c>
    </row>
    <row r="58" spans="7:11">
      <c r="G58" s="351">
        <f t="shared" si="1"/>
        <v>38625</v>
      </c>
      <c r="H58" s="353">
        <f>VLOOKUP(G58,'Equity Risk Premium Inputs'!J:L,3,0)</f>
        <v>11.029199841957691</v>
      </c>
      <c r="I58" s="368">
        <f t="shared" si="6"/>
        <v>4.9988880467499772</v>
      </c>
      <c r="J58" s="373">
        <f t="shared" si="5"/>
        <v>6.2250125352476928</v>
      </c>
      <c r="K58" s="374">
        <f t="shared" si="7"/>
        <v>6.163302665395193</v>
      </c>
    </row>
    <row r="59" spans="7:11">
      <c r="G59" s="351">
        <f t="shared" si="1"/>
        <v>38717</v>
      </c>
      <c r="H59" s="353">
        <f>VLOOKUP(G59,'Equity Risk Premium Inputs'!J:L,3,0)</f>
        <v>9.2362245222491186</v>
      </c>
      <c r="I59" s="368">
        <f t="shared" si="6"/>
        <v>4.1862377165136921</v>
      </c>
      <c r="J59" s="373">
        <f t="shared" si="5"/>
        <v>5.5716784542798772</v>
      </c>
      <c r="K59" s="374">
        <f t="shared" si="7"/>
        <v>6.163302665395193</v>
      </c>
    </row>
    <row r="60" spans="7:11">
      <c r="G60" s="351">
        <f t="shared" si="1"/>
        <v>38807</v>
      </c>
      <c r="H60" s="353">
        <f>VLOOKUP(G60,'Equity Risk Premium Inputs'!J:L,3,0)</f>
        <v>8.7763287471754374</v>
      </c>
      <c r="I60" s="368">
        <f t="shared" si="6"/>
        <v>3.9777939920631815</v>
      </c>
      <c r="J60" s="373">
        <f t="shared" si="5"/>
        <v>4.8740780095076888</v>
      </c>
      <c r="K60" s="374">
        <f t="shared" si="7"/>
        <v>6.163302665395193</v>
      </c>
    </row>
    <row r="61" spans="7:11">
      <c r="G61" s="351">
        <f t="shared" si="1"/>
        <v>38898</v>
      </c>
      <c r="H61" s="353">
        <f>VLOOKUP(G61,'Equity Risk Premium Inputs'!J:L,3,0)</f>
        <v>8.3696334685587335</v>
      </c>
      <c r="I61" s="368">
        <f t="shared" si="6"/>
        <v>3.7934629257955645</v>
      </c>
      <c r="J61" s="373">
        <f t="shared" si="5"/>
        <v>4.2390956702806042</v>
      </c>
      <c r="K61" s="374">
        <f t="shared" si="7"/>
        <v>6.163302665395193</v>
      </c>
    </row>
    <row r="62" spans="7:11">
      <c r="G62" s="351">
        <f t="shared" si="1"/>
        <v>38990</v>
      </c>
      <c r="H62" s="353">
        <f>VLOOKUP(G62,'Equity Risk Premium Inputs'!J:L,3,0)</f>
        <v>8.3339815161778894</v>
      </c>
      <c r="I62" s="368">
        <f t="shared" si="6"/>
        <v>3.777303991226086</v>
      </c>
      <c r="J62" s="373">
        <f t="shared" si="5"/>
        <v>3.9336996563996309</v>
      </c>
      <c r="K62" s="374">
        <f t="shared" si="7"/>
        <v>6.163302665395193</v>
      </c>
    </row>
    <row r="63" spans="7:11">
      <c r="G63" s="351">
        <f t="shared" si="1"/>
        <v>39082</v>
      </c>
      <c r="H63" s="353">
        <f>VLOOKUP(G63,'Equity Risk Premium Inputs'!J:L,3,0)</f>
        <v>7.7282467486545023</v>
      </c>
      <c r="I63" s="368">
        <f t="shared" si="6"/>
        <v>3.5027600231900453</v>
      </c>
      <c r="J63" s="373">
        <f t="shared" si="5"/>
        <v>3.7628302330687196</v>
      </c>
      <c r="K63" s="374">
        <f t="shared" si="7"/>
        <v>6.163302665395193</v>
      </c>
    </row>
    <row r="64" spans="7:11">
      <c r="G64" s="351">
        <f t="shared" si="1"/>
        <v>39172</v>
      </c>
      <c r="H64" s="353">
        <f>VLOOKUP(G64,'Equity Risk Premium Inputs'!J:L,3,0)</f>
        <v>7.6777126868063199</v>
      </c>
      <c r="I64" s="368">
        <f t="shared" si="6"/>
        <v>3.4798559030955305</v>
      </c>
      <c r="J64" s="373">
        <f t="shared" si="5"/>
        <v>3.6383457108268065</v>
      </c>
      <c r="K64" s="374">
        <f t="shared" si="7"/>
        <v>6.163302665395193</v>
      </c>
    </row>
    <row r="65" spans="7:11">
      <c r="G65" s="351">
        <f t="shared" si="1"/>
        <v>39263</v>
      </c>
      <c r="H65" s="353">
        <f>VLOOKUP(G65,'Equity Risk Premium Inputs'!J:L,3,0)</f>
        <v>8.0554486886112446</v>
      </c>
      <c r="I65" s="368">
        <f t="shared" si="6"/>
        <v>3.651061431266883</v>
      </c>
      <c r="J65" s="373">
        <f t="shared" si="5"/>
        <v>3.6027453371946363</v>
      </c>
      <c r="K65" s="374">
        <f t="shared" si="7"/>
        <v>6.163302665395193</v>
      </c>
    </row>
    <row r="66" spans="7:11">
      <c r="G66" s="351">
        <f t="shared" si="1"/>
        <v>39355</v>
      </c>
      <c r="H66" s="353">
        <f>VLOOKUP(G66,'Equity Risk Premium Inputs'!J:L,3,0)</f>
        <v>8.1985023368597982</v>
      </c>
      <c r="I66" s="368">
        <f t="shared" si="6"/>
        <v>3.7158992420347343</v>
      </c>
      <c r="J66" s="373">
        <f t="shared" si="5"/>
        <v>3.5873941498967978</v>
      </c>
      <c r="K66" s="374">
        <f t="shared" si="7"/>
        <v>6.163302665395193</v>
      </c>
    </row>
    <row r="67" spans="7:11">
      <c r="G67" s="351">
        <f t="shared" si="1"/>
        <v>39447</v>
      </c>
      <c r="H67" s="353">
        <f>VLOOKUP(G67,'Equity Risk Premium Inputs'!J:L,3,0)</f>
        <v>8.1820620864708324</v>
      </c>
      <c r="I67" s="368">
        <f t="shared" ref="I67:I98" si="8">H67*$C$40</f>
        <v>3.7084478428097123</v>
      </c>
      <c r="J67" s="373">
        <f t="shared" si="5"/>
        <v>3.6388161048017151</v>
      </c>
      <c r="K67" s="374">
        <f t="shared" si="7"/>
        <v>6.163302665395193</v>
      </c>
    </row>
    <row r="68" spans="7:11">
      <c r="G68" s="351">
        <f t="shared" ref="G68:G103" si="9">EOMONTH(G67,3)</f>
        <v>39538</v>
      </c>
      <c r="H68" s="353">
        <f>VLOOKUP(G68,'Equity Risk Premium Inputs'!J:L,3,0)</f>
        <v>9.2931321816549275</v>
      </c>
      <c r="I68" s="368">
        <f t="shared" si="8"/>
        <v>4.212030613772658</v>
      </c>
      <c r="J68" s="373">
        <f t="shared" si="5"/>
        <v>3.8218597824709972</v>
      </c>
      <c r="K68" s="374">
        <f t="shared" si="7"/>
        <v>6.163302665395193</v>
      </c>
    </row>
    <row r="69" spans="7:11">
      <c r="G69" s="351">
        <f t="shared" si="9"/>
        <v>39629</v>
      </c>
      <c r="H69" s="353">
        <f>VLOOKUP(G69,'Equity Risk Premium Inputs'!J:L,3,0)</f>
        <v>10.737739819905146</v>
      </c>
      <c r="I69" s="368">
        <f t="shared" si="8"/>
        <v>4.8667863493266275</v>
      </c>
      <c r="J69" s="373">
        <f t="shared" si="5"/>
        <v>4.1257910119859336</v>
      </c>
      <c r="K69" s="374">
        <f t="shared" si="7"/>
        <v>6.163302665395193</v>
      </c>
    </row>
    <row r="70" spans="7:11">
      <c r="G70" s="351">
        <f t="shared" si="9"/>
        <v>39721</v>
      </c>
      <c r="H70" s="353">
        <f>VLOOKUP(G70,'Equity Risk Premium Inputs'!J:L,3,0)</f>
        <v>11.69715009806284</v>
      </c>
      <c r="I70" s="368">
        <f t="shared" si="8"/>
        <v>5.301630639042596</v>
      </c>
      <c r="J70" s="373">
        <f t="shared" si="5"/>
        <v>4.5222238612378982</v>
      </c>
      <c r="K70" s="374">
        <f t="shared" ref="K70:K103" si="10">$C$41</f>
        <v>6.163302665395193</v>
      </c>
    </row>
    <row r="71" spans="7:11">
      <c r="G71" s="351">
        <f t="shared" si="9"/>
        <v>39813</v>
      </c>
      <c r="H71" s="353">
        <f>VLOOKUP(G71,'Equity Risk Premium Inputs'!J:L,3,0)</f>
        <v>15.580570241095749</v>
      </c>
      <c r="I71" s="368">
        <f t="shared" si="8"/>
        <v>7.0617567417236327</v>
      </c>
      <c r="J71" s="373">
        <f t="shared" ref="J71:J102" si="11">AVERAGE(I68:I71)</f>
        <v>5.3605510859663781</v>
      </c>
      <c r="K71" s="374">
        <f t="shared" si="10"/>
        <v>6.163302665395193</v>
      </c>
    </row>
    <row r="72" spans="7:11">
      <c r="G72" s="351">
        <f t="shared" si="9"/>
        <v>39903</v>
      </c>
      <c r="H72" s="353">
        <f>VLOOKUP(G72,'Equity Risk Premium Inputs'!J:L,3,0)</f>
        <v>17.400969334456875</v>
      </c>
      <c r="I72" s="368">
        <f t="shared" si="8"/>
        <v>7.8868366567233572</v>
      </c>
      <c r="J72" s="373">
        <f t="shared" si="11"/>
        <v>6.2792525967040538</v>
      </c>
      <c r="K72" s="374">
        <f t="shared" si="10"/>
        <v>6.163302665395193</v>
      </c>
    </row>
    <row r="73" spans="7:11">
      <c r="G73" s="351">
        <f t="shared" si="9"/>
        <v>39994</v>
      </c>
      <c r="H73" s="353">
        <f>VLOOKUP(G73,'Equity Risk Premium Inputs'!J:L,3,0)</f>
        <v>18.936030684223834</v>
      </c>
      <c r="I73" s="368">
        <f t="shared" si="8"/>
        <v>8.582589743287782</v>
      </c>
      <c r="J73" s="373">
        <f t="shared" si="11"/>
        <v>7.2082034451943429</v>
      </c>
      <c r="K73" s="374">
        <f t="shared" si="10"/>
        <v>6.163302665395193</v>
      </c>
    </row>
    <row r="74" spans="7:11">
      <c r="G74" s="351">
        <f t="shared" si="9"/>
        <v>40086</v>
      </c>
      <c r="H74" s="353">
        <f>VLOOKUP(G74,'Equity Risk Premium Inputs'!J:L,3,0)</f>
        <v>19.633490501060468</v>
      </c>
      <c r="I74" s="368">
        <f t="shared" si="8"/>
        <v>8.8987072850345115</v>
      </c>
      <c r="J74" s="373">
        <f t="shared" si="11"/>
        <v>8.1074726066923208</v>
      </c>
      <c r="K74" s="374">
        <f t="shared" si="10"/>
        <v>6.163302665395193</v>
      </c>
    </row>
    <row r="75" spans="7:11">
      <c r="G75" s="351">
        <f t="shared" si="9"/>
        <v>40178</v>
      </c>
      <c r="H75" s="353">
        <f>VLOOKUP(G75,'Equity Risk Premium Inputs'!J:L,3,0)</f>
        <v>19.906121417195202</v>
      </c>
      <c r="I75" s="368">
        <f t="shared" si="8"/>
        <v>9.0222748554266818</v>
      </c>
      <c r="J75" s="373">
        <f t="shared" si="11"/>
        <v>8.5976021351180822</v>
      </c>
      <c r="K75" s="374">
        <f t="shared" si="10"/>
        <v>6.163302665395193</v>
      </c>
    </row>
    <row r="76" spans="7:11">
      <c r="G76" s="351">
        <f t="shared" si="9"/>
        <v>40268</v>
      </c>
      <c r="H76" s="353">
        <f>VLOOKUP(G76,'Equity Risk Premium Inputs'!J:L,3,0)</f>
        <v>20.479095934191651</v>
      </c>
      <c r="I76" s="368">
        <f t="shared" si="8"/>
        <v>9.2819705273837396</v>
      </c>
      <c r="J76" s="373">
        <f t="shared" si="11"/>
        <v>8.9463856027831792</v>
      </c>
      <c r="K76" s="374">
        <f t="shared" si="10"/>
        <v>6.163302665395193</v>
      </c>
    </row>
    <row r="77" spans="7:11">
      <c r="G77" s="351">
        <f t="shared" si="9"/>
        <v>40359</v>
      </c>
      <c r="H77" s="353">
        <f>VLOOKUP(G77,'Equity Risk Premium Inputs'!J:L,3,0)</f>
        <v>20.828206866108591</v>
      </c>
      <c r="I77" s="368">
        <f t="shared" si="8"/>
        <v>9.4402019938143606</v>
      </c>
      <c r="J77" s="373">
        <f t="shared" si="11"/>
        <v>9.1607886654148238</v>
      </c>
      <c r="K77" s="374">
        <f t="shared" si="10"/>
        <v>6.163302665395193</v>
      </c>
    </row>
    <row r="78" spans="7:11">
      <c r="G78" s="351">
        <f t="shared" si="9"/>
        <v>40451</v>
      </c>
      <c r="H78" s="353">
        <f>VLOOKUP(G78,'Equity Risk Premium Inputs'!J:L,3,0)</f>
        <v>21.859174855672368</v>
      </c>
      <c r="I78" s="368">
        <f t="shared" si="8"/>
        <v>9.9074791883036966</v>
      </c>
      <c r="J78" s="373">
        <f t="shared" si="11"/>
        <v>9.4129816412321201</v>
      </c>
      <c r="K78" s="374">
        <f t="shared" si="10"/>
        <v>6.163302665395193</v>
      </c>
    </row>
    <row r="79" spans="7:11">
      <c r="G79" s="351">
        <f t="shared" si="9"/>
        <v>40543</v>
      </c>
      <c r="H79" s="353">
        <f>VLOOKUP(G79,'Equity Risk Premium Inputs'!J:L,3,0)</f>
        <v>22.283261845223503</v>
      </c>
      <c r="I79" s="368">
        <f t="shared" si="8"/>
        <v>10.099692894939469</v>
      </c>
      <c r="J79" s="373">
        <f t="shared" si="11"/>
        <v>9.6823361511103165</v>
      </c>
      <c r="K79" s="374">
        <f t="shared" si="10"/>
        <v>6.163302665395193</v>
      </c>
    </row>
    <row r="80" spans="7:11">
      <c r="G80" s="351">
        <f t="shared" si="9"/>
        <v>40633</v>
      </c>
      <c r="H80" s="353">
        <f>VLOOKUP(G80,'Equity Risk Premium Inputs'!J:L,3,0)</f>
        <v>21.854668158943458</v>
      </c>
      <c r="I80" s="368">
        <f t="shared" si="8"/>
        <v>9.9054365675577412</v>
      </c>
      <c r="J80" s="373">
        <f t="shared" si="11"/>
        <v>9.8382026611538169</v>
      </c>
      <c r="K80" s="374">
        <f t="shared" si="10"/>
        <v>6.163302665395193</v>
      </c>
    </row>
    <row r="81" spans="7:11">
      <c r="G81" s="351">
        <f t="shared" si="9"/>
        <v>40724</v>
      </c>
      <c r="H81" s="353">
        <f>VLOOKUP(G81,'Equity Risk Premium Inputs'!J:L,3,0)</f>
        <v>21.146642366598677</v>
      </c>
      <c r="I81" s="368">
        <f t="shared" si="8"/>
        <v>9.5845300901287516</v>
      </c>
      <c r="J81" s="373">
        <f t="shared" si="11"/>
        <v>9.8742846852324142</v>
      </c>
      <c r="K81" s="374">
        <f t="shared" si="10"/>
        <v>6.163302665395193</v>
      </c>
    </row>
    <row r="82" spans="7:11">
      <c r="G82" s="351">
        <f t="shared" si="9"/>
        <v>40816</v>
      </c>
      <c r="H82" s="353">
        <f>VLOOKUP(G82,'Equity Risk Premium Inputs'!J:L,3,0)</f>
        <v>21.202931053999471</v>
      </c>
      <c r="I82" s="368">
        <f t="shared" si="8"/>
        <v>9.6100424437579459</v>
      </c>
      <c r="J82" s="373">
        <f t="shared" si="11"/>
        <v>9.799925499095977</v>
      </c>
      <c r="K82" s="374">
        <f t="shared" si="10"/>
        <v>6.163302665395193</v>
      </c>
    </row>
    <row r="83" spans="7:11">
      <c r="G83" s="351">
        <f t="shared" si="9"/>
        <v>40908</v>
      </c>
      <c r="H83" s="353">
        <f>VLOOKUP(G83,'Equity Risk Premium Inputs'!J:L,3,0)</f>
        <v>19.398240953979222</v>
      </c>
      <c r="I83" s="368">
        <f t="shared" si="8"/>
        <v>8.7920824921430043</v>
      </c>
      <c r="J83" s="373">
        <f t="shared" si="11"/>
        <v>9.4730228983968612</v>
      </c>
      <c r="K83" s="374">
        <f t="shared" si="10"/>
        <v>6.163302665395193</v>
      </c>
    </row>
    <row r="84" spans="7:11">
      <c r="G84" s="351">
        <f t="shared" si="9"/>
        <v>40999</v>
      </c>
      <c r="H84" s="353">
        <f>VLOOKUP(G84,'Equity Risk Premium Inputs'!J:L,3,0)</f>
        <v>17.200495708014277</v>
      </c>
      <c r="I84" s="368">
        <f t="shared" si="8"/>
        <v>7.7959737447013868</v>
      </c>
      <c r="J84" s="373">
        <f t="shared" si="11"/>
        <v>8.9456571926827717</v>
      </c>
      <c r="K84" s="374">
        <f t="shared" si="10"/>
        <v>6.163302665395193</v>
      </c>
    </row>
    <row r="85" spans="7:11">
      <c r="G85" s="351">
        <f t="shared" si="9"/>
        <v>41090</v>
      </c>
      <c r="H85" s="353">
        <f>VLOOKUP(G85,'Equity Risk Premium Inputs'!J:L,3,0)</f>
        <v>16.817022262128944</v>
      </c>
      <c r="I85" s="368">
        <f t="shared" si="8"/>
        <v>7.6221677703468638</v>
      </c>
      <c r="J85" s="373">
        <f t="shared" si="11"/>
        <v>8.4550666127372995</v>
      </c>
      <c r="K85" s="374">
        <f t="shared" si="10"/>
        <v>6.163302665395193</v>
      </c>
    </row>
    <row r="86" spans="7:11">
      <c r="G86" s="351">
        <f t="shared" si="9"/>
        <v>41182</v>
      </c>
      <c r="H86" s="353">
        <f>VLOOKUP(G86,'Equity Risk Premium Inputs'!J:L,3,0)</f>
        <v>16.332221523032715</v>
      </c>
      <c r="I86" s="368">
        <f t="shared" si="8"/>
        <v>7.4024360894950707</v>
      </c>
      <c r="J86" s="373">
        <f t="shared" si="11"/>
        <v>7.9031650241715816</v>
      </c>
      <c r="K86" s="374">
        <f t="shared" si="10"/>
        <v>6.163302665395193</v>
      </c>
    </row>
    <row r="87" spans="7:11">
      <c r="G87" s="351">
        <f t="shared" si="9"/>
        <v>41274</v>
      </c>
      <c r="H87" s="353">
        <f>VLOOKUP(G87,'Equity Risk Premium Inputs'!J:L,3,0)</f>
        <v>16.074379976437161</v>
      </c>
      <c r="I87" s="368">
        <f t="shared" si="8"/>
        <v>7.2855716710692953</v>
      </c>
      <c r="J87" s="373">
        <f t="shared" si="11"/>
        <v>7.5265373189031548</v>
      </c>
      <c r="K87" s="374">
        <f t="shared" si="10"/>
        <v>6.163302665395193</v>
      </c>
    </row>
    <row r="88" spans="7:11">
      <c r="G88" s="351">
        <f t="shared" si="9"/>
        <v>41364</v>
      </c>
      <c r="H88" s="353">
        <f>VLOOKUP(G88,'Equity Risk Premium Inputs'!J:L,3,0)</f>
        <v>15.888145098323141</v>
      </c>
      <c r="I88" s="368">
        <f t="shared" si="8"/>
        <v>7.2011623467817349</v>
      </c>
      <c r="J88" s="373">
        <f t="shared" si="11"/>
        <v>7.3778344694232416</v>
      </c>
      <c r="K88" s="374">
        <f t="shared" si="10"/>
        <v>6.163302665395193</v>
      </c>
    </row>
    <row r="89" spans="7:11">
      <c r="G89" s="351">
        <f t="shared" si="9"/>
        <v>41455</v>
      </c>
      <c r="H89" s="353">
        <f>VLOOKUP(G89,'Equity Risk Premium Inputs'!J:L,3,0)</f>
        <v>14.73689133417388</v>
      </c>
      <c r="I89" s="368">
        <f t="shared" si="8"/>
        <v>6.6793666804734393</v>
      </c>
      <c r="J89" s="373">
        <f t="shared" si="11"/>
        <v>7.1421341969548848</v>
      </c>
      <c r="K89" s="374">
        <f t="shared" si="10"/>
        <v>6.163302665395193</v>
      </c>
    </row>
    <row r="90" spans="7:11">
      <c r="G90" s="351">
        <f t="shared" si="9"/>
        <v>41547</v>
      </c>
      <c r="H90" s="353">
        <f>VLOOKUP(G90,'Equity Risk Premium Inputs'!J:L,3,0)</f>
        <v>13.695081251303032</v>
      </c>
      <c r="I90" s="368">
        <f t="shared" si="8"/>
        <v>6.2071754023324246</v>
      </c>
      <c r="J90" s="373">
        <f t="shared" si="11"/>
        <v>6.8433190251642237</v>
      </c>
      <c r="K90" s="374">
        <f t="shared" si="10"/>
        <v>6.163302665395193</v>
      </c>
    </row>
    <row r="91" spans="7:11">
      <c r="G91" s="351">
        <f t="shared" si="9"/>
        <v>41639</v>
      </c>
      <c r="H91" s="353">
        <f>VLOOKUP(G91,'Equity Risk Premium Inputs'!J:L,3,0)</f>
        <v>13.437817854344702</v>
      </c>
      <c r="I91" s="368">
        <f t="shared" si="8"/>
        <v>6.0905730251564369</v>
      </c>
      <c r="J91" s="373">
        <f t="shared" si="11"/>
        <v>6.5445693636860094</v>
      </c>
      <c r="K91" s="374">
        <f t="shared" si="10"/>
        <v>6.163302665395193</v>
      </c>
    </row>
    <row r="92" spans="7:11">
      <c r="G92" s="351">
        <f t="shared" si="9"/>
        <v>41729</v>
      </c>
      <c r="H92" s="353">
        <f>VLOOKUP(G92,'Equity Risk Premium Inputs'!J:L,3,0)</f>
        <v>13.587911239703907</v>
      </c>
      <c r="I92" s="368">
        <f t="shared" si="8"/>
        <v>6.1586015349957499</v>
      </c>
      <c r="J92" s="373">
        <f t="shared" si="11"/>
        <v>6.2839291607395129</v>
      </c>
      <c r="K92" s="374">
        <f t="shared" si="10"/>
        <v>6.163302665395193</v>
      </c>
    </row>
    <row r="93" spans="7:11">
      <c r="G93" s="351">
        <f t="shared" si="9"/>
        <v>41820</v>
      </c>
      <c r="H93" s="353">
        <f>VLOOKUP(G93,'Equity Risk Premium Inputs'!J:L,3,0)</f>
        <v>13.391543444830809</v>
      </c>
      <c r="I93" s="368">
        <f t="shared" si="8"/>
        <v>6.0695995551038395</v>
      </c>
      <c r="J93" s="373">
        <f t="shared" si="11"/>
        <v>6.1314873793971127</v>
      </c>
      <c r="K93" s="374">
        <f t="shared" si="10"/>
        <v>6.163302665395193</v>
      </c>
    </row>
    <row r="94" spans="7:11">
      <c r="G94" s="351">
        <f t="shared" si="9"/>
        <v>41912</v>
      </c>
      <c r="H94" s="353">
        <f>VLOOKUP(G94,'Equity Risk Premium Inputs'!J:L,3,0)</f>
        <v>11.727674507888029</v>
      </c>
      <c r="I94" s="368">
        <f t="shared" si="8"/>
        <v>5.3154655599430907</v>
      </c>
      <c r="J94" s="373">
        <f t="shared" si="11"/>
        <v>5.9085599187997797</v>
      </c>
      <c r="K94" s="374">
        <f t="shared" si="10"/>
        <v>6.163302665395193</v>
      </c>
    </row>
    <row r="95" spans="7:11">
      <c r="G95" s="351">
        <f t="shared" si="9"/>
        <v>42004</v>
      </c>
      <c r="H95" s="353">
        <f>VLOOKUP(G95,'Equity Risk Premium Inputs'!J:L,3,0)</f>
        <v>9.1985566986479217</v>
      </c>
      <c r="I95" s="368">
        <f t="shared" si="8"/>
        <v>4.1691651060029287</v>
      </c>
      <c r="J95" s="373">
        <f t="shared" si="11"/>
        <v>5.4282079390114024</v>
      </c>
      <c r="K95" s="374">
        <f t="shared" si="10"/>
        <v>6.163302665395193</v>
      </c>
    </row>
    <row r="96" spans="7:11">
      <c r="G96" s="351">
        <f t="shared" si="9"/>
        <v>42094</v>
      </c>
      <c r="H96" s="353">
        <f>VLOOKUP(G96,'Equity Risk Premium Inputs'!J:L,3,0)</f>
        <v>9.7694893559713663</v>
      </c>
      <c r="I96" s="368">
        <f t="shared" si="8"/>
        <v>4.4279353229805896</v>
      </c>
      <c r="J96" s="373">
        <f t="shared" si="11"/>
        <v>4.9955413860076128</v>
      </c>
      <c r="K96" s="374">
        <f t="shared" si="10"/>
        <v>6.163302665395193</v>
      </c>
    </row>
    <row r="97" spans="7:11">
      <c r="G97" s="351">
        <f t="shared" si="9"/>
        <v>42185</v>
      </c>
      <c r="H97" s="353">
        <f>VLOOKUP(G97,'Equity Risk Premium Inputs'!J:L,3,0)</f>
        <v>8.8914883822608815</v>
      </c>
      <c r="I97" s="368">
        <f t="shared" si="8"/>
        <v>4.0299890861358021</v>
      </c>
      <c r="J97" s="373">
        <f t="shared" si="11"/>
        <v>4.485638768765603</v>
      </c>
      <c r="K97" s="374">
        <f t="shared" si="10"/>
        <v>6.163302665395193</v>
      </c>
    </row>
    <row r="98" spans="7:11">
      <c r="G98" s="351">
        <f t="shared" si="9"/>
        <v>42277</v>
      </c>
      <c r="H98" s="353">
        <f>VLOOKUP(G98,'Equity Risk Premium Inputs'!J:L,3,0)</f>
        <v>9.9799506688404112</v>
      </c>
      <c r="I98" s="368">
        <f t="shared" si="8"/>
        <v>4.5233250662330455</v>
      </c>
      <c r="J98" s="373">
        <f t="shared" si="11"/>
        <v>4.2876036453380912</v>
      </c>
      <c r="K98" s="374">
        <f t="shared" si="10"/>
        <v>6.163302665395193</v>
      </c>
    </row>
    <row r="99" spans="7:11">
      <c r="G99" s="351">
        <f t="shared" si="9"/>
        <v>42369</v>
      </c>
      <c r="H99" s="353">
        <f>VLOOKUP(G99,'Equity Risk Premium Inputs'!J:L,3,0)</f>
        <v>10.684330552867532</v>
      </c>
      <c r="I99" s="368">
        <f t="shared" ref="I99:I103" si="12">H99*$C$40</f>
        <v>4.8425790677100293</v>
      </c>
      <c r="J99" s="373">
        <f t="shared" si="11"/>
        <v>4.4559571357648666</v>
      </c>
      <c r="K99" s="374">
        <f t="shared" si="10"/>
        <v>6.163302665395193</v>
      </c>
    </row>
    <row r="100" spans="7:11">
      <c r="G100" s="351">
        <f t="shared" si="9"/>
        <v>42460</v>
      </c>
      <c r="H100" s="353">
        <f>VLOOKUP(G100,'Equity Risk Premium Inputs'!J:L,3,0)</f>
        <v>11.308796124238224</v>
      </c>
      <c r="I100" s="368">
        <f t="shared" si="12"/>
        <v>5.1256126082263966</v>
      </c>
      <c r="J100" s="373">
        <f t="shared" si="11"/>
        <v>4.6303764570763191</v>
      </c>
      <c r="K100" s="374">
        <f t="shared" si="10"/>
        <v>6.163302665395193</v>
      </c>
    </row>
    <row r="101" spans="7:11">
      <c r="G101" s="351">
        <f t="shared" si="9"/>
        <v>42551</v>
      </c>
      <c r="H101" s="353">
        <f>VLOOKUP(G101,'Equity Risk Premium Inputs'!J:L,3,0)</f>
        <v>10.998082501698553</v>
      </c>
      <c r="I101" s="368">
        <f t="shared" si="12"/>
        <v>4.9847843853332803</v>
      </c>
      <c r="J101" s="373">
        <f t="shared" si="11"/>
        <v>4.8690752818756886</v>
      </c>
      <c r="K101" s="374">
        <f t="shared" si="10"/>
        <v>6.163302665395193</v>
      </c>
    </row>
    <row r="102" spans="7:11">
      <c r="G102" s="351">
        <f t="shared" si="9"/>
        <v>42643</v>
      </c>
      <c r="H102" s="353">
        <f>VLOOKUP(G102,'Equity Risk Premium Inputs'!J:L,3,0)</f>
        <v>10.572993249154758</v>
      </c>
      <c r="I102" s="368">
        <f t="shared" si="12"/>
        <v>4.7921164117909782</v>
      </c>
      <c r="J102" s="373">
        <f t="shared" si="11"/>
        <v>4.9362731182651709</v>
      </c>
      <c r="K102" s="374">
        <f t="shared" si="10"/>
        <v>6.163302665395193</v>
      </c>
    </row>
    <row r="103" spans="7:11">
      <c r="G103" s="433">
        <f t="shared" si="9"/>
        <v>42735</v>
      </c>
      <c r="H103" s="434">
        <f>VLOOKUP(G103,'Equity Risk Premium Inputs'!J:L,3,0)</f>
        <v>10.484130498722317</v>
      </c>
      <c r="I103" s="435">
        <f t="shared" si="12"/>
        <v>4.7518401499312422</v>
      </c>
      <c r="J103" s="436">
        <f t="shared" ref="J103" si="13">AVERAGE(I100:I103)</f>
        <v>4.9135883888204743</v>
      </c>
      <c r="K103" s="437">
        <f t="shared" si="10"/>
        <v>6.163302665395193</v>
      </c>
    </row>
    <row r="104" spans="7:11">
      <c r="G104" s="350"/>
    </row>
    <row r="105" spans="7:11">
      <c r="G105" s="350"/>
    </row>
    <row r="106" spans="7:11">
      <c r="G106" s="350"/>
    </row>
    <row r="107" spans="7:11">
      <c r="G107" s="350"/>
    </row>
    <row r="108" spans="7:11">
      <c r="G108" s="350"/>
    </row>
    <row r="109" spans="7:11">
      <c r="G109" s="350"/>
    </row>
    <row r="110" spans="7:11">
      <c r="G110" s="350"/>
    </row>
    <row r="111" spans="7:11">
      <c r="G111" s="350"/>
    </row>
    <row r="112" spans="7:11">
      <c r="G112" s="350"/>
    </row>
    <row r="113" spans="7:7">
      <c r="G113" s="350"/>
    </row>
    <row r="114" spans="7:7">
      <c r="G114" s="350"/>
    </row>
    <row r="115" spans="7:7">
      <c r="G115" s="350"/>
    </row>
    <row r="116" spans="7:7">
      <c r="G116" s="350"/>
    </row>
    <row r="117" spans="7:7">
      <c r="G117" s="350"/>
    </row>
    <row r="118" spans="7:7">
      <c r="G118" s="350"/>
    </row>
    <row r="119" spans="7:7">
      <c r="G119" s="350"/>
    </row>
    <row r="120" spans="7:7">
      <c r="G120" s="350"/>
    </row>
    <row r="121" spans="7:7">
      <c r="G121" s="350"/>
    </row>
    <row r="122" spans="7:7">
      <c r="G122" s="350"/>
    </row>
    <row r="123" spans="7:7">
      <c r="G123" s="350"/>
    </row>
    <row r="124" spans="7:7">
      <c r="G124" s="350"/>
    </row>
    <row r="125" spans="7:7">
      <c r="G125" s="350"/>
    </row>
    <row r="126" spans="7:7">
      <c r="G126" s="350"/>
    </row>
    <row r="127" spans="7:7">
      <c r="G127" s="350"/>
    </row>
    <row r="128" spans="7:7">
      <c r="G128" s="350"/>
    </row>
    <row r="129" spans="7:7">
      <c r="G129" s="350"/>
    </row>
    <row r="130" spans="7:7">
      <c r="G130" s="350"/>
    </row>
    <row r="131" spans="7:7">
      <c r="G131" s="350"/>
    </row>
    <row r="132" spans="7:7">
      <c r="G132" s="350"/>
    </row>
    <row r="133" spans="7:7">
      <c r="G133" s="350"/>
    </row>
    <row r="134" spans="7:7">
      <c r="G134" s="350"/>
    </row>
    <row r="135" spans="7:7">
      <c r="G135" s="350"/>
    </row>
    <row r="136" spans="7:7">
      <c r="G136" s="350"/>
    </row>
    <row r="137" spans="7:7">
      <c r="G137" s="350"/>
    </row>
    <row r="138" spans="7:7">
      <c r="G138" s="350"/>
    </row>
    <row r="139" spans="7:7">
      <c r="G139" s="350"/>
    </row>
    <row r="140" spans="7:7">
      <c r="G140" s="350"/>
    </row>
    <row r="141" spans="7:7">
      <c r="G141" s="350"/>
    </row>
    <row r="142" spans="7:7">
      <c r="G142" s="350"/>
    </row>
    <row r="143" spans="7:7">
      <c r="G143" s="350"/>
    </row>
    <row r="144" spans="7:7">
      <c r="G144" s="350"/>
    </row>
    <row r="145" spans="7:7">
      <c r="G145" s="350"/>
    </row>
    <row r="146" spans="7:7">
      <c r="G146" s="350"/>
    </row>
    <row r="147" spans="7:7">
      <c r="G147" s="350"/>
    </row>
    <row r="148" spans="7:7">
      <c r="G148" s="350"/>
    </row>
    <row r="149" spans="7:7">
      <c r="G149" s="350"/>
    </row>
    <row r="150" spans="7:7">
      <c r="G150" s="350"/>
    </row>
    <row r="151" spans="7:7">
      <c r="G151" s="350"/>
    </row>
    <row r="152" spans="7:7">
      <c r="G152" s="350"/>
    </row>
    <row r="153" spans="7:7">
      <c r="G153" s="350"/>
    </row>
    <row r="154" spans="7:7">
      <c r="G154" s="350"/>
    </row>
    <row r="155" spans="7:7">
      <c r="G155" s="350"/>
    </row>
    <row r="156" spans="7:7">
      <c r="G156" s="350"/>
    </row>
    <row r="157" spans="7:7">
      <c r="G157" s="350"/>
    </row>
    <row r="158" spans="7:7">
      <c r="G158" s="350"/>
    </row>
    <row r="159" spans="7:7">
      <c r="G159" s="350"/>
    </row>
    <row r="160" spans="7:7">
      <c r="G160" s="350"/>
    </row>
    <row r="161" spans="7:7">
      <c r="G161" s="350"/>
    </row>
    <row r="162" spans="7:7">
      <c r="G162" s="350"/>
    </row>
    <row r="163" spans="7:7">
      <c r="G163" s="350"/>
    </row>
    <row r="164" spans="7:7">
      <c r="G164" s="350"/>
    </row>
    <row r="165" spans="7:7">
      <c r="G165" s="350"/>
    </row>
    <row r="166" spans="7:7">
      <c r="G166" s="350"/>
    </row>
    <row r="167" spans="7:7">
      <c r="G167" s="350"/>
    </row>
    <row r="168" spans="7:7">
      <c r="G168" s="350"/>
    </row>
    <row r="169" spans="7:7">
      <c r="G169" s="350"/>
    </row>
    <row r="170" spans="7:7">
      <c r="G170" s="350"/>
    </row>
    <row r="171" spans="7:7">
      <c r="G171" s="350"/>
    </row>
    <row r="172" spans="7:7">
      <c r="G172" s="350"/>
    </row>
    <row r="173" spans="7:7">
      <c r="G173" s="350"/>
    </row>
    <row r="174" spans="7:7">
      <c r="G174" s="350"/>
    </row>
    <row r="175" spans="7:7">
      <c r="G175" s="350"/>
    </row>
    <row r="176" spans="7:7">
      <c r="G176" s="350"/>
    </row>
    <row r="177" spans="7:7">
      <c r="G177" s="350"/>
    </row>
    <row r="178" spans="7:7">
      <c r="G178" s="350"/>
    </row>
    <row r="179" spans="7:7">
      <c r="G179" s="350"/>
    </row>
    <row r="180" spans="7:7">
      <c r="G180" s="350"/>
    </row>
    <row r="181" spans="7:7">
      <c r="G181" s="350"/>
    </row>
    <row r="182" spans="7:7">
      <c r="G182" s="350"/>
    </row>
    <row r="183" spans="7:7">
      <c r="G183" s="350"/>
    </row>
    <row r="184" spans="7:7">
      <c r="G184" s="350"/>
    </row>
    <row r="185" spans="7:7">
      <c r="G185" s="350"/>
    </row>
    <row r="186" spans="7:7">
      <c r="G186" s="350"/>
    </row>
    <row r="187" spans="7:7">
      <c r="G187" s="350"/>
    </row>
    <row r="188" spans="7:7">
      <c r="G188" s="350"/>
    </row>
    <row r="189" spans="7:7">
      <c r="G189" s="350"/>
    </row>
    <row r="190" spans="7:7">
      <c r="G190" s="350"/>
    </row>
    <row r="191" spans="7:7">
      <c r="G191" s="350"/>
    </row>
    <row r="192" spans="7:7">
      <c r="G192" s="350"/>
    </row>
    <row r="193" spans="7:7">
      <c r="G193" s="350"/>
    </row>
    <row r="194" spans="7:7">
      <c r="G194" s="350"/>
    </row>
    <row r="195" spans="7:7">
      <c r="G195" s="350"/>
    </row>
    <row r="196" spans="7:7">
      <c r="G196" s="350"/>
    </row>
    <row r="197" spans="7:7">
      <c r="G197" s="350"/>
    </row>
    <row r="198" spans="7:7">
      <c r="G198" s="350"/>
    </row>
    <row r="199" spans="7:7">
      <c r="G199" s="350"/>
    </row>
    <row r="200" spans="7:7">
      <c r="G200" s="350"/>
    </row>
    <row r="201" spans="7:7">
      <c r="G201" s="350"/>
    </row>
    <row r="202" spans="7:7">
      <c r="G202" s="350"/>
    </row>
    <row r="203" spans="7:7">
      <c r="G203" s="350"/>
    </row>
    <row r="204" spans="7:7">
      <c r="G204" s="350"/>
    </row>
    <row r="205" spans="7:7">
      <c r="G205" s="350"/>
    </row>
    <row r="206" spans="7:7">
      <c r="G206" s="350"/>
    </row>
    <row r="207" spans="7:7">
      <c r="G207" s="350"/>
    </row>
    <row r="208" spans="7:7">
      <c r="G208" s="350"/>
    </row>
    <row r="209" spans="7:7">
      <c r="G209" s="350"/>
    </row>
    <row r="210" spans="7:7">
      <c r="G210" s="350"/>
    </row>
    <row r="211" spans="7:7">
      <c r="G211" s="350"/>
    </row>
    <row r="212" spans="7:7">
      <c r="G212" s="350"/>
    </row>
    <row r="213" spans="7:7">
      <c r="G213" s="350"/>
    </row>
    <row r="214" spans="7:7">
      <c r="G214" s="350"/>
    </row>
    <row r="215" spans="7:7">
      <c r="G215" s="350"/>
    </row>
    <row r="216" spans="7:7">
      <c r="G216" s="350"/>
    </row>
    <row r="217" spans="7:7">
      <c r="G217" s="350"/>
    </row>
    <row r="218" spans="7:7">
      <c r="G218" s="350"/>
    </row>
    <row r="219" spans="7:7">
      <c r="G219" s="350"/>
    </row>
    <row r="220" spans="7:7">
      <c r="G220" s="350"/>
    </row>
    <row r="221" spans="7:7">
      <c r="G221" s="350"/>
    </row>
    <row r="222" spans="7:7">
      <c r="G222" s="350"/>
    </row>
    <row r="223" spans="7:7">
      <c r="G223" s="350"/>
    </row>
    <row r="224" spans="7:7">
      <c r="G224" s="350"/>
    </row>
    <row r="225" spans="7:7">
      <c r="G225" s="350"/>
    </row>
    <row r="226" spans="7:7">
      <c r="G226" s="350"/>
    </row>
    <row r="227" spans="7:7">
      <c r="G227" s="350"/>
    </row>
    <row r="228" spans="7:7">
      <c r="G228" s="350"/>
    </row>
    <row r="229" spans="7:7">
      <c r="G229" s="350"/>
    </row>
    <row r="230" spans="7:7">
      <c r="G230" s="350"/>
    </row>
    <row r="231" spans="7:7">
      <c r="G231" s="350"/>
    </row>
    <row r="232" spans="7:7">
      <c r="G232" s="350"/>
    </row>
    <row r="233" spans="7:7">
      <c r="G233" s="350"/>
    </row>
    <row r="234" spans="7:7">
      <c r="G234" s="350"/>
    </row>
    <row r="235" spans="7:7">
      <c r="G235" s="350"/>
    </row>
    <row r="236" spans="7:7">
      <c r="G236" s="350"/>
    </row>
    <row r="237" spans="7:7">
      <c r="G237" s="350"/>
    </row>
    <row r="238" spans="7:7">
      <c r="G238" s="350"/>
    </row>
    <row r="239" spans="7:7">
      <c r="G239" s="350"/>
    </row>
    <row r="240" spans="7:7">
      <c r="G240" s="350"/>
    </row>
    <row r="241" spans="7:7">
      <c r="G241" s="350"/>
    </row>
    <row r="242" spans="7:7">
      <c r="G242" s="350"/>
    </row>
    <row r="243" spans="7:7">
      <c r="G243" s="350"/>
    </row>
    <row r="244" spans="7:7">
      <c r="G244" s="350"/>
    </row>
    <row r="245" spans="7:7">
      <c r="G245" s="350"/>
    </row>
    <row r="246" spans="7:7">
      <c r="G246" s="350"/>
    </row>
    <row r="247" spans="7:7">
      <c r="G247" s="35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25"/>
  <sheetViews>
    <sheetView topLeftCell="A372" workbookViewId="0">
      <selection activeCell="C408" sqref="C408"/>
    </sheetView>
  </sheetViews>
  <sheetFormatPr defaultColWidth="9.109375" defaultRowHeight="14.4"/>
  <cols>
    <col min="1" max="2" width="10.6640625" style="224" bestFit="1" customWidth="1"/>
    <col min="3" max="3" width="47.88671875" style="224" bestFit="1" customWidth="1"/>
    <col min="4" max="16384" width="9.109375" style="224"/>
  </cols>
  <sheetData>
    <row r="1" spans="1:4">
      <c r="B1" s="83" t="e">
        <f ca="1">_xll.Thomson.Reuters.AFOSpreadsheetFormulas.DSGRID("USBD10Y"," ","Base Date","MTE","M","RowHeader=true;ColHeader=true;DispSeriesDescription=false;YearlyTSFormat=false;QuarterlyTSFormat=false","")</f>
        <v>#NAME?</v>
      </c>
      <c r="C1" s="357" t="s">
        <v>299</v>
      </c>
      <c r="D1" s="224" t="s">
        <v>299</v>
      </c>
    </row>
    <row r="2" spans="1:4">
      <c r="A2" s="350">
        <f t="shared" ref="A2:A65" si="0">EOMONTH(B2,0)</f>
        <v>30347</v>
      </c>
      <c r="B2" s="350">
        <v>30320</v>
      </c>
      <c r="C2" s="346">
        <v>10.332000000000001</v>
      </c>
      <c r="D2" s="224">
        <v>10.332000000000001</v>
      </c>
    </row>
    <row r="3" spans="1:4">
      <c r="A3" s="350">
        <f t="shared" si="0"/>
        <v>30375</v>
      </c>
      <c r="B3" s="350">
        <v>30351</v>
      </c>
      <c r="C3" s="346">
        <v>10.959</v>
      </c>
      <c r="D3" s="224">
        <v>10.959</v>
      </c>
    </row>
    <row r="4" spans="1:4">
      <c r="A4" s="350">
        <f t="shared" si="0"/>
        <v>30406</v>
      </c>
      <c r="B4" s="350">
        <v>30379</v>
      </c>
      <c r="C4" s="346">
        <v>10.311999999999999</v>
      </c>
      <c r="D4" s="224">
        <v>10.311999999999999</v>
      </c>
    </row>
    <row r="5" spans="1:4">
      <c r="A5" s="350">
        <f t="shared" si="0"/>
        <v>30436</v>
      </c>
      <c r="B5" s="350">
        <v>30410</v>
      </c>
      <c r="C5" s="346">
        <v>10.57</v>
      </c>
      <c r="D5" s="224">
        <v>10.57</v>
      </c>
    </row>
    <row r="6" spans="1:4">
      <c r="A6" s="350">
        <f t="shared" si="0"/>
        <v>30467</v>
      </c>
      <c r="B6" s="350">
        <v>30440</v>
      </c>
      <c r="C6" s="346">
        <v>10.183</v>
      </c>
      <c r="D6" s="224">
        <v>10.183</v>
      </c>
    </row>
    <row r="7" spans="1:4">
      <c r="A7" s="350">
        <f t="shared" si="0"/>
        <v>30497</v>
      </c>
      <c r="B7" s="350">
        <v>30471</v>
      </c>
      <c r="C7" s="346">
        <v>10.805</v>
      </c>
      <c r="D7" s="224">
        <v>10.805</v>
      </c>
    </row>
    <row r="8" spans="1:4">
      <c r="A8" s="350">
        <f t="shared" si="0"/>
        <v>30528</v>
      </c>
      <c r="B8" s="350">
        <v>30501</v>
      </c>
      <c r="C8" s="346">
        <v>11.071999999999999</v>
      </c>
      <c r="D8" s="224">
        <v>11.071999999999999</v>
      </c>
    </row>
    <row r="9" spans="1:4">
      <c r="A9" s="350">
        <f t="shared" si="0"/>
        <v>30559</v>
      </c>
      <c r="B9" s="350">
        <v>30532</v>
      </c>
      <c r="C9" s="346">
        <v>12.066000000000001</v>
      </c>
      <c r="D9" s="224">
        <v>12.066000000000001</v>
      </c>
    </row>
    <row r="10" spans="1:4">
      <c r="A10" s="350">
        <f t="shared" si="0"/>
        <v>30589</v>
      </c>
      <c r="B10" s="350">
        <v>30563</v>
      </c>
      <c r="C10" s="346">
        <v>11.78</v>
      </c>
      <c r="D10" s="224">
        <v>11.78</v>
      </c>
    </row>
    <row r="11" spans="1:4">
      <c r="A11" s="350">
        <f t="shared" si="0"/>
        <v>30620</v>
      </c>
      <c r="B11" s="350">
        <v>30593</v>
      </c>
      <c r="C11" s="346">
        <v>11.377000000000001</v>
      </c>
      <c r="D11" s="224">
        <v>11.377000000000001</v>
      </c>
    </row>
    <row r="12" spans="1:4">
      <c r="A12" s="350">
        <f t="shared" si="0"/>
        <v>30650</v>
      </c>
      <c r="B12" s="350">
        <v>30624</v>
      </c>
      <c r="C12" s="346">
        <v>11.824</v>
      </c>
      <c r="D12" s="224">
        <v>11.824</v>
      </c>
    </row>
    <row r="13" spans="1:4">
      <c r="A13" s="350">
        <f t="shared" si="0"/>
        <v>30681</v>
      </c>
      <c r="B13" s="350">
        <v>30654</v>
      </c>
      <c r="C13" s="346">
        <v>11.757999999999999</v>
      </c>
      <c r="D13" s="224">
        <v>11.757999999999999</v>
      </c>
    </row>
    <row r="14" spans="1:4">
      <c r="A14" s="350">
        <f t="shared" si="0"/>
        <v>30712</v>
      </c>
      <c r="B14" s="350">
        <v>30685</v>
      </c>
      <c r="C14" s="346">
        <v>11.766</v>
      </c>
      <c r="D14" s="224">
        <v>11.766</v>
      </c>
    </row>
    <row r="15" spans="1:4">
      <c r="A15" s="350">
        <f t="shared" si="0"/>
        <v>30741</v>
      </c>
      <c r="B15" s="350">
        <v>30716</v>
      </c>
      <c r="C15" s="346">
        <v>11.634</v>
      </c>
      <c r="D15" s="224">
        <v>11.634</v>
      </c>
    </row>
    <row r="16" spans="1:4">
      <c r="A16" s="350">
        <f t="shared" si="0"/>
        <v>30772</v>
      </c>
      <c r="B16" s="350">
        <v>30745</v>
      </c>
      <c r="C16" s="346">
        <v>11.959</v>
      </c>
      <c r="D16" s="224">
        <v>11.959</v>
      </c>
    </row>
    <row r="17" spans="1:4">
      <c r="A17" s="350">
        <f t="shared" si="0"/>
        <v>30802</v>
      </c>
      <c r="B17" s="350">
        <v>30776</v>
      </c>
      <c r="C17" s="346">
        <v>12.646000000000001</v>
      </c>
      <c r="D17" s="224">
        <v>12.646000000000001</v>
      </c>
    </row>
    <row r="18" spans="1:4">
      <c r="A18" s="350">
        <f t="shared" si="0"/>
        <v>30833</v>
      </c>
      <c r="B18" s="350">
        <v>30806</v>
      </c>
      <c r="C18" s="346">
        <v>13.071999999999999</v>
      </c>
      <c r="D18" s="224">
        <v>13.071999999999999</v>
      </c>
    </row>
    <row r="19" spans="1:4">
      <c r="A19" s="350">
        <f t="shared" si="0"/>
        <v>30863</v>
      </c>
      <c r="B19" s="350">
        <v>30837</v>
      </c>
      <c r="C19" s="346">
        <v>13.42</v>
      </c>
      <c r="D19" s="224">
        <v>13.42</v>
      </c>
    </row>
    <row r="20" spans="1:4">
      <c r="A20" s="350">
        <f t="shared" si="0"/>
        <v>30894</v>
      </c>
      <c r="B20" s="350">
        <v>30867</v>
      </c>
      <c r="C20" s="346">
        <v>13.8</v>
      </c>
      <c r="D20" s="224">
        <v>13.8</v>
      </c>
    </row>
    <row r="21" spans="1:4">
      <c r="A21" s="350">
        <f t="shared" si="0"/>
        <v>30925</v>
      </c>
      <c r="B21" s="350">
        <v>30898</v>
      </c>
      <c r="C21" s="346">
        <v>12.59</v>
      </c>
      <c r="D21" s="224">
        <v>12.59</v>
      </c>
    </row>
    <row r="22" spans="1:4">
      <c r="A22" s="350">
        <f t="shared" si="0"/>
        <v>30955</v>
      </c>
      <c r="B22" s="350">
        <v>30929</v>
      </c>
      <c r="C22" s="346">
        <v>12.8</v>
      </c>
      <c r="D22" s="224">
        <v>12.8</v>
      </c>
    </row>
    <row r="23" spans="1:4">
      <c r="A23" s="350">
        <f t="shared" si="0"/>
        <v>30986</v>
      </c>
      <c r="B23" s="350">
        <v>30959</v>
      </c>
      <c r="C23" s="346">
        <v>12.51</v>
      </c>
      <c r="D23" s="224">
        <v>12.51</v>
      </c>
    </row>
    <row r="24" spans="1:4">
      <c r="A24" s="350">
        <f t="shared" si="0"/>
        <v>31016</v>
      </c>
      <c r="B24" s="350">
        <v>30990</v>
      </c>
      <c r="C24" s="346">
        <v>11.71</v>
      </c>
      <c r="D24" s="224">
        <v>11.71</v>
      </c>
    </row>
    <row r="25" spans="1:4">
      <c r="A25" s="350">
        <f t="shared" si="0"/>
        <v>31047</v>
      </c>
      <c r="B25" s="350">
        <v>31020</v>
      </c>
      <c r="C25" s="346">
        <v>11.48</v>
      </c>
      <c r="D25" s="224">
        <v>11.48</v>
      </c>
    </row>
    <row r="26" spans="1:4">
      <c r="A26" s="350">
        <f t="shared" si="0"/>
        <v>31078</v>
      </c>
      <c r="B26" s="350">
        <v>31051</v>
      </c>
      <c r="C26" s="346">
        <v>11.66</v>
      </c>
      <c r="D26" s="224">
        <v>11.66</v>
      </c>
    </row>
    <row r="27" spans="1:4">
      <c r="A27" s="350">
        <f t="shared" si="0"/>
        <v>31106</v>
      </c>
      <c r="B27" s="350">
        <v>31082</v>
      </c>
      <c r="C27" s="346">
        <v>11.32</v>
      </c>
      <c r="D27" s="224">
        <v>11.32</v>
      </c>
    </row>
    <row r="28" spans="1:4">
      <c r="A28" s="350">
        <f t="shared" si="0"/>
        <v>31137</v>
      </c>
      <c r="B28" s="350">
        <v>31110</v>
      </c>
      <c r="C28" s="346">
        <v>11.84</v>
      </c>
      <c r="D28" s="224">
        <v>11.84</v>
      </c>
    </row>
    <row r="29" spans="1:4">
      <c r="A29" s="350">
        <f t="shared" si="0"/>
        <v>31167</v>
      </c>
      <c r="B29" s="350">
        <v>31141</v>
      </c>
      <c r="C29" s="346">
        <v>11.69</v>
      </c>
      <c r="D29" s="224">
        <v>11.69</v>
      </c>
    </row>
    <row r="30" spans="1:4">
      <c r="A30" s="350">
        <f t="shared" si="0"/>
        <v>31198</v>
      </c>
      <c r="B30" s="350">
        <v>31171</v>
      </c>
      <c r="C30" s="346">
        <v>11.11</v>
      </c>
      <c r="D30" s="224">
        <v>11.11</v>
      </c>
    </row>
    <row r="31" spans="1:4">
      <c r="A31" s="350">
        <f t="shared" si="0"/>
        <v>31228</v>
      </c>
      <c r="B31" s="350">
        <v>31202</v>
      </c>
      <c r="C31" s="346">
        <v>10.029999999999999</v>
      </c>
      <c r="D31" s="224">
        <v>10.029999999999999</v>
      </c>
    </row>
    <row r="32" spans="1:4">
      <c r="A32" s="350">
        <f t="shared" si="0"/>
        <v>31259</v>
      </c>
      <c r="B32" s="350">
        <v>31232</v>
      </c>
      <c r="C32" s="346">
        <v>10.17</v>
      </c>
      <c r="D32" s="224">
        <v>10.17</v>
      </c>
    </row>
    <row r="33" spans="1:4">
      <c r="A33" s="350">
        <f t="shared" si="0"/>
        <v>31290</v>
      </c>
      <c r="B33" s="350">
        <v>31263</v>
      </c>
      <c r="C33" s="346">
        <v>10.61</v>
      </c>
      <c r="D33" s="224">
        <v>10.61</v>
      </c>
    </row>
    <row r="34" spans="1:4">
      <c r="A34" s="350">
        <f t="shared" si="0"/>
        <v>31320</v>
      </c>
      <c r="B34" s="350">
        <v>31294</v>
      </c>
      <c r="C34" s="346">
        <v>10.16</v>
      </c>
      <c r="D34" s="224">
        <v>10.16</v>
      </c>
    </row>
    <row r="35" spans="1:4">
      <c r="A35" s="350">
        <f t="shared" si="0"/>
        <v>31351</v>
      </c>
      <c r="B35" s="350">
        <v>31324</v>
      </c>
      <c r="C35" s="346">
        <v>10.33</v>
      </c>
      <c r="D35" s="224">
        <v>10.33</v>
      </c>
    </row>
    <row r="36" spans="1:4">
      <c r="A36" s="350">
        <f t="shared" si="0"/>
        <v>31381</v>
      </c>
      <c r="B36" s="350">
        <v>31355</v>
      </c>
      <c r="C36" s="346">
        <v>9.9600000000000009</v>
      </c>
      <c r="D36" s="224">
        <v>9.9600000000000009</v>
      </c>
    </row>
    <row r="37" spans="1:4">
      <c r="A37" s="350">
        <f t="shared" si="0"/>
        <v>31412</v>
      </c>
      <c r="B37" s="350">
        <v>31385</v>
      </c>
      <c r="C37" s="346">
        <v>9.6199999999999992</v>
      </c>
      <c r="D37" s="224">
        <v>9.6199999999999992</v>
      </c>
    </row>
    <row r="38" spans="1:4">
      <c r="A38" s="350">
        <f t="shared" si="0"/>
        <v>31443</v>
      </c>
      <c r="B38" s="350">
        <v>31416</v>
      </c>
      <c r="C38" s="346">
        <v>9.0500000000000007</v>
      </c>
      <c r="D38" s="224">
        <v>9.0500000000000007</v>
      </c>
    </row>
    <row r="39" spans="1:4">
      <c r="A39" s="350">
        <f t="shared" si="0"/>
        <v>31471</v>
      </c>
      <c r="B39" s="350">
        <v>31447</v>
      </c>
      <c r="C39" s="346">
        <v>8.93</v>
      </c>
      <c r="D39" s="224">
        <v>8.93</v>
      </c>
    </row>
    <row r="40" spans="1:4">
      <c r="A40" s="350">
        <f t="shared" si="0"/>
        <v>31502</v>
      </c>
      <c r="B40" s="350">
        <v>31475</v>
      </c>
      <c r="C40" s="346">
        <v>7.92</v>
      </c>
      <c r="D40" s="224">
        <v>7.92</v>
      </c>
    </row>
    <row r="41" spans="1:4">
      <c r="A41" s="350">
        <f t="shared" si="0"/>
        <v>31532</v>
      </c>
      <c r="B41" s="350">
        <v>31506</v>
      </c>
      <c r="C41" s="346">
        <v>7.44</v>
      </c>
      <c r="D41" s="224">
        <v>7.44</v>
      </c>
    </row>
    <row r="42" spans="1:4">
      <c r="A42" s="350">
        <f t="shared" si="0"/>
        <v>31563</v>
      </c>
      <c r="B42" s="350">
        <v>31536</v>
      </c>
      <c r="C42" s="346">
        <v>7.38</v>
      </c>
      <c r="D42" s="224">
        <v>7.38</v>
      </c>
    </row>
    <row r="43" spans="1:4">
      <c r="A43" s="350">
        <f t="shared" si="0"/>
        <v>31593</v>
      </c>
      <c r="B43" s="350">
        <v>31567</v>
      </c>
      <c r="C43" s="346">
        <v>8.36</v>
      </c>
      <c r="D43" s="224">
        <v>8.36</v>
      </c>
    </row>
    <row r="44" spans="1:4">
      <c r="A44" s="350">
        <f t="shared" si="0"/>
        <v>31624</v>
      </c>
      <c r="B44" s="350">
        <v>31597</v>
      </c>
      <c r="C44" s="346">
        <v>7.29</v>
      </c>
      <c r="D44" s="224">
        <v>7.29</v>
      </c>
    </row>
    <row r="45" spans="1:4">
      <c r="A45" s="350">
        <f t="shared" si="0"/>
        <v>31655</v>
      </c>
      <c r="B45" s="350">
        <v>31628</v>
      </c>
      <c r="C45" s="346">
        <v>7.31</v>
      </c>
      <c r="D45" s="224">
        <v>7.31</v>
      </c>
    </row>
    <row r="46" spans="1:4">
      <c r="A46" s="350">
        <f t="shared" si="0"/>
        <v>31685</v>
      </c>
      <c r="B46" s="350">
        <v>31659</v>
      </c>
      <c r="C46" s="346">
        <v>7.14</v>
      </c>
      <c r="D46" s="224">
        <v>7.14</v>
      </c>
    </row>
    <row r="47" spans="1:4">
      <c r="A47" s="350">
        <f t="shared" si="0"/>
        <v>31716</v>
      </c>
      <c r="B47" s="350">
        <v>31689</v>
      </c>
      <c r="C47" s="346">
        <v>7.45</v>
      </c>
      <c r="D47" s="224">
        <v>7.45</v>
      </c>
    </row>
    <row r="48" spans="1:4">
      <c r="A48" s="350">
        <f t="shared" si="0"/>
        <v>31746</v>
      </c>
      <c r="B48" s="350">
        <v>31720</v>
      </c>
      <c r="C48" s="346">
        <v>7.3</v>
      </c>
      <c r="D48" s="224">
        <v>7.3</v>
      </c>
    </row>
    <row r="49" spans="1:4">
      <c r="A49" s="350">
        <f t="shared" si="0"/>
        <v>31777</v>
      </c>
      <c r="B49" s="350">
        <v>31750</v>
      </c>
      <c r="C49" s="346">
        <v>6.99</v>
      </c>
      <c r="D49" s="224">
        <v>6.99</v>
      </c>
    </row>
    <row r="50" spans="1:4">
      <c r="A50" s="350">
        <f t="shared" si="0"/>
        <v>31808</v>
      </c>
      <c r="B50" s="350">
        <v>31781</v>
      </c>
      <c r="C50" s="346">
        <v>7.14</v>
      </c>
      <c r="D50" s="224">
        <v>7.14</v>
      </c>
    </row>
    <row r="51" spans="1:4">
      <c r="A51" s="350">
        <f t="shared" si="0"/>
        <v>31836</v>
      </c>
      <c r="B51" s="350">
        <v>31812</v>
      </c>
      <c r="C51" s="346">
        <v>7.23</v>
      </c>
      <c r="D51" s="224">
        <v>7.23</v>
      </c>
    </row>
    <row r="52" spans="1:4">
      <c r="A52" s="350">
        <f t="shared" si="0"/>
        <v>31867</v>
      </c>
      <c r="B52" s="350">
        <v>31840</v>
      </c>
      <c r="C52" s="346">
        <v>7.13</v>
      </c>
      <c r="D52" s="224">
        <v>7.13</v>
      </c>
    </row>
    <row r="53" spans="1:4">
      <c r="A53" s="350">
        <f t="shared" si="0"/>
        <v>31897</v>
      </c>
      <c r="B53" s="350">
        <v>31871</v>
      </c>
      <c r="C53" s="346">
        <v>7.58</v>
      </c>
      <c r="D53" s="224">
        <v>7.58</v>
      </c>
    </row>
    <row r="54" spans="1:4">
      <c r="A54" s="350">
        <f t="shared" si="0"/>
        <v>31928</v>
      </c>
      <c r="B54" s="350">
        <v>31901</v>
      </c>
      <c r="C54" s="346">
        <v>8.19</v>
      </c>
      <c r="D54" s="224">
        <v>8.19</v>
      </c>
    </row>
    <row r="55" spans="1:4">
      <c r="A55" s="350">
        <f t="shared" si="0"/>
        <v>31958</v>
      </c>
      <c r="B55" s="350">
        <v>31932</v>
      </c>
      <c r="C55" s="346">
        <v>8.5500000000000007</v>
      </c>
      <c r="D55" s="224">
        <v>8.5500000000000007</v>
      </c>
    </row>
    <row r="56" spans="1:4">
      <c r="A56" s="350">
        <f t="shared" si="0"/>
        <v>31989</v>
      </c>
      <c r="B56" s="350">
        <v>31962</v>
      </c>
      <c r="C56" s="346">
        <v>8.3000000000000007</v>
      </c>
      <c r="D56" s="224">
        <v>8.3000000000000007</v>
      </c>
    </row>
    <row r="57" spans="1:4">
      <c r="A57" s="350">
        <f t="shared" si="0"/>
        <v>32020</v>
      </c>
      <c r="B57" s="350">
        <v>31993</v>
      </c>
      <c r="C57" s="346">
        <v>8.8000000000000007</v>
      </c>
      <c r="D57" s="224">
        <v>8.8000000000000007</v>
      </c>
    </row>
    <row r="58" spans="1:4">
      <c r="A58" s="350">
        <f t="shared" si="0"/>
        <v>32050</v>
      </c>
      <c r="B58" s="350">
        <v>32024</v>
      </c>
      <c r="C58" s="346">
        <v>9.3000000000000007</v>
      </c>
      <c r="D58" s="224">
        <v>9.3000000000000007</v>
      </c>
    </row>
    <row r="59" spans="1:4">
      <c r="A59" s="350">
        <f t="shared" si="0"/>
        <v>32081</v>
      </c>
      <c r="B59" s="350">
        <v>32054</v>
      </c>
      <c r="C59" s="346">
        <v>9.59</v>
      </c>
      <c r="D59" s="224">
        <v>9.59</v>
      </c>
    </row>
    <row r="60" spans="1:4">
      <c r="A60" s="350">
        <f t="shared" si="0"/>
        <v>32111</v>
      </c>
      <c r="B60" s="350">
        <v>32085</v>
      </c>
      <c r="C60" s="346">
        <v>8.8800000000000008</v>
      </c>
      <c r="D60" s="224">
        <v>8.8800000000000008</v>
      </c>
    </row>
    <row r="61" spans="1:4">
      <c r="A61" s="350">
        <f t="shared" si="0"/>
        <v>32142</v>
      </c>
      <c r="B61" s="350">
        <v>32115</v>
      </c>
      <c r="C61" s="346">
        <v>8.9700000000000006</v>
      </c>
      <c r="D61" s="224">
        <v>8.9700000000000006</v>
      </c>
    </row>
    <row r="62" spans="1:4">
      <c r="A62" s="350">
        <f t="shared" si="0"/>
        <v>32173</v>
      </c>
      <c r="B62" s="350">
        <v>32146</v>
      </c>
      <c r="C62" s="346">
        <v>8.81</v>
      </c>
      <c r="D62" s="224">
        <v>8.81</v>
      </c>
    </row>
    <row r="63" spans="1:4">
      <c r="A63" s="350">
        <f t="shared" si="0"/>
        <v>32202</v>
      </c>
      <c r="B63" s="350">
        <v>32177</v>
      </c>
      <c r="C63" s="346">
        <v>8.26</v>
      </c>
      <c r="D63" s="224">
        <v>8.26</v>
      </c>
    </row>
    <row r="64" spans="1:4">
      <c r="A64" s="350">
        <f t="shared" si="0"/>
        <v>32233</v>
      </c>
      <c r="B64" s="350">
        <v>32206</v>
      </c>
      <c r="C64" s="346">
        <v>8.2799999999999994</v>
      </c>
      <c r="D64" s="224">
        <v>8.2799999999999994</v>
      </c>
    </row>
    <row r="65" spans="1:4">
      <c r="A65" s="350">
        <f t="shared" si="0"/>
        <v>32263</v>
      </c>
      <c r="B65" s="350">
        <v>32237</v>
      </c>
      <c r="C65" s="346">
        <v>8.57</v>
      </c>
      <c r="D65" s="224">
        <v>8.57</v>
      </c>
    </row>
    <row r="66" spans="1:4">
      <c r="A66" s="350">
        <f t="shared" ref="A66:A129" si="1">EOMONTH(B66,0)</f>
        <v>32294</v>
      </c>
      <c r="B66" s="350">
        <v>32267</v>
      </c>
      <c r="C66" s="346">
        <v>8.9</v>
      </c>
      <c r="D66" s="224">
        <v>8.9</v>
      </c>
    </row>
    <row r="67" spans="1:4">
      <c r="A67" s="350">
        <f t="shared" si="1"/>
        <v>32324</v>
      </c>
      <c r="B67" s="350">
        <v>32298</v>
      </c>
      <c r="C67" s="346">
        <v>8.9600000000000009</v>
      </c>
      <c r="D67" s="224">
        <v>8.9600000000000009</v>
      </c>
    </row>
    <row r="68" spans="1:4">
      <c r="A68" s="350">
        <f t="shared" si="1"/>
        <v>32355</v>
      </c>
      <c r="B68" s="350">
        <v>32328</v>
      </c>
      <c r="C68" s="346">
        <v>8.7799999999999994</v>
      </c>
      <c r="D68" s="224">
        <v>8.7799999999999994</v>
      </c>
    </row>
    <row r="69" spans="1:4">
      <c r="A69" s="350">
        <f t="shared" si="1"/>
        <v>32386</v>
      </c>
      <c r="B69" s="350">
        <v>32359</v>
      </c>
      <c r="C69" s="346">
        <v>8.99</v>
      </c>
      <c r="D69" s="224">
        <v>8.99</v>
      </c>
    </row>
    <row r="70" spans="1:4">
      <c r="A70" s="350">
        <f t="shared" si="1"/>
        <v>32416</v>
      </c>
      <c r="B70" s="350">
        <v>32390</v>
      </c>
      <c r="C70" s="346">
        <v>9.01</v>
      </c>
      <c r="D70" s="224">
        <v>9.01</v>
      </c>
    </row>
    <row r="71" spans="1:4">
      <c r="A71" s="350">
        <f t="shared" si="1"/>
        <v>32447</v>
      </c>
      <c r="B71" s="350">
        <v>32420</v>
      </c>
      <c r="C71" s="346">
        <v>8.86</v>
      </c>
      <c r="D71" s="224">
        <v>8.86</v>
      </c>
    </row>
    <row r="72" spans="1:4">
      <c r="A72" s="350">
        <f t="shared" si="1"/>
        <v>32477</v>
      </c>
      <c r="B72" s="350">
        <v>32451</v>
      </c>
      <c r="C72" s="346">
        <v>8.85</v>
      </c>
      <c r="D72" s="224">
        <v>8.85</v>
      </c>
    </row>
    <row r="73" spans="1:4">
      <c r="A73" s="350">
        <f t="shared" si="1"/>
        <v>32508</v>
      </c>
      <c r="B73" s="350">
        <v>32481</v>
      </c>
      <c r="C73" s="346">
        <v>9.17</v>
      </c>
      <c r="D73" s="224">
        <v>9.17</v>
      </c>
    </row>
    <row r="74" spans="1:4">
      <c r="A74" s="350">
        <f t="shared" si="1"/>
        <v>32539</v>
      </c>
      <c r="B74" s="350">
        <v>32512</v>
      </c>
      <c r="C74" s="346">
        <v>9.2330000000000005</v>
      </c>
      <c r="D74" s="224">
        <v>9.2330000000000005</v>
      </c>
    </row>
    <row r="75" spans="1:4">
      <c r="A75" s="350">
        <f t="shared" si="1"/>
        <v>32567</v>
      </c>
      <c r="B75" s="350">
        <v>32543</v>
      </c>
      <c r="C75" s="346">
        <v>9.0009999999999994</v>
      </c>
      <c r="D75" s="224">
        <v>9.0009999999999994</v>
      </c>
    </row>
    <row r="76" spans="1:4">
      <c r="A76" s="350">
        <f t="shared" si="1"/>
        <v>32598</v>
      </c>
      <c r="B76" s="350">
        <v>32571</v>
      </c>
      <c r="C76" s="346">
        <v>9.3079999999999998</v>
      </c>
      <c r="D76" s="224">
        <v>9.3079999999999998</v>
      </c>
    </row>
    <row r="77" spans="1:4">
      <c r="A77" s="350">
        <f t="shared" si="1"/>
        <v>32628</v>
      </c>
      <c r="B77" s="350">
        <v>32602</v>
      </c>
      <c r="C77" s="346">
        <v>9.1539999999999999</v>
      </c>
      <c r="D77" s="224">
        <v>9.1539999999999999</v>
      </c>
    </row>
    <row r="78" spans="1:4">
      <c r="A78" s="350">
        <f t="shared" si="1"/>
        <v>32659</v>
      </c>
      <c r="B78" s="350">
        <v>32632</v>
      </c>
      <c r="C78" s="346">
        <v>9.0649999999999995</v>
      </c>
      <c r="D78" s="224">
        <v>9.0649999999999995</v>
      </c>
    </row>
    <row r="79" spans="1:4">
      <c r="A79" s="350">
        <f t="shared" si="1"/>
        <v>32689</v>
      </c>
      <c r="B79" s="350">
        <v>32663</v>
      </c>
      <c r="C79" s="346">
        <v>8.391</v>
      </c>
      <c r="D79" s="224">
        <v>8.391</v>
      </c>
    </row>
    <row r="80" spans="1:4">
      <c r="A80" s="350">
        <f t="shared" si="1"/>
        <v>32720</v>
      </c>
      <c r="B80" s="350">
        <v>32693</v>
      </c>
      <c r="C80" s="346">
        <v>8.08</v>
      </c>
      <c r="D80" s="224">
        <v>8.08</v>
      </c>
    </row>
    <row r="81" spans="1:4">
      <c r="A81" s="350">
        <f t="shared" si="1"/>
        <v>32751</v>
      </c>
      <c r="B81" s="350">
        <v>32724</v>
      </c>
      <c r="C81" s="346">
        <v>7.9939999999999998</v>
      </c>
      <c r="D81" s="224">
        <v>7.9939999999999998</v>
      </c>
    </row>
    <row r="82" spans="1:4">
      <c r="A82" s="350">
        <f t="shared" si="1"/>
        <v>32781</v>
      </c>
      <c r="B82" s="350">
        <v>32755</v>
      </c>
      <c r="C82" s="346">
        <v>8.1690000000000005</v>
      </c>
      <c r="D82" s="224">
        <v>8.1690000000000005</v>
      </c>
    </row>
    <row r="83" spans="1:4">
      <c r="A83" s="350">
        <f t="shared" si="1"/>
        <v>32812</v>
      </c>
      <c r="B83" s="350">
        <v>32785</v>
      </c>
      <c r="C83" s="346">
        <v>8.2070000000000007</v>
      </c>
      <c r="D83" s="224">
        <v>8.2070000000000007</v>
      </c>
    </row>
    <row r="84" spans="1:4">
      <c r="A84" s="350">
        <f t="shared" si="1"/>
        <v>32842</v>
      </c>
      <c r="B84" s="350">
        <v>32816</v>
      </c>
      <c r="C84" s="346">
        <v>7.9619999999999997</v>
      </c>
      <c r="D84" s="224">
        <v>7.9619999999999997</v>
      </c>
    </row>
    <row r="85" spans="1:4">
      <c r="A85" s="350">
        <f t="shared" si="1"/>
        <v>32873</v>
      </c>
      <c r="B85" s="350">
        <v>32846</v>
      </c>
      <c r="C85" s="346">
        <v>7.8250000000000002</v>
      </c>
      <c r="D85" s="224">
        <v>7.8250000000000002</v>
      </c>
    </row>
    <row r="86" spans="1:4">
      <c r="A86" s="350">
        <f t="shared" si="1"/>
        <v>32904</v>
      </c>
      <c r="B86" s="350">
        <v>32877</v>
      </c>
      <c r="C86" s="346">
        <v>7.976</v>
      </c>
      <c r="D86" s="224">
        <v>7.976</v>
      </c>
    </row>
    <row r="87" spans="1:4">
      <c r="A87" s="350">
        <f t="shared" si="1"/>
        <v>32932</v>
      </c>
      <c r="B87" s="350">
        <v>32908</v>
      </c>
      <c r="C87" s="346">
        <v>8.4969999999999999</v>
      </c>
      <c r="D87" s="224">
        <v>8.4969999999999999</v>
      </c>
    </row>
    <row r="88" spans="1:4">
      <c r="A88" s="350">
        <f t="shared" si="1"/>
        <v>32963</v>
      </c>
      <c r="B88" s="350">
        <v>32936</v>
      </c>
      <c r="C88" s="346">
        <v>8.5459999999999994</v>
      </c>
      <c r="D88" s="224">
        <v>8.5459999999999994</v>
      </c>
    </row>
    <row r="89" spans="1:4">
      <c r="A89" s="350">
        <f t="shared" si="1"/>
        <v>32993</v>
      </c>
      <c r="B89" s="350">
        <v>32967</v>
      </c>
      <c r="C89" s="346">
        <v>8.5389999999999997</v>
      </c>
      <c r="D89" s="224">
        <v>8.5389999999999997</v>
      </c>
    </row>
    <row r="90" spans="1:4">
      <c r="A90" s="350">
        <f t="shared" si="1"/>
        <v>33024</v>
      </c>
      <c r="B90" s="350">
        <v>32997</v>
      </c>
      <c r="C90" s="346">
        <v>8.843</v>
      </c>
      <c r="D90" s="224">
        <v>8.843</v>
      </c>
    </row>
    <row r="91" spans="1:4">
      <c r="A91" s="350">
        <f t="shared" si="1"/>
        <v>33054</v>
      </c>
      <c r="B91" s="350">
        <v>33028</v>
      </c>
      <c r="C91" s="346">
        <v>8.4339999999999993</v>
      </c>
      <c r="D91" s="224">
        <v>8.4339999999999993</v>
      </c>
    </row>
    <row r="92" spans="1:4">
      <c r="A92" s="350">
        <f t="shared" si="1"/>
        <v>33085</v>
      </c>
      <c r="B92" s="350">
        <v>33058</v>
      </c>
      <c r="C92" s="346">
        <v>8.391</v>
      </c>
      <c r="D92" s="224">
        <v>8.391</v>
      </c>
    </row>
    <row r="93" spans="1:4">
      <c r="A93" s="350">
        <f t="shared" si="1"/>
        <v>33116</v>
      </c>
      <c r="B93" s="350">
        <v>33089</v>
      </c>
      <c r="C93" s="346">
        <v>8.44</v>
      </c>
      <c r="D93" s="224">
        <v>8.44</v>
      </c>
    </row>
    <row r="94" spans="1:4">
      <c r="A94" s="350">
        <f t="shared" si="1"/>
        <v>33146</v>
      </c>
      <c r="B94" s="350">
        <v>33120</v>
      </c>
      <c r="C94" s="346">
        <v>8.8919999999999995</v>
      </c>
      <c r="D94" s="224">
        <v>8.8919999999999995</v>
      </c>
    </row>
    <row r="95" spans="1:4">
      <c r="A95" s="350">
        <f t="shared" si="1"/>
        <v>33177</v>
      </c>
      <c r="B95" s="350">
        <v>33150</v>
      </c>
      <c r="C95" s="346">
        <v>8.6430000000000007</v>
      </c>
      <c r="D95" s="224">
        <v>8.6430000000000007</v>
      </c>
    </row>
    <row r="96" spans="1:4">
      <c r="A96" s="350">
        <f t="shared" si="1"/>
        <v>33207</v>
      </c>
      <c r="B96" s="350">
        <v>33181</v>
      </c>
      <c r="C96" s="346">
        <v>8.5619999999999994</v>
      </c>
      <c r="D96" s="224">
        <v>8.5619999999999994</v>
      </c>
    </row>
    <row r="97" spans="1:4">
      <c r="A97" s="350">
        <f t="shared" si="1"/>
        <v>33238</v>
      </c>
      <c r="B97" s="350">
        <v>33211</v>
      </c>
      <c r="C97" s="346">
        <v>8.1999999999999993</v>
      </c>
      <c r="D97" s="224">
        <v>8.1999999999999993</v>
      </c>
    </row>
    <row r="98" spans="1:4">
      <c r="A98" s="350">
        <f t="shared" si="1"/>
        <v>33269</v>
      </c>
      <c r="B98" s="350">
        <v>33242</v>
      </c>
      <c r="C98" s="346">
        <v>8.0129999999999999</v>
      </c>
      <c r="D98" s="224">
        <v>8.0129999999999999</v>
      </c>
    </row>
    <row r="99" spans="1:4">
      <c r="A99" s="350">
        <f t="shared" si="1"/>
        <v>33297</v>
      </c>
      <c r="B99" s="350">
        <v>33273</v>
      </c>
      <c r="C99" s="346">
        <v>7.8730000000000002</v>
      </c>
      <c r="D99" s="224">
        <v>7.8730000000000002</v>
      </c>
    </row>
    <row r="100" spans="1:4">
      <c r="A100" s="350">
        <f t="shared" si="1"/>
        <v>33328</v>
      </c>
      <c r="B100" s="350">
        <v>33301</v>
      </c>
      <c r="C100" s="346">
        <v>8.1199999999999992</v>
      </c>
      <c r="D100" s="224">
        <v>8.1199999999999992</v>
      </c>
    </row>
    <row r="101" spans="1:4">
      <c r="A101" s="350">
        <f t="shared" si="1"/>
        <v>33358</v>
      </c>
      <c r="B101" s="350">
        <v>33332</v>
      </c>
      <c r="C101" s="346">
        <v>7.9969999999999999</v>
      </c>
      <c r="D101" s="224">
        <v>7.9969999999999999</v>
      </c>
    </row>
    <row r="102" spans="1:4">
      <c r="A102" s="350">
        <f t="shared" si="1"/>
        <v>33389</v>
      </c>
      <c r="B102" s="350">
        <v>33362</v>
      </c>
      <c r="C102" s="346">
        <v>8.0350000000000001</v>
      </c>
      <c r="D102" s="224">
        <v>8.0350000000000001</v>
      </c>
    </row>
    <row r="103" spans="1:4">
      <c r="A103" s="350">
        <f t="shared" si="1"/>
        <v>33419</v>
      </c>
      <c r="B103" s="350">
        <v>33393</v>
      </c>
      <c r="C103" s="346">
        <v>8.1340000000000003</v>
      </c>
      <c r="D103" s="224">
        <v>8.1340000000000003</v>
      </c>
    </row>
    <row r="104" spans="1:4">
      <c r="A104" s="350">
        <f t="shared" si="1"/>
        <v>33450</v>
      </c>
      <c r="B104" s="350">
        <v>33423</v>
      </c>
      <c r="C104" s="346">
        <v>8.2430000000000003</v>
      </c>
      <c r="D104" s="224">
        <v>8.2430000000000003</v>
      </c>
    </row>
    <row r="105" spans="1:4">
      <c r="A105" s="350">
        <f t="shared" si="1"/>
        <v>33481</v>
      </c>
      <c r="B105" s="350">
        <v>33454</v>
      </c>
      <c r="C105" s="346">
        <v>8.0530000000000008</v>
      </c>
      <c r="D105" s="224">
        <v>8.0530000000000008</v>
      </c>
    </row>
    <row r="106" spans="1:4">
      <c r="A106" s="350">
        <f t="shared" si="1"/>
        <v>33511</v>
      </c>
      <c r="B106" s="350">
        <v>33485</v>
      </c>
      <c r="C106" s="346">
        <v>7.7960000000000003</v>
      </c>
      <c r="D106" s="224">
        <v>7.7960000000000003</v>
      </c>
    </row>
    <row r="107" spans="1:4">
      <c r="A107" s="350">
        <f t="shared" si="1"/>
        <v>33542</v>
      </c>
      <c r="B107" s="350">
        <v>33515</v>
      </c>
      <c r="C107" s="346">
        <v>7.3819999999999997</v>
      </c>
      <c r="D107" s="224">
        <v>7.3819999999999997</v>
      </c>
    </row>
    <row r="108" spans="1:4">
      <c r="A108" s="350">
        <f t="shared" si="1"/>
        <v>33572</v>
      </c>
      <c r="B108" s="350">
        <v>33546</v>
      </c>
      <c r="C108" s="346">
        <v>7.4859999999999998</v>
      </c>
      <c r="D108" s="224">
        <v>7.4859999999999998</v>
      </c>
    </row>
    <row r="109" spans="1:4">
      <c r="A109" s="350">
        <f t="shared" si="1"/>
        <v>33603</v>
      </c>
      <c r="B109" s="350">
        <v>33576</v>
      </c>
      <c r="C109" s="346">
        <v>7.1669999999999998</v>
      </c>
      <c r="D109" s="224">
        <v>7.1669999999999998</v>
      </c>
    </row>
    <row r="110" spans="1:4">
      <c r="A110" s="350">
        <f t="shared" si="1"/>
        <v>33634</v>
      </c>
      <c r="B110" s="350">
        <v>33607</v>
      </c>
      <c r="C110" s="346">
        <v>6.8380000000000001</v>
      </c>
      <c r="D110" s="224">
        <v>6.8380000000000001</v>
      </c>
    </row>
    <row r="111" spans="1:4">
      <c r="A111" s="350">
        <f t="shared" si="1"/>
        <v>33663</v>
      </c>
      <c r="B111" s="350">
        <v>33638</v>
      </c>
      <c r="C111" s="346">
        <v>7.2770000000000001</v>
      </c>
      <c r="D111" s="224">
        <v>7.2770000000000001</v>
      </c>
    </row>
    <row r="112" spans="1:4">
      <c r="A112" s="350">
        <f t="shared" si="1"/>
        <v>33694</v>
      </c>
      <c r="B112" s="350">
        <v>33667</v>
      </c>
      <c r="C112" s="346">
        <v>7.4109999999999996</v>
      </c>
      <c r="D112" s="224">
        <v>7.4109999999999996</v>
      </c>
    </row>
    <row r="113" spans="1:4">
      <c r="A113" s="350">
        <f t="shared" si="1"/>
        <v>33724</v>
      </c>
      <c r="B113" s="350">
        <v>33698</v>
      </c>
      <c r="C113" s="346">
        <v>7.4569999999999999</v>
      </c>
      <c r="D113" s="224">
        <v>7.4569999999999999</v>
      </c>
    </row>
    <row r="114" spans="1:4">
      <c r="A114" s="350">
        <f t="shared" si="1"/>
        <v>33755</v>
      </c>
      <c r="B114" s="350">
        <v>33728</v>
      </c>
      <c r="C114" s="346">
        <v>7.56</v>
      </c>
      <c r="D114" s="224">
        <v>7.56</v>
      </c>
    </row>
    <row r="115" spans="1:4">
      <c r="A115" s="350">
        <f t="shared" si="1"/>
        <v>33785</v>
      </c>
      <c r="B115" s="350">
        <v>33759</v>
      </c>
      <c r="C115" s="346">
        <v>7.3339999999999996</v>
      </c>
      <c r="D115" s="224">
        <v>7.3339999999999996</v>
      </c>
    </row>
    <row r="116" spans="1:4">
      <c r="A116" s="350">
        <f t="shared" si="1"/>
        <v>33816</v>
      </c>
      <c r="B116" s="350">
        <v>33789</v>
      </c>
      <c r="C116" s="346">
        <v>6.915</v>
      </c>
      <c r="D116" s="224">
        <v>6.915</v>
      </c>
    </row>
    <row r="117" spans="1:4">
      <c r="A117" s="350">
        <f t="shared" si="1"/>
        <v>33847</v>
      </c>
      <c r="B117" s="350">
        <v>33820</v>
      </c>
      <c r="C117" s="346">
        <v>6.6379999999999999</v>
      </c>
      <c r="D117" s="224">
        <v>6.6379999999999999</v>
      </c>
    </row>
    <row r="118" spans="1:4">
      <c r="A118" s="350">
        <f t="shared" si="1"/>
        <v>33877</v>
      </c>
      <c r="B118" s="350">
        <v>33851</v>
      </c>
      <c r="C118" s="346">
        <v>6.3929999999999998</v>
      </c>
      <c r="D118" s="224">
        <v>6.3929999999999998</v>
      </c>
    </row>
    <row r="119" spans="1:4">
      <c r="A119" s="350">
        <f t="shared" si="1"/>
        <v>33908</v>
      </c>
      <c r="B119" s="350">
        <v>33881</v>
      </c>
      <c r="C119" s="346">
        <v>6.242</v>
      </c>
      <c r="D119" s="224">
        <v>6.242</v>
      </c>
    </row>
    <row r="120" spans="1:4">
      <c r="A120" s="350">
        <f t="shared" si="1"/>
        <v>33938</v>
      </c>
      <c r="B120" s="350">
        <v>33912</v>
      </c>
      <c r="C120" s="346">
        <v>6.8680000000000003</v>
      </c>
      <c r="D120" s="224">
        <v>6.8680000000000003</v>
      </c>
    </row>
    <row r="121" spans="1:4">
      <c r="A121" s="350">
        <f t="shared" si="1"/>
        <v>33969</v>
      </c>
      <c r="B121" s="350">
        <v>33942</v>
      </c>
      <c r="C121" s="346">
        <v>6.8220000000000001</v>
      </c>
      <c r="D121" s="224">
        <v>6.8220000000000001</v>
      </c>
    </row>
    <row r="122" spans="1:4">
      <c r="A122" s="350">
        <f t="shared" si="1"/>
        <v>34000</v>
      </c>
      <c r="B122" s="350">
        <v>33973</v>
      </c>
      <c r="C122" s="346">
        <v>6.5810000000000004</v>
      </c>
      <c r="D122" s="224">
        <v>6.5810000000000004</v>
      </c>
    </row>
    <row r="123" spans="1:4">
      <c r="A123" s="350">
        <f t="shared" si="1"/>
        <v>34028</v>
      </c>
      <c r="B123" s="350">
        <v>34004</v>
      </c>
      <c r="C123" s="346">
        <v>6.37</v>
      </c>
      <c r="D123" s="224">
        <v>6.37</v>
      </c>
    </row>
    <row r="124" spans="1:4">
      <c r="A124" s="350">
        <f t="shared" si="1"/>
        <v>34059</v>
      </c>
      <c r="B124" s="350">
        <v>34032</v>
      </c>
      <c r="C124" s="346">
        <v>5.8220000000000001</v>
      </c>
      <c r="D124" s="224">
        <v>5.8220000000000001</v>
      </c>
    </row>
    <row r="125" spans="1:4">
      <c r="A125" s="350">
        <f t="shared" si="1"/>
        <v>34089</v>
      </c>
      <c r="B125" s="350">
        <v>34063</v>
      </c>
      <c r="C125" s="346">
        <v>6.1529999999999996</v>
      </c>
      <c r="D125" s="224">
        <v>6.1529999999999996</v>
      </c>
    </row>
    <row r="126" spans="1:4">
      <c r="A126" s="350">
        <f t="shared" si="1"/>
        <v>34120</v>
      </c>
      <c r="B126" s="350">
        <v>34093</v>
      </c>
      <c r="C126" s="346">
        <v>5.9059999999999997</v>
      </c>
      <c r="D126" s="224">
        <v>5.9059999999999997</v>
      </c>
    </row>
    <row r="127" spans="1:4">
      <c r="A127" s="350">
        <f t="shared" si="1"/>
        <v>34150</v>
      </c>
      <c r="B127" s="350">
        <v>34124</v>
      </c>
      <c r="C127" s="346">
        <v>6.09</v>
      </c>
      <c r="D127" s="224">
        <v>6.09</v>
      </c>
    </row>
    <row r="128" spans="1:4">
      <c r="A128" s="350">
        <f t="shared" si="1"/>
        <v>34181</v>
      </c>
      <c r="B128" s="350">
        <v>34154</v>
      </c>
      <c r="C128" s="346">
        <v>5.7409999999999997</v>
      </c>
      <c r="D128" s="224">
        <v>5.7409999999999997</v>
      </c>
    </row>
    <row r="129" spans="1:4">
      <c r="A129" s="350">
        <f t="shared" si="1"/>
        <v>34212</v>
      </c>
      <c r="B129" s="350">
        <v>34185</v>
      </c>
      <c r="C129" s="346">
        <v>5.843</v>
      </c>
      <c r="D129" s="224">
        <v>5.843</v>
      </c>
    </row>
    <row r="130" spans="1:4">
      <c r="A130" s="350">
        <f t="shared" ref="A130:A193" si="2">EOMONTH(B130,0)</f>
        <v>34242</v>
      </c>
      <c r="B130" s="350">
        <v>34216</v>
      </c>
      <c r="C130" s="346">
        <v>5.2969999999999997</v>
      </c>
      <c r="D130" s="224">
        <v>5.2969999999999997</v>
      </c>
    </row>
    <row r="131" spans="1:4">
      <c r="A131" s="350">
        <f t="shared" si="2"/>
        <v>34273</v>
      </c>
      <c r="B131" s="350">
        <v>34246</v>
      </c>
      <c r="C131" s="346">
        <v>5.319</v>
      </c>
      <c r="D131" s="224">
        <v>5.319</v>
      </c>
    </row>
    <row r="132" spans="1:4">
      <c r="A132" s="350">
        <f t="shared" si="2"/>
        <v>34303</v>
      </c>
      <c r="B132" s="350">
        <v>34277</v>
      </c>
      <c r="C132" s="346">
        <v>5.6420000000000003</v>
      </c>
      <c r="D132" s="224">
        <v>5.6420000000000003</v>
      </c>
    </row>
    <row r="133" spans="1:4">
      <c r="A133" s="350">
        <f t="shared" si="2"/>
        <v>34334</v>
      </c>
      <c r="B133" s="350">
        <v>34307</v>
      </c>
      <c r="C133" s="346">
        <v>5.7729999999999997</v>
      </c>
      <c r="D133" s="224">
        <v>5.7729999999999997</v>
      </c>
    </row>
    <row r="134" spans="1:4">
      <c r="A134" s="350">
        <f t="shared" si="2"/>
        <v>34365</v>
      </c>
      <c r="B134" s="350">
        <v>34338</v>
      </c>
      <c r="C134" s="346">
        <v>5.8470000000000004</v>
      </c>
      <c r="D134" s="224">
        <v>5.8470000000000004</v>
      </c>
    </row>
    <row r="135" spans="1:4">
      <c r="A135" s="350">
        <f t="shared" si="2"/>
        <v>34393</v>
      </c>
      <c r="B135" s="350">
        <v>34369</v>
      </c>
      <c r="C135" s="346">
        <v>5.8970000000000002</v>
      </c>
      <c r="D135" s="224">
        <v>5.8970000000000002</v>
      </c>
    </row>
    <row r="136" spans="1:4">
      <c r="A136" s="350">
        <f t="shared" si="2"/>
        <v>34424</v>
      </c>
      <c r="B136" s="350">
        <v>34397</v>
      </c>
      <c r="C136" s="346">
        <v>6.3710000000000004</v>
      </c>
      <c r="D136" s="224">
        <v>6.3710000000000004</v>
      </c>
    </row>
    <row r="137" spans="1:4">
      <c r="A137" s="350">
        <f t="shared" si="2"/>
        <v>34454</v>
      </c>
      <c r="B137" s="350">
        <v>34428</v>
      </c>
      <c r="C137" s="346">
        <v>7.1550000000000002</v>
      </c>
      <c r="D137" s="224">
        <v>7.1550000000000002</v>
      </c>
    </row>
    <row r="138" spans="1:4">
      <c r="A138" s="350">
        <f t="shared" si="2"/>
        <v>34485</v>
      </c>
      <c r="B138" s="350">
        <v>34458</v>
      </c>
      <c r="C138" s="346">
        <v>7.1280000000000001</v>
      </c>
      <c r="D138" s="224">
        <v>7.1280000000000001</v>
      </c>
    </row>
    <row r="139" spans="1:4">
      <c r="A139" s="350">
        <f t="shared" si="2"/>
        <v>34515</v>
      </c>
      <c r="B139" s="350">
        <v>34489</v>
      </c>
      <c r="C139" s="346">
        <v>6.9630000000000001</v>
      </c>
      <c r="D139" s="224">
        <v>6.9630000000000001</v>
      </c>
    </row>
    <row r="140" spans="1:4">
      <c r="A140" s="350">
        <f t="shared" si="2"/>
        <v>34546</v>
      </c>
      <c r="B140" s="350">
        <v>34519</v>
      </c>
      <c r="C140" s="346">
        <v>7.3259999999999996</v>
      </c>
      <c r="D140" s="224">
        <v>7.3259999999999996</v>
      </c>
    </row>
    <row r="141" spans="1:4">
      <c r="A141" s="350">
        <f t="shared" si="2"/>
        <v>34577</v>
      </c>
      <c r="B141" s="350">
        <v>34550</v>
      </c>
      <c r="C141" s="346">
        <v>7.0970000000000004</v>
      </c>
      <c r="D141" s="224">
        <v>7.0970000000000004</v>
      </c>
    </row>
    <row r="142" spans="1:4">
      <c r="A142" s="350">
        <f t="shared" si="2"/>
        <v>34607</v>
      </c>
      <c r="B142" s="350">
        <v>34581</v>
      </c>
      <c r="C142" s="346">
        <v>7.2</v>
      </c>
      <c r="D142" s="224">
        <v>7.2</v>
      </c>
    </row>
    <row r="143" spans="1:4">
      <c r="A143" s="350">
        <f t="shared" si="2"/>
        <v>34638</v>
      </c>
      <c r="B143" s="350">
        <v>34611</v>
      </c>
      <c r="C143" s="346">
        <v>7.6840000000000002</v>
      </c>
      <c r="D143" s="224">
        <v>7.6840000000000002</v>
      </c>
    </row>
    <row r="144" spans="1:4">
      <c r="A144" s="350">
        <f t="shared" si="2"/>
        <v>34668</v>
      </c>
      <c r="B144" s="350">
        <v>34642</v>
      </c>
      <c r="C144" s="346">
        <v>8.0250000000000004</v>
      </c>
      <c r="D144" s="224">
        <v>8.0250000000000004</v>
      </c>
    </row>
    <row r="145" spans="1:4">
      <c r="A145" s="350">
        <f t="shared" si="2"/>
        <v>34699</v>
      </c>
      <c r="B145" s="350">
        <v>34672</v>
      </c>
      <c r="C145" s="346">
        <v>7.8090000000000002</v>
      </c>
      <c r="D145" s="224">
        <v>7.8090000000000002</v>
      </c>
    </row>
    <row r="146" spans="1:4">
      <c r="A146" s="350">
        <f t="shared" si="2"/>
        <v>34730</v>
      </c>
      <c r="B146" s="350">
        <v>34703</v>
      </c>
      <c r="C146" s="346">
        <v>7.8159999999999998</v>
      </c>
      <c r="D146" s="224">
        <v>7.8159999999999998</v>
      </c>
    </row>
    <row r="147" spans="1:4">
      <c r="A147" s="350">
        <f t="shared" si="2"/>
        <v>34758</v>
      </c>
      <c r="B147" s="350">
        <v>34734</v>
      </c>
      <c r="C147" s="346">
        <v>7.4779999999999998</v>
      </c>
      <c r="D147" s="224">
        <v>7.4779999999999998</v>
      </c>
    </row>
    <row r="148" spans="1:4">
      <c r="A148" s="350">
        <f t="shared" si="2"/>
        <v>34789</v>
      </c>
      <c r="B148" s="350">
        <v>34762</v>
      </c>
      <c r="C148" s="346">
        <v>7.359</v>
      </c>
      <c r="D148" s="224">
        <v>7.359</v>
      </c>
    </row>
    <row r="149" spans="1:4">
      <c r="A149" s="350">
        <f t="shared" si="2"/>
        <v>34819</v>
      </c>
      <c r="B149" s="350">
        <v>34793</v>
      </c>
      <c r="C149" s="346">
        <v>7.1130000000000004</v>
      </c>
      <c r="D149" s="224">
        <v>7.1130000000000004</v>
      </c>
    </row>
    <row r="150" spans="1:4">
      <c r="A150" s="350">
        <f t="shared" si="2"/>
        <v>34850</v>
      </c>
      <c r="B150" s="350">
        <v>34823</v>
      </c>
      <c r="C150" s="346">
        <v>6.8390000000000004</v>
      </c>
      <c r="D150" s="224">
        <v>6.8390000000000004</v>
      </c>
    </row>
    <row r="151" spans="1:4">
      <c r="A151" s="350">
        <f t="shared" si="2"/>
        <v>34880</v>
      </c>
      <c r="B151" s="350">
        <v>34854</v>
      </c>
      <c r="C151" s="346">
        <v>6.0940000000000003</v>
      </c>
      <c r="D151" s="224">
        <v>6.0940000000000003</v>
      </c>
    </row>
    <row r="152" spans="1:4">
      <c r="A152" s="350">
        <f t="shared" si="2"/>
        <v>34911</v>
      </c>
      <c r="B152" s="350">
        <v>34884</v>
      </c>
      <c r="C152" s="346">
        <v>6.2</v>
      </c>
      <c r="D152" s="224">
        <v>6.2</v>
      </c>
    </row>
    <row r="153" spans="1:4">
      <c r="A153" s="350">
        <f t="shared" si="2"/>
        <v>34942</v>
      </c>
      <c r="B153" s="350">
        <v>34915</v>
      </c>
      <c r="C153" s="346">
        <v>6.4790000000000001</v>
      </c>
      <c r="D153" s="224">
        <v>6.4790000000000001</v>
      </c>
    </row>
    <row r="154" spans="1:4">
      <c r="A154" s="350">
        <f t="shared" si="2"/>
        <v>34972</v>
      </c>
      <c r="B154" s="350">
        <v>34946</v>
      </c>
      <c r="C154" s="346">
        <v>6.2149999999999999</v>
      </c>
      <c r="D154" s="224">
        <v>6.2149999999999999</v>
      </c>
    </row>
    <row r="155" spans="1:4">
      <c r="A155" s="350">
        <f t="shared" si="2"/>
        <v>35003</v>
      </c>
      <c r="B155" s="350">
        <v>34976</v>
      </c>
      <c r="C155" s="346">
        <v>6.1040000000000001</v>
      </c>
      <c r="D155" s="224">
        <v>6.1040000000000001</v>
      </c>
    </row>
    <row r="156" spans="1:4">
      <c r="A156" s="350">
        <f t="shared" si="2"/>
        <v>35033</v>
      </c>
      <c r="B156" s="350">
        <v>35007</v>
      </c>
      <c r="C156" s="346">
        <v>5.9260000000000002</v>
      </c>
      <c r="D156" s="224">
        <v>5.9260000000000002</v>
      </c>
    </row>
    <row r="157" spans="1:4">
      <c r="A157" s="350">
        <f t="shared" si="2"/>
        <v>35064</v>
      </c>
      <c r="B157" s="350">
        <v>35037</v>
      </c>
      <c r="C157" s="346">
        <v>5.6219999999999999</v>
      </c>
      <c r="D157" s="224">
        <v>5.6219999999999999</v>
      </c>
    </row>
    <row r="158" spans="1:4">
      <c r="A158" s="350">
        <f t="shared" si="2"/>
        <v>35095</v>
      </c>
      <c r="B158" s="350">
        <v>35068</v>
      </c>
      <c r="C158" s="346">
        <v>5.6449999999999996</v>
      </c>
      <c r="D158" s="224">
        <v>5.6449999999999996</v>
      </c>
    </row>
    <row r="159" spans="1:4">
      <c r="A159" s="350">
        <f t="shared" si="2"/>
        <v>35124</v>
      </c>
      <c r="B159" s="350">
        <v>35099</v>
      </c>
      <c r="C159" s="346">
        <v>5.6470000000000002</v>
      </c>
      <c r="D159" s="224">
        <v>5.6470000000000002</v>
      </c>
    </row>
    <row r="160" spans="1:4">
      <c r="A160" s="350">
        <f t="shared" si="2"/>
        <v>35155</v>
      </c>
      <c r="B160" s="350">
        <v>35128</v>
      </c>
      <c r="C160" s="346">
        <v>5.9109999999999996</v>
      </c>
      <c r="D160" s="224">
        <v>5.9109999999999996</v>
      </c>
    </row>
    <row r="161" spans="1:4">
      <c r="A161" s="350">
        <f t="shared" si="2"/>
        <v>35185</v>
      </c>
      <c r="B161" s="350">
        <v>35159</v>
      </c>
      <c r="C161" s="346">
        <v>6.3220000000000001</v>
      </c>
      <c r="D161" s="224">
        <v>6.3220000000000001</v>
      </c>
    </row>
    <row r="162" spans="1:4">
      <c r="A162" s="350">
        <f t="shared" si="2"/>
        <v>35216</v>
      </c>
      <c r="B162" s="350">
        <v>35189</v>
      </c>
      <c r="C162" s="346">
        <v>6.8860000000000001</v>
      </c>
      <c r="D162" s="224">
        <v>6.8860000000000001</v>
      </c>
    </row>
    <row r="163" spans="1:4">
      <c r="A163" s="350">
        <f t="shared" si="2"/>
        <v>35246</v>
      </c>
      <c r="B163" s="350">
        <v>35220</v>
      </c>
      <c r="C163" s="346">
        <v>6.8490000000000002</v>
      </c>
      <c r="D163" s="224">
        <v>6.8490000000000002</v>
      </c>
    </row>
    <row r="164" spans="1:4">
      <c r="A164" s="350">
        <f t="shared" si="2"/>
        <v>35277</v>
      </c>
      <c r="B164" s="350">
        <v>35250</v>
      </c>
      <c r="C164" s="346">
        <v>6.7690000000000001</v>
      </c>
      <c r="D164" s="224">
        <v>6.7690000000000001</v>
      </c>
    </row>
    <row r="165" spans="1:4">
      <c r="A165" s="350">
        <f t="shared" si="2"/>
        <v>35308</v>
      </c>
      <c r="B165" s="350">
        <v>35281</v>
      </c>
      <c r="C165" s="346">
        <v>6.4989999999999997</v>
      </c>
      <c r="D165" s="224">
        <v>6.4989999999999997</v>
      </c>
    </row>
    <row r="166" spans="1:4">
      <c r="A166" s="350">
        <f t="shared" si="2"/>
        <v>35338</v>
      </c>
      <c r="B166" s="350">
        <v>35312</v>
      </c>
      <c r="C166" s="346">
        <v>6.9290000000000003</v>
      </c>
      <c r="D166" s="224">
        <v>6.9290000000000003</v>
      </c>
    </row>
    <row r="167" spans="1:4">
      <c r="A167" s="350">
        <f t="shared" si="2"/>
        <v>35369</v>
      </c>
      <c r="B167" s="350">
        <v>35342</v>
      </c>
      <c r="C167" s="346">
        <v>6.468</v>
      </c>
      <c r="D167" s="224">
        <v>6.468</v>
      </c>
    </row>
    <row r="168" spans="1:4">
      <c r="A168" s="350">
        <f t="shared" si="2"/>
        <v>35399</v>
      </c>
      <c r="B168" s="350">
        <v>35373</v>
      </c>
      <c r="C168" s="346">
        <v>6.351</v>
      </c>
      <c r="D168" s="224">
        <v>6.351</v>
      </c>
    </row>
    <row r="169" spans="1:4">
      <c r="A169" s="350">
        <f t="shared" si="2"/>
        <v>35430</v>
      </c>
      <c r="B169" s="350">
        <v>35403</v>
      </c>
      <c r="C169" s="346">
        <v>6.1029999999999998</v>
      </c>
      <c r="D169" s="224">
        <v>6.1029999999999998</v>
      </c>
    </row>
    <row r="170" spans="1:4">
      <c r="A170" s="350">
        <f t="shared" si="2"/>
        <v>35461</v>
      </c>
      <c r="B170" s="350">
        <v>35434</v>
      </c>
      <c r="C170" s="346">
        <v>6.508</v>
      </c>
      <c r="D170" s="224">
        <v>6.508</v>
      </c>
    </row>
    <row r="171" spans="1:4">
      <c r="A171" s="350">
        <f t="shared" si="2"/>
        <v>35489</v>
      </c>
      <c r="B171" s="350">
        <v>35465</v>
      </c>
      <c r="C171" s="346">
        <v>6.4329999999999998</v>
      </c>
      <c r="D171" s="224">
        <v>6.4329999999999998</v>
      </c>
    </row>
    <row r="172" spans="1:4">
      <c r="A172" s="350">
        <f t="shared" si="2"/>
        <v>35520</v>
      </c>
      <c r="B172" s="350">
        <v>35493</v>
      </c>
      <c r="C172" s="346">
        <v>6.59</v>
      </c>
      <c r="D172" s="224">
        <v>6.59</v>
      </c>
    </row>
    <row r="173" spans="1:4">
      <c r="A173" s="350">
        <f t="shared" si="2"/>
        <v>35550</v>
      </c>
      <c r="B173" s="350">
        <v>35524</v>
      </c>
      <c r="C173" s="346">
        <v>6.9189999999999996</v>
      </c>
      <c r="D173" s="224">
        <v>6.9189999999999996</v>
      </c>
    </row>
    <row r="174" spans="1:4">
      <c r="A174" s="350">
        <f t="shared" si="2"/>
        <v>35581</v>
      </c>
      <c r="B174" s="350">
        <v>35554</v>
      </c>
      <c r="C174" s="346">
        <v>6.673</v>
      </c>
      <c r="D174" s="224">
        <v>6.673</v>
      </c>
    </row>
    <row r="175" spans="1:4">
      <c r="A175" s="350">
        <f t="shared" si="2"/>
        <v>35611</v>
      </c>
      <c r="B175" s="350">
        <v>35585</v>
      </c>
      <c r="C175" s="346">
        <v>6.6120000000000001</v>
      </c>
      <c r="D175" s="224">
        <v>6.6120000000000001</v>
      </c>
    </row>
    <row r="176" spans="1:4">
      <c r="A176" s="350">
        <f t="shared" si="2"/>
        <v>35642</v>
      </c>
      <c r="B176" s="350">
        <v>35615</v>
      </c>
      <c r="C176" s="346">
        <v>6.3019999999999996</v>
      </c>
      <c r="D176" s="224">
        <v>6.3019999999999996</v>
      </c>
    </row>
    <row r="177" spans="1:4">
      <c r="A177" s="350">
        <f t="shared" si="2"/>
        <v>35673</v>
      </c>
      <c r="B177" s="350">
        <v>35646</v>
      </c>
      <c r="C177" s="346">
        <v>6.2160000000000002</v>
      </c>
      <c r="D177" s="224">
        <v>6.2160000000000002</v>
      </c>
    </row>
    <row r="178" spans="1:4">
      <c r="A178" s="350">
        <f t="shared" si="2"/>
        <v>35703</v>
      </c>
      <c r="B178" s="350">
        <v>35677</v>
      </c>
      <c r="C178" s="346">
        <v>6.3140000000000001</v>
      </c>
      <c r="D178" s="224">
        <v>6.3140000000000001</v>
      </c>
    </row>
    <row r="179" spans="1:4">
      <c r="A179" s="350">
        <f t="shared" si="2"/>
        <v>35734</v>
      </c>
      <c r="B179" s="350">
        <v>35707</v>
      </c>
      <c r="C179" s="346">
        <v>5.9980000000000002</v>
      </c>
      <c r="D179" s="224">
        <v>5.9980000000000002</v>
      </c>
    </row>
    <row r="180" spans="1:4">
      <c r="A180" s="350">
        <f t="shared" si="2"/>
        <v>35764</v>
      </c>
      <c r="B180" s="350">
        <v>35738</v>
      </c>
      <c r="C180" s="346">
        <v>5.9420000000000002</v>
      </c>
      <c r="D180" s="224">
        <v>5.9420000000000002</v>
      </c>
    </row>
    <row r="181" spans="1:4">
      <c r="A181" s="350">
        <f t="shared" si="2"/>
        <v>35795</v>
      </c>
      <c r="B181" s="350">
        <v>35768</v>
      </c>
      <c r="C181" s="346">
        <v>5.8360000000000003</v>
      </c>
      <c r="D181" s="224">
        <v>5.8360000000000003</v>
      </c>
    </row>
    <row r="182" spans="1:4">
      <c r="A182" s="350">
        <f t="shared" si="2"/>
        <v>35826</v>
      </c>
      <c r="B182" s="350">
        <v>35799</v>
      </c>
      <c r="C182" s="346">
        <v>5.6550000000000002</v>
      </c>
      <c r="D182" s="224">
        <v>5.6550000000000002</v>
      </c>
    </row>
    <row r="183" spans="1:4">
      <c r="A183" s="350">
        <f t="shared" si="2"/>
        <v>35854</v>
      </c>
      <c r="B183" s="350">
        <v>35830</v>
      </c>
      <c r="C183" s="346">
        <v>5.5519999999999996</v>
      </c>
      <c r="D183" s="224">
        <v>5.5519999999999996</v>
      </c>
    </row>
    <row r="184" spans="1:4">
      <c r="A184" s="350">
        <f t="shared" si="2"/>
        <v>35885</v>
      </c>
      <c r="B184" s="350">
        <v>35858</v>
      </c>
      <c r="C184" s="346">
        <v>5.7519999999999998</v>
      </c>
      <c r="D184" s="224">
        <v>5.7519999999999998</v>
      </c>
    </row>
    <row r="185" spans="1:4">
      <c r="A185" s="350">
        <f t="shared" si="2"/>
        <v>35915</v>
      </c>
      <c r="B185" s="350">
        <v>35889</v>
      </c>
      <c r="C185" s="346">
        <v>5.46</v>
      </c>
      <c r="D185" s="224">
        <v>5.46</v>
      </c>
    </row>
    <row r="186" spans="1:4">
      <c r="A186" s="350">
        <f t="shared" si="2"/>
        <v>35946</v>
      </c>
      <c r="B186" s="350">
        <v>35919</v>
      </c>
      <c r="C186" s="346">
        <v>5.66</v>
      </c>
      <c r="D186" s="224">
        <v>5.66</v>
      </c>
    </row>
    <row r="187" spans="1:4">
      <c r="A187" s="350">
        <f t="shared" si="2"/>
        <v>35976</v>
      </c>
      <c r="B187" s="350">
        <v>35950</v>
      </c>
      <c r="C187" s="346">
        <v>5.5845000000000002</v>
      </c>
      <c r="D187" s="224">
        <v>5.5845000000000002</v>
      </c>
    </row>
    <row r="188" spans="1:4">
      <c r="A188" s="350">
        <f t="shared" si="2"/>
        <v>36007</v>
      </c>
      <c r="B188" s="350">
        <v>35980</v>
      </c>
      <c r="C188" s="346">
        <v>5.4029999999999996</v>
      </c>
      <c r="D188" s="224">
        <v>5.4029999999999996</v>
      </c>
    </row>
    <row r="189" spans="1:4">
      <c r="A189" s="350">
        <f t="shared" si="2"/>
        <v>36038</v>
      </c>
      <c r="B189" s="350">
        <v>36011</v>
      </c>
      <c r="C189" s="346">
        <v>5.4260000000000002</v>
      </c>
      <c r="D189" s="224">
        <v>5.4260000000000002</v>
      </c>
    </row>
    <row r="190" spans="1:4">
      <c r="A190" s="350">
        <f t="shared" si="2"/>
        <v>36068</v>
      </c>
      <c r="B190" s="350">
        <v>36042</v>
      </c>
      <c r="C190" s="346">
        <v>5.0060000000000002</v>
      </c>
      <c r="D190" s="224">
        <v>5.0060000000000002</v>
      </c>
    </row>
    <row r="191" spans="1:4">
      <c r="A191" s="350">
        <f t="shared" si="2"/>
        <v>36099</v>
      </c>
      <c r="B191" s="350">
        <v>36072</v>
      </c>
      <c r="C191" s="346">
        <v>4.2830000000000004</v>
      </c>
      <c r="D191" s="224">
        <v>4.2830000000000004</v>
      </c>
    </row>
    <row r="192" spans="1:4">
      <c r="A192" s="350">
        <f t="shared" si="2"/>
        <v>36129</v>
      </c>
      <c r="B192" s="350">
        <v>36103</v>
      </c>
      <c r="C192" s="346">
        <v>4.883</v>
      </c>
      <c r="D192" s="224">
        <v>4.883</v>
      </c>
    </row>
    <row r="193" spans="1:4">
      <c r="A193" s="350">
        <f t="shared" si="2"/>
        <v>36160</v>
      </c>
      <c r="B193" s="350">
        <v>36133</v>
      </c>
      <c r="C193" s="346">
        <v>4.6130000000000004</v>
      </c>
      <c r="D193" s="224">
        <v>4.6130000000000004</v>
      </c>
    </row>
    <row r="194" spans="1:4">
      <c r="A194" s="350">
        <f t="shared" ref="A194:A257" si="3">EOMONTH(B194,0)</f>
        <v>36191</v>
      </c>
      <c r="B194" s="350">
        <v>36164</v>
      </c>
      <c r="C194" s="346">
        <v>4.6830999999999996</v>
      </c>
      <c r="D194" s="224">
        <v>4.6830999999999996</v>
      </c>
    </row>
    <row r="195" spans="1:4">
      <c r="A195" s="350">
        <f t="shared" si="3"/>
        <v>36219</v>
      </c>
      <c r="B195" s="350">
        <v>36195</v>
      </c>
      <c r="C195" s="346">
        <v>4.8964999999999996</v>
      </c>
      <c r="D195" s="224">
        <v>4.8964999999999996</v>
      </c>
    </row>
    <row r="196" spans="1:4">
      <c r="A196" s="350">
        <f t="shared" si="3"/>
        <v>36250</v>
      </c>
      <c r="B196" s="350">
        <v>36223</v>
      </c>
      <c r="C196" s="346">
        <v>5.4111000000000002</v>
      </c>
      <c r="D196" s="224">
        <v>5.4111000000000002</v>
      </c>
    </row>
    <row r="197" spans="1:4">
      <c r="A197" s="350">
        <f t="shared" si="3"/>
        <v>36280</v>
      </c>
      <c r="B197" s="350">
        <v>36254</v>
      </c>
      <c r="C197" s="346">
        <v>5.2816000000000001</v>
      </c>
      <c r="D197" s="224">
        <v>5.2816000000000001</v>
      </c>
    </row>
    <row r="198" spans="1:4">
      <c r="A198" s="350">
        <f t="shared" si="3"/>
        <v>36311</v>
      </c>
      <c r="B198" s="350">
        <v>36284</v>
      </c>
      <c r="C198" s="346">
        <v>5.4115000000000002</v>
      </c>
      <c r="D198" s="224">
        <v>5.4115000000000002</v>
      </c>
    </row>
    <row r="199" spans="1:4">
      <c r="A199" s="350">
        <f t="shared" si="3"/>
        <v>36341</v>
      </c>
      <c r="B199" s="350">
        <v>36315</v>
      </c>
      <c r="C199" s="346">
        <v>5.8019999999999996</v>
      </c>
      <c r="D199" s="224">
        <v>5.8019999999999996</v>
      </c>
    </row>
    <row r="200" spans="1:4">
      <c r="A200" s="350">
        <f t="shared" si="3"/>
        <v>36372</v>
      </c>
      <c r="B200" s="350">
        <v>36345</v>
      </c>
      <c r="C200" s="346">
        <v>5.8079000000000001</v>
      </c>
      <c r="D200" s="224">
        <v>5.8079000000000001</v>
      </c>
    </row>
    <row r="201" spans="1:4">
      <c r="A201" s="350">
        <f t="shared" si="3"/>
        <v>36403</v>
      </c>
      <c r="B201" s="350">
        <v>36376</v>
      </c>
      <c r="C201" s="346">
        <v>5.9440999999999997</v>
      </c>
      <c r="D201" s="224">
        <v>5.9440999999999997</v>
      </c>
    </row>
    <row r="202" spans="1:4">
      <c r="A202" s="350">
        <f t="shared" si="3"/>
        <v>36433</v>
      </c>
      <c r="B202" s="350">
        <v>36407</v>
      </c>
      <c r="C202" s="346">
        <v>5.883</v>
      </c>
      <c r="D202" s="224">
        <v>5.883</v>
      </c>
    </row>
    <row r="203" spans="1:4">
      <c r="A203" s="350">
        <f t="shared" si="3"/>
        <v>36464</v>
      </c>
      <c r="B203" s="350">
        <v>36437</v>
      </c>
      <c r="C203" s="346">
        <v>5.9413999999999998</v>
      </c>
      <c r="D203" s="224">
        <v>5.9413999999999998</v>
      </c>
    </row>
    <row r="204" spans="1:4">
      <c r="A204" s="350">
        <f t="shared" si="3"/>
        <v>36494</v>
      </c>
      <c r="B204" s="350">
        <v>36468</v>
      </c>
      <c r="C204" s="346">
        <v>5.9454000000000002</v>
      </c>
      <c r="D204" s="224">
        <v>5.9454000000000002</v>
      </c>
    </row>
    <row r="205" spans="1:4">
      <c r="A205" s="350">
        <f t="shared" si="3"/>
        <v>36525</v>
      </c>
      <c r="B205" s="350">
        <v>36498</v>
      </c>
      <c r="C205" s="346">
        <v>6.1658999999999997</v>
      </c>
      <c r="D205" s="224">
        <v>6.1658999999999997</v>
      </c>
    </row>
    <row r="206" spans="1:4">
      <c r="A206" s="350">
        <f t="shared" si="3"/>
        <v>36556</v>
      </c>
      <c r="B206" s="350">
        <v>36529</v>
      </c>
      <c r="C206" s="346">
        <v>6.4931999999999999</v>
      </c>
      <c r="D206" s="224">
        <v>6.4931999999999999</v>
      </c>
    </row>
    <row r="207" spans="1:4">
      <c r="A207" s="350">
        <f t="shared" si="3"/>
        <v>36585</v>
      </c>
      <c r="B207" s="350">
        <v>36560</v>
      </c>
      <c r="C207" s="346">
        <v>6.5209999999999999</v>
      </c>
      <c r="D207" s="224">
        <v>6.5209999999999999</v>
      </c>
    </row>
    <row r="208" spans="1:4">
      <c r="A208" s="350">
        <f t="shared" si="3"/>
        <v>36616</v>
      </c>
      <c r="B208" s="350">
        <v>36589</v>
      </c>
      <c r="C208" s="346">
        <v>6.3758999999999997</v>
      </c>
      <c r="D208" s="224">
        <v>6.3758999999999997</v>
      </c>
    </row>
    <row r="209" spans="1:4">
      <c r="A209" s="350">
        <f t="shared" si="3"/>
        <v>36646</v>
      </c>
      <c r="B209" s="350">
        <v>36620</v>
      </c>
      <c r="C209" s="346">
        <v>5.8586</v>
      </c>
      <c r="D209" s="224">
        <v>5.8586</v>
      </c>
    </row>
    <row r="210" spans="1:4">
      <c r="A210" s="350">
        <f t="shared" si="3"/>
        <v>36677</v>
      </c>
      <c r="B210" s="350">
        <v>36650</v>
      </c>
      <c r="C210" s="346">
        <v>6.4551999999999996</v>
      </c>
      <c r="D210" s="224">
        <v>6.4551999999999996</v>
      </c>
    </row>
    <row r="211" spans="1:4">
      <c r="A211" s="350">
        <f t="shared" si="3"/>
        <v>36707</v>
      </c>
      <c r="B211" s="350">
        <v>36681</v>
      </c>
      <c r="C211" s="346">
        <v>6.1439000000000004</v>
      </c>
      <c r="D211" s="224">
        <v>6.1439000000000004</v>
      </c>
    </row>
    <row r="212" spans="1:4">
      <c r="A212" s="350">
        <f t="shared" si="3"/>
        <v>36738</v>
      </c>
      <c r="B212" s="350">
        <v>36711</v>
      </c>
      <c r="C212" s="346">
        <v>5.9847000000000001</v>
      </c>
      <c r="D212" s="224">
        <v>5.9847000000000001</v>
      </c>
    </row>
    <row r="213" spans="1:4">
      <c r="A213" s="350">
        <f t="shared" si="3"/>
        <v>36769</v>
      </c>
      <c r="B213" s="350">
        <v>36742</v>
      </c>
      <c r="C213" s="346">
        <v>5.9053000000000004</v>
      </c>
      <c r="D213" s="224">
        <v>5.9053000000000004</v>
      </c>
    </row>
    <row r="214" spans="1:4">
      <c r="A214" s="350">
        <f t="shared" si="3"/>
        <v>36799</v>
      </c>
      <c r="B214" s="350">
        <v>36773</v>
      </c>
      <c r="C214" s="346">
        <v>5.6801000000000004</v>
      </c>
      <c r="D214" s="224">
        <v>5.6801000000000004</v>
      </c>
    </row>
    <row r="215" spans="1:4">
      <c r="A215" s="350">
        <f t="shared" si="3"/>
        <v>36830</v>
      </c>
      <c r="B215" s="350">
        <v>36803</v>
      </c>
      <c r="C215" s="346">
        <v>5.8943000000000003</v>
      </c>
      <c r="D215" s="224">
        <v>5.8943000000000003</v>
      </c>
    </row>
    <row r="216" spans="1:4">
      <c r="A216" s="350">
        <f t="shared" si="3"/>
        <v>36860</v>
      </c>
      <c r="B216" s="350">
        <v>36834</v>
      </c>
      <c r="C216" s="346">
        <v>5.8186999999999998</v>
      </c>
      <c r="D216" s="224">
        <v>5.8186999999999998</v>
      </c>
    </row>
    <row r="217" spans="1:4">
      <c r="A217" s="350">
        <f t="shared" si="3"/>
        <v>36891</v>
      </c>
      <c r="B217" s="350">
        <v>36864</v>
      </c>
      <c r="C217" s="346">
        <v>5.5202</v>
      </c>
      <c r="D217" s="224">
        <v>5.5202</v>
      </c>
    </row>
    <row r="218" spans="1:4">
      <c r="A218" s="350">
        <f t="shared" si="3"/>
        <v>36922</v>
      </c>
      <c r="B218" s="350">
        <v>36895</v>
      </c>
      <c r="C218" s="346">
        <v>5.0179999999999998</v>
      </c>
      <c r="D218" s="224">
        <v>5.0179999999999998</v>
      </c>
    </row>
    <row r="219" spans="1:4">
      <c r="A219" s="350">
        <f t="shared" si="3"/>
        <v>36950</v>
      </c>
      <c r="B219" s="350">
        <v>36926</v>
      </c>
      <c r="C219" s="346">
        <v>5.1520999999999999</v>
      </c>
      <c r="D219" s="224">
        <v>5.1520999999999999</v>
      </c>
    </row>
    <row r="220" spans="1:4">
      <c r="A220" s="350">
        <f t="shared" si="3"/>
        <v>36981</v>
      </c>
      <c r="B220" s="350">
        <v>36954</v>
      </c>
      <c r="C220" s="346">
        <v>4.9497999999999998</v>
      </c>
      <c r="D220" s="224">
        <v>4.9497999999999998</v>
      </c>
    </row>
    <row r="221" spans="1:4">
      <c r="A221" s="350">
        <f t="shared" si="3"/>
        <v>37011</v>
      </c>
      <c r="B221" s="350">
        <v>36985</v>
      </c>
      <c r="C221" s="346">
        <v>4.9302999999999999</v>
      </c>
      <c r="D221" s="224">
        <v>4.9302999999999999</v>
      </c>
    </row>
    <row r="222" spans="1:4">
      <c r="A222" s="350">
        <f t="shared" si="3"/>
        <v>37042</v>
      </c>
      <c r="B222" s="350">
        <v>37015</v>
      </c>
      <c r="C222" s="346">
        <v>5.1897000000000002</v>
      </c>
      <c r="D222" s="224">
        <v>5.1897000000000002</v>
      </c>
    </row>
    <row r="223" spans="1:4">
      <c r="A223" s="350">
        <f t="shared" si="3"/>
        <v>37072</v>
      </c>
      <c r="B223" s="350">
        <v>37046</v>
      </c>
      <c r="C223" s="346">
        <v>5.3357999999999999</v>
      </c>
      <c r="D223" s="224">
        <v>5.3357999999999999</v>
      </c>
    </row>
    <row r="224" spans="1:4">
      <c r="A224" s="350">
        <f t="shared" si="3"/>
        <v>37103</v>
      </c>
      <c r="B224" s="350">
        <v>37076</v>
      </c>
      <c r="C224" s="346">
        <v>5.3890000000000002</v>
      </c>
      <c r="D224" s="224">
        <v>5.3890000000000002</v>
      </c>
    </row>
    <row r="225" spans="1:4">
      <c r="A225" s="350">
        <f t="shared" si="3"/>
        <v>37134</v>
      </c>
      <c r="B225" s="350">
        <v>37107</v>
      </c>
      <c r="C225" s="346">
        <v>5.1612999999999998</v>
      </c>
      <c r="D225" s="224">
        <v>5.1612999999999998</v>
      </c>
    </row>
    <row r="226" spans="1:4">
      <c r="A226" s="350">
        <f t="shared" si="3"/>
        <v>37164</v>
      </c>
      <c r="B226" s="350">
        <v>37138</v>
      </c>
      <c r="C226" s="346">
        <v>4.9831000000000003</v>
      </c>
      <c r="D226" s="224">
        <v>4.9831000000000003</v>
      </c>
    </row>
    <row r="227" spans="1:4">
      <c r="A227" s="350">
        <f t="shared" si="3"/>
        <v>37195</v>
      </c>
      <c r="B227" s="350">
        <v>37168</v>
      </c>
      <c r="C227" s="346">
        <v>4.5101000000000004</v>
      </c>
      <c r="D227" s="224">
        <v>4.5101000000000004</v>
      </c>
    </row>
    <row r="228" spans="1:4">
      <c r="A228" s="350">
        <f t="shared" si="3"/>
        <v>37225</v>
      </c>
      <c r="B228" s="350">
        <v>37199</v>
      </c>
      <c r="C228" s="346">
        <v>4.3524000000000003</v>
      </c>
      <c r="D228" s="224">
        <v>4.3524000000000003</v>
      </c>
    </row>
    <row r="229" spans="1:4">
      <c r="A229" s="350">
        <f t="shared" si="3"/>
        <v>37256</v>
      </c>
      <c r="B229" s="350">
        <v>37229</v>
      </c>
      <c r="C229" s="346">
        <v>4.6563999999999997</v>
      </c>
      <c r="D229" s="224">
        <v>4.6563999999999997</v>
      </c>
    </row>
    <row r="230" spans="1:4">
      <c r="A230" s="350">
        <f t="shared" si="3"/>
        <v>37287</v>
      </c>
      <c r="B230" s="350">
        <v>37260</v>
      </c>
      <c r="C230" s="346">
        <v>5.1463999999999999</v>
      </c>
      <c r="D230" s="224">
        <v>5.1463999999999999</v>
      </c>
    </row>
    <row r="231" spans="1:4">
      <c r="A231" s="350">
        <f t="shared" si="3"/>
        <v>37315</v>
      </c>
      <c r="B231" s="350">
        <v>37291</v>
      </c>
      <c r="C231" s="346">
        <v>4.9062999999999999</v>
      </c>
      <c r="D231" s="224">
        <v>4.9062999999999999</v>
      </c>
    </row>
    <row r="232" spans="1:4">
      <c r="A232" s="350">
        <f t="shared" si="3"/>
        <v>37346</v>
      </c>
      <c r="B232" s="350">
        <v>37319</v>
      </c>
      <c r="C232" s="346">
        <v>5.0076999999999998</v>
      </c>
      <c r="D232" s="224">
        <v>5.0076999999999998</v>
      </c>
    </row>
    <row r="233" spans="1:4">
      <c r="A233" s="350">
        <f t="shared" si="3"/>
        <v>37376</v>
      </c>
      <c r="B233" s="350">
        <v>37350</v>
      </c>
      <c r="C233" s="346">
        <v>5.2763</v>
      </c>
      <c r="D233" s="224">
        <v>5.2763</v>
      </c>
    </row>
    <row r="234" spans="1:4">
      <c r="A234" s="350">
        <f t="shared" si="3"/>
        <v>37407</v>
      </c>
      <c r="B234" s="350">
        <v>37380</v>
      </c>
      <c r="C234" s="346">
        <v>5.0678000000000001</v>
      </c>
      <c r="D234" s="224">
        <v>5.0678000000000001</v>
      </c>
    </row>
    <row r="235" spans="1:4">
      <c r="A235" s="350">
        <f t="shared" si="3"/>
        <v>37437</v>
      </c>
      <c r="B235" s="350">
        <v>37411</v>
      </c>
      <c r="C235" s="346">
        <v>5.0106000000000002</v>
      </c>
      <c r="D235" s="224">
        <v>5.0106000000000002</v>
      </c>
    </row>
    <row r="236" spans="1:4">
      <c r="A236" s="350">
        <f t="shared" si="3"/>
        <v>37468</v>
      </c>
      <c r="B236" s="350">
        <v>37441</v>
      </c>
      <c r="C236" s="346">
        <v>4.7441000000000004</v>
      </c>
      <c r="D236" s="224">
        <v>4.7441000000000004</v>
      </c>
    </row>
    <row r="237" spans="1:4">
      <c r="A237" s="350">
        <f t="shared" si="3"/>
        <v>37499</v>
      </c>
      <c r="B237" s="350">
        <v>37472</v>
      </c>
      <c r="C237" s="346">
        <v>4.2629000000000001</v>
      </c>
      <c r="D237" s="224">
        <v>4.2629000000000001</v>
      </c>
    </row>
    <row r="238" spans="1:4">
      <c r="A238" s="350">
        <f t="shared" si="3"/>
        <v>37529</v>
      </c>
      <c r="B238" s="350">
        <v>37503</v>
      </c>
      <c r="C238" s="346">
        <v>3.9512999999999998</v>
      </c>
      <c r="D238" s="224">
        <v>3.9512999999999998</v>
      </c>
    </row>
    <row r="239" spans="1:4">
      <c r="A239" s="350">
        <f t="shared" si="3"/>
        <v>37560</v>
      </c>
      <c r="B239" s="350">
        <v>37533</v>
      </c>
      <c r="C239" s="346">
        <v>3.6797</v>
      </c>
      <c r="D239" s="224">
        <v>3.6797</v>
      </c>
    </row>
    <row r="240" spans="1:4">
      <c r="A240" s="350">
        <f t="shared" si="3"/>
        <v>37590</v>
      </c>
      <c r="B240" s="350">
        <v>37564</v>
      </c>
      <c r="C240" s="346">
        <v>4.0415000000000001</v>
      </c>
      <c r="D240" s="224">
        <v>4.0415000000000001</v>
      </c>
    </row>
    <row r="241" spans="1:4">
      <c r="A241" s="350">
        <f t="shared" si="3"/>
        <v>37621</v>
      </c>
      <c r="B241" s="350">
        <v>37594</v>
      </c>
      <c r="C241" s="346">
        <v>4.1718000000000002</v>
      </c>
      <c r="D241" s="224">
        <v>4.1718000000000002</v>
      </c>
    </row>
    <row r="242" spans="1:4">
      <c r="A242" s="350">
        <f t="shared" si="3"/>
        <v>37652</v>
      </c>
      <c r="B242" s="350">
        <v>37625</v>
      </c>
      <c r="C242" s="346">
        <v>4.0396000000000001</v>
      </c>
      <c r="D242" s="224">
        <v>4.0396000000000001</v>
      </c>
    </row>
    <row r="243" spans="1:4">
      <c r="A243" s="350">
        <f t="shared" si="3"/>
        <v>37680</v>
      </c>
      <c r="B243" s="350">
        <v>37656</v>
      </c>
      <c r="C243" s="346">
        <v>3.9304999999999999</v>
      </c>
      <c r="D243" s="224">
        <v>3.9304999999999999</v>
      </c>
    </row>
    <row r="244" spans="1:4">
      <c r="A244" s="350">
        <f t="shared" si="3"/>
        <v>37711</v>
      </c>
      <c r="B244" s="350">
        <v>37684</v>
      </c>
      <c r="C244" s="346">
        <v>3.6499000000000001</v>
      </c>
      <c r="D244" s="224">
        <v>3.6499000000000001</v>
      </c>
    </row>
    <row r="245" spans="1:4">
      <c r="A245" s="350">
        <f t="shared" si="3"/>
        <v>37741</v>
      </c>
      <c r="B245" s="350">
        <v>37715</v>
      </c>
      <c r="C245" s="346">
        <v>3.9472999999999998</v>
      </c>
      <c r="D245" s="224">
        <v>3.9472999999999998</v>
      </c>
    </row>
    <row r="246" spans="1:4">
      <c r="A246" s="350">
        <f t="shared" si="3"/>
        <v>37772</v>
      </c>
      <c r="B246" s="350">
        <v>37745</v>
      </c>
      <c r="C246" s="346">
        <v>3.9161999999999999</v>
      </c>
      <c r="D246" s="224">
        <v>3.9161999999999999</v>
      </c>
    </row>
    <row r="247" spans="1:4">
      <c r="A247" s="350">
        <f t="shared" si="3"/>
        <v>37802</v>
      </c>
      <c r="B247" s="350">
        <v>37776</v>
      </c>
      <c r="C247" s="346">
        <v>3.2911000000000001</v>
      </c>
      <c r="D247" s="224">
        <v>3.2911000000000001</v>
      </c>
    </row>
    <row r="248" spans="1:4">
      <c r="A248" s="350">
        <f t="shared" si="3"/>
        <v>37833</v>
      </c>
      <c r="B248" s="350">
        <v>37806</v>
      </c>
      <c r="C248" s="346">
        <v>3.6442000000000001</v>
      </c>
      <c r="D248" s="224">
        <v>3.6442000000000001</v>
      </c>
    </row>
    <row r="249" spans="1:4">
      <c r="A249" s="350">
        <f t="shared" si="3"/>
        <v>37864</v>
      </c>
      <c r="B249" s="350">
        <v>37837</v>
      </c>
      <c r="C249" s="346">
        <v>4.3228</v>
      </c>
      <c r="D249" s="224">
        <v>4.3228</v>
      </c>
    </row>
    <row r="250" spans="1:4">
      <c r="A250" s="350">
        <f t="shared" si="3"/>
        <v>37894</v>
      </c>
      <c r="B250" s="350">
        <v>37868</v>
      </c>
      <c r="C250" s="346">
        <v>4.5096999999999996</v>
      </c>
      <c r="D250" s="224">
        <v>4.5096999999999996</v>
      </c>
    </row>
    <row r="251" spans="1:4">
      <c r="A251" s="350">
        <f t="shared" si="3"/>
        <v>37925</v>
      </c>
      <c r="B251" s="350">
        <v>37898</v>
      </c>
      <c r="C251" s="346">
        <v>4.1940999999999997</v>
      </c>
      <c r="D251" s="224">
        <v>4.1940999999999997</v>
      </c>
    </row>
    <row r="252" spans="1:4">
      <c r="A252" s="350">
        <f t="shared" si="3"/>
        <v>37955</v>
      </c>
      <c r="B252" s="350">
        <v>37929</v>
      </c>
      <c r="C252" s="346">
        <v>4.3061999999999996</v>
      </c>
      <c r="D252" s="224">
        <v>4.3061999999999996</v>
      </c>
    </row>
    <row r="253" spans="1:4">
      <c r="A253" s="350">
        <f t="shared" si="3"/>
        <v>37986</v>
      </c>
      <c r="B253" s="350">
        <v>37959</v>
      </c>
      <c r="C253" s="346">
        <v>4.3708999999999998</v>
      </c>
      <c r="D253" s="224">
        <v>4.3708999999999998</v>
      </c>
    </row>
    <row r="254" spans="1:4">
      <c r="A254" s="350">
        <f t="shared" si="3"/>
        <v>38017</v>
      </c>
      <c r="B254" s="350">
        <v>37990</v>
      </c>
      <c r="C254" s="346">
        <v>4.3757999999999999</v>
      </c>
      <c r="D254" s="224">
        <v>4.3757999999999999</v>
      </c>
    </row>
    <row r="255" spans="1:4">
      <c r="A255" s="350">
        <f t="shared" si="3"/>
        <v>38046</v>
      </c>
      <c r="B255" s="350">
        <v>38021</v>
      </c>
      <c r="C255" s="346">
        <v>4.1233000000000004</v>
      </c>
      <c r="D255" s="224">
        <v>4.1233000000000004</v>
      </c>
    </row>
    <row r="256" spans="1:4">
      <c r="A256" s="350">
        <f t="shared" si="3"/>
        <v>38077</v>
      </c>
      <c r="B256" s="350">
        <v>38050</v>
      </c>
      <c r="C256" s="346">
        <v>4.0290999999999997</v>
      </c>
      <c r="D256" s="224">
        <v>4.0290999999999997</v>
      </c>
    </row>
    <row r="257" spans="1:4">
      <c r="A257" s="350">
        <f t="shared" si="3"/>
        <v>38107</v>
      </c>
      <c r="B257" s="350">
        <v>38081</v>
      </c>
      <c r="C257" s="346">
        <v>4.1420000000000003</v>
      </c>
      <c r="D257" s="224">
        <v>4.1420000000000003</v>
      </c>
    </row>
    <row r="258" spans="1:4">
      <c r="A258" s="350">
        <f t="shared" ref="A258:A321" si="4">EOMONTH(B258,0)</f>
        <v>38138</v>
      </c>
      <c r="B258" s="350">
        <v>38111</v>
      </c>
      <c r="C258" s="346">
        <v>4.5442999999999998</v>
      </c>
      <c r="D258" s="224">
        <v>4.5442999999999998</v>
      </c>
    </row>
    <row r="259" spans="1:4">
      <c r="A259" s="350">
        <f t="shared" si="4"/>
        <v>38168</v>
      </c>
      <c r="B259" s="350">
        <v>38142</v>
      </c>
      <c r="C259" s="346">
        <v>4.7732999999999999</v>
      </c>
      <c r="D259" s="224">
        <v>4.7732999999999999</v>
      </c>
    </row>
    <row r="260" spans="1:4">
      <c r="A260" s="350">
        <f t="shared" si="4"/>
        <v>38199</v>
      </c>
      <c r="B260" s="350">
        <v>38172</v>
      </c>
      <c r="C260" s="346">
        <v>4.4640000000000004</v>
      </c>
      <c r="D260" s="224">
        <v>4.4640000000000004</v>
      </c>
    </row>
    <row r="261" spans="1:4">
      <c r="A261" s="350">
        <f t="shared" si="4"/>
        <v>38230</v>
      </c>
      <c r="B261" s="350">
        <v>38203</v>
      </c>
      <c r="C261" s="346">
        <v>4.4279000000000002</v>
      </c>
      <c r="D261" s="224">
        <v>4.4279000000000002</v>
      </c>
    </row>
    <row r="262" spans="1:4">
      <c r="A262" s="350">
        <f t="shared" si="4"/>
        <v>38260</v>
      </c>
      <c r="B262" s="350">
        <v>38234</v>
      </c>
      <c r="C262" s="346">
        <v>4.2887000000000004</v>
      </c>
      <c r="D262" s="224">
        <v>4.2887000000000004</v>
      </c>
    </row>
    <row r="263" spans="1:4">
      <c r="A263" s="350">
        <f t="shared" si="4"/>
        <v>38291</v>
      </c>
      <c r="B263" s="350">
        <v>38264</v>
      </c>
      <c r="C263" s="346">
        <v>4.1718000000000002</v>
      </c>
      <c r="D263" s="224">
        <v>4.1718000000000002</v>
      </c>
    </row>
    <row r="264" spans="1:4">
      <c r="A264" s="350">
        <f t="shared" si="4"/>
        <v>38321</v>
      </c>
      <c r="B264" s="350">
        <v>38295</v>
      </c>
      <c r="C264" s="346">
        <v>4.0664999999999996</v>
      </c>
      <c r="D264" s="224">
        <v>4.0664999999999996</v>
      </c>
    </row>
    <row r="265" spans="1:4">
      <c r="A265" s="350">
        <f t="shared" si="4"/>
        <v>38352</v>
      </c>
      <c r="B265" s="350">
        <v>38325</v>
      </c>
      <c r="C265" s="346">
        <v>4.2729999999999997</v>
      </c>
      <c r="D265" s="224">
        <v>4.2729999999999997</v>
      </c>
    </row>
    <row r="266" spans="1:4">
      <c r="A266" s="350">
        <f t="shared" si="4"/>
        <v>38383</v>
      </c>
      <c r="B266" s="350">
        <v>38356</v>
      </c>
      <c r="C266" s="346">
        <v>4.2843</v>
      </c>
      <c r="D266" s="224">
        <v>4.2843</v>
      </c>
    </row>
    <row r="267" spans="1:4">
      <c r="A267" s="350">
        <f t="shared" si="4"/>
        <v>38411</v>
      </c>
      <c r="B267" s="350">
        <v>38387</v>
      </c>
      <c r="C267" s="346">
        <v>4.0744999999999996</v>
      </c>
      <c r="D267" s="224">
        <v>4.0744999999999996</v>
      </c>
    </row>
    <row r="268" spans="1:4">
      <c r="A268" s="350">
        <f t="shared" si="4"/>
        <v>38442</v>
      </c>
      <c r="B268" s="350">
        <v>38415</v>
      </c>
      <c r="C268" s="346">
        <v>4.3154000000000003</v>
      </c>
      <c r="D268" s="224">
        <v>4.3154000000000003</v>
      </c>
    </row>
    <row r="269" spans="1:4">
      <c r="A269" s="350">
        <f t="shared" si="4"/>
        <v>38472</v>
      </c>
      <c r="B269" s="350">
        <v>38446</v>
      </c>
      <c r="C269" s="346">
        <v>4.4592000000000001</v>
      </c>
      <c r="D269" s="224">
        <v>4.4592000000000001</v>
      </c>
    </row>
    <row r="270" spans="1:4">
      <c r="A270" s="350">
        <f t="shared" si="4"/>
        <v>38503</v>
      </c>
      <c r="B270" s="350">
        <v>38476</v>
      </c>
      <c r="C270" s="346">
        <v>4.1885000000000003</v>
      </c>
      <c r="D270" s="224">
        <v>4.1885000000000003</v>
      </c>
    </row>
    <row r="271" spans="1:4">
      <c r="A271" s="350">
        <f t="shared" si="4"/>
        <v>38533</v>
      </c>
      <c r="B271" s="350">
        <v>38507</v>
      </c>
      <c r="C271" s="346">
        <v>3.9750999999999999</v>
      </c>
      <c r="D271" s="224">
        <v>3.9750999999999999</v>
      </c>
    </row>
    <row r="272" spans="1:4">
      <c r="A272" s="350">
        <f t="shared" si="4"/>
        <v>38564</v>
      </c>
      <c r="B272" s="350">
        <v>38537</v>
      </c>
      <c r="C272" s="346">
        <v>4.0385999999999997</v>
      </c>
      <c r="D272" s="224">
        <v>4.0385999999999997</v>
      </c>
    </row>
    <row r="273" spans="1:4">
      <c r="A273" s="350">
        <f t="shared" si="4"/>
        <v>38595</v>
      </c>
      <c r="B273" s="350">
        <v>38568</v>
      </c>
      <c r="C273" s="346">
        <v>4.3167</v>
      </c>
      <c r="D273" s="224">
        <v>4.3167</v>
      </c>
    </row>
    <row r="274" spans="1:4">
      <c r="A274" s="350">
        <f t="shared" si="4"/>
        <v>38625</v>
      </c>
      <c r="B274" s="350">
        <v>38599</v>
      </c>
      <c r="C274" s="346">
        <v>4.0277000000000003</v>
      </c>
      <c r="D274" s="224">
        <v>4.0277000000000003</v>
      </c>
    </row>
    <row r="275" spans="1:4">
      <c r="A275" s="350">
        <f t="shared" si="4"/>
        <v>38656</v>
      </c>
      <c r="B275" s="350">
        <v>38629</v>
      </c>
      <c r="C275" s="346">
        <v>4.3734999999999999</v>
      </c>
      <c r="D275" s="224">
        <v>4.3734999999999999</v>
      </c>
    </row>
    <row r="276" spans="1:4">
      <c r="A276" s="350">
        <f t="shared" si="4"/>
        <v>38686</v>
      </c>
      <c r="B276" s="350">
        <v>38660</v>
      </c>
      <c r="C276" s="346">
        <v>4.6576000000000004</v>
      </c>
      <c r="D276" s="224">
        <v>4.6576000000000004</v>
      </c>
    </row>
    <row r="277" spans="1:4">
      <c r="A277" s="350">
        <f t="shared" si="4"/>
        <v>38717</v>
      </c>
      <c r="B277" s="350">
        <v>38690</v>
      </c>
      <c r="C277" s="346">
        <v>4.5213999999999999</v>
      </c>
      <c r="D277" s="224">
        <v>4.5213999999999999</v>
      </c>
    </row>
    <row r="278" spans="1:4">
      <c r="A278" s="350">
        <f t="shared" si="4"/>
        <v>38748</v>
      </c>
      <c r="B278" s="350">
        <v>38721</v>
      </c>
      <c r="C278" s="346">
        <v>4.3573000000000004</v>
      </c>
      <c r="D278" s="224">
        <v>4.3573000000000004</v>
      </c>
    </row>
    <row r="279" spans="1:4">
      <c r="A279" s="350">
        <f t="shared" si="4"/>
        <v>38776</v>
      </c>
      <c r="B279" s="350">
        <v>38752</v>
      </c>
      <c r="C279" s="346">
        <v>4.5343</v>
      </c>
      <c r="D279" s="224">
        <v>4.5343</v>
      </c>
    </row>
    <row r="280" spans="1:4">
      <c r="A280" s="350">
        <f t="shared" si="4"/>
        <v>38807</v>
      </c>
      <c r="B280" s="350">
        <v>38780</v>
      </c>
      <c r="C280" s="346">
        <v>4.6862000000000004</v>
      </c>
      <c r="D280" s="224">
        <v>4.6862000000000004</v>
      </c>
    </row>
    <row r="281" spans="1:4">
      <c r="A281" s="350">
        <f t="shared" si="4"/>
        <v>38837</v>
      </c>
      <c r="B281" s="350">
        <v>38811</v>
      </c>
      <c r="C281" s="346">
        <v>4.8757999999999999</v>
      </c>
      <c r="D281" s="224">
        <v>4.8757999999999999</v>
      </c>
    </row>
    <row r="282" spans="1:4">
      <c r="A282" s="350">
        <f t="shared" si="4"/>
        <v>38868</v>
      </c>
      <c r="B282" s="350">
        <v>38841</v>
      </c>
      <c r="C282" s="346">
        <v>5.1513999999999998</v>
      </c>
      <c r="D282" s="224">
        <v>5.1513999999999998</v>
      </c>
    </row>
    <row r="283" spans="1:4">
      <c r="A283" s="350">
        <f t="shared" si="4"/>
        <v>38898</v>
      </c>
      <c r="B283" s="350">
        <v>38872</v>
      </c>
      <c r="C283" s="346">
        <v>4.9923000000000002</v>
      </c>
      <c r="D283" s="224">
        <v>4.9923000000000002</v>
      </c>
    </row>
    <row r="284" spans="1:4">
      <c r="A284" s="350">
        <f t="shared" si="4"/>
        <v>38929</v>
      </c>
      <c r="B284" s="350">
        <v>38902</v>
      </c>
      <c r="C284" s="346">
        <v>5.1505999999999998</v>
      </c>
      <c r="D284" s="224">
        <v>5.1505999999999998</v>
      </c>
    </row>
    <row r="285" spans="1:4">
      <c r="A285" s="350">
        <f t="shared" si="4"/>
        <v>38960</v>
      </c>
      <c r="B285" s="350">
        <v>38933</v>
      </c>
      <c r="C285" s="346">
        <v>4.899</v>
      </c>
      <c r="D285" s="224">
        <v>4.899</v>
      </c>
    </row>
    <row r="286" spans="1:4">
      <c r="A286" s="350">
        <f t="shared" si="4"/>
        <v>38990</v>
      </c>
      <c r="B286" s="350">
        <v>38964</v>
      </c>
      <c r="C286" s="346">
        <v>4.7233999999999998</v>
      </c>
      <c r="D286" s="224">
        <v>4.7233999999999998</v>
      </c>
    </row>
    <row r="287" spans="1:4">
      <c r="A287" s="350">
        <f t="shared" si="4"/>
        <v>39021</v>
      </c>
      <c r="B287" s="350">
        <v>38994</v>
      </c>
      <c r="C287" s="346">
        <v>4.5628000000000002</v>
      </c>
      <c r="D287" s="224">
        <v>4.5628000000000002</v>
      </c>
    </row>
    <row r="288" spans="1:4">
      <c r="A288" s="350">
        <f t="shared" si="4"/>
        <v>39051</v>
      </c>
      <c r="B288" s="350">
        <v>39025</v>
      </c>
      <c r="C288" s="346">
        <v>4.7135999999999996</v>
      </c>
      <c r="D288" s="224">
        <v>4.7135999999999996</v>
      </c>
    </row>
    <row r="289" spans="1:4">
      <c r="A289" s="350">
        <f t="shared" si="4"/>
        <v>39082</v>
      </c>
      <c r="B289" s="350">
        <v>39055</v>
      </c>
      <c r="C289" s="346">
        <v>4.4355000000000002</v>
      </c>
      <c r="D289" s="224">
        <v>4.4355000000000002</v>
      </c>
    </row>
    <row r="290" spans="1:4">
      <c r="A290" s="350">
        <f t="shared" si="4"/>
        <v>39113</v>
      </c>
      <c r="B290" s="350">
        <v>39086</v>
      </c>
      <c r="C290" s="346">
        <v>4.62</v>
      </c>
      <c r="D290" s="224">
        <v>4.62</v>
      </c>
    </row>
    <row r="291" spans="1:4">
      <c r="A291" s="350">
        <f t="shared" si="4"/>
        <v>39141</v>
      </c>
      <c r="B291" s="350">
        <v>39117</v>
      </c>
      <c r="C291" s="346">
        <v>4.8297999999999996</v>
      </c>
      <c r="D291" s="224">
        <v>4.8297999999999996</v>
      </c>
    </row>
    <row r="292" spans="1:4">
      <c r="A292" s="350">
        <f t="shared" si="4"/>
        <v>39172</v>
      </c>
      <c r="B292" s="350">
        <v>39145</v>
      </c>
      <c r="C292" s="346">
        <v>4.5166000000000004</v>
      </c>
      <c r="D292" s="224">
        <v>4.5166000000000004</v>
      </c>
    </row>
    <row r="293" spans="1:4">
      <c r="A293" s="350">
        <f t="shared" si="4"/>
        <v>39202</v>
      </c>
      <c r="B293" s="350">
        <v>39176</v>
      </c>
      <c r="C293" s="346">
        <v>4.6539000000000001</v>
      </c>
      <c r="D293" s="224">
        <v>4.6539000000000001</v>
      </c>
    </row>
    <row r="294" spans="1:4">
      <c r="A294" s="350">
        <f t="shared" si="4"/>
        <v>39233</v>
      </c>
      <c r="B294" s="350">
        <v>39206</v>
      </c>
      <c r="C294" s="346">
        <v>4.6414999999999997</v>
      </c>
      <c r="D294" s="224">
        <v>4.6414999999999997</v>
      </c>
    </row>
    <row r="295" spans="1:4">
      <c r="A295" s="350">
        <f t="shared" si="4"/>
        <v>39263</v>
      </c>
      <c r="B295" s="350">
        <v>39237</v>
      </c>
      <c r="C295" s="346">
        <v>4.9248000000000003</v>
      </c>
      <c r="D295" s="224">
        <v>4.9248000000000003</v>
      </c>
    </row>
    <row r="296" spans="1:4">
      <c r="A296" s="350">
        <f t="shared" si="4"/>
        <v>39294</v>
      </c>
      <c r="B296" s="350">
        <v>39267</v>
      </c>
      <c r="C296" s="346">
        <v>5.0467000000000004</v>
      </c>
      <c r="D296" s="224">
        <v>5.0467000000000004</v>
      </c>
    </row>
    <row r="297" spans="1:4">
      <c r="A297" s="350">
        <f t="shared" si="4"/>
        <v>39325</v>
      </c>
      <c r="B297" s="350">
        <v>39298</v>
      </c>
      <c r="C297" s="346">
        <v>4.6989000000000001</v>
      </c>
      <c r="D297" s="224">
        <v>4.6989000000000001</v>
      </c>
    </row>
    <row r="298" spans="1:4">
      <c r="A298" s="350">
        <f t="shared" si="4"/>
        <v>39355</v>
      </c>
      <c r="B298" s="350">
        <v>39329</v>
      </c>
      <c r="C298" s="346">
        <v>4.5582000000000003</v>
      </c>
      <c r="D298" s="224">
        <v>4.5582000000000003</v>
      </c>
    </row>
    <row r="299" spans="1:4">
      <c r="A299" s="350">
        <f t="shared" si="4"/>
        <v>39386</v>
      </c>
      <c r="B299" s="350">
        <v>39359</v>
      </c>
      <c r="C299" s="346">
        <v>4.5255999999999998</v>
      </c>
      <c r="D299" s="224">
        <v>4.5255999999999998</v>
      </c>
    </row>
    <row r="300" spans="1:4">
      <c r="A300" s="350">
        <f t="shared" si="4"/>
        <v>39416</v>
      </c>
      <c r="B300" s="350">
        <v>39390</v>
      </c>
      <c r="C300" s="346">
        <v>4.29</v>
      </c>
      <c r="D300" s="224">
        <v>4.29</v>
      </c>
    </row>
    <row r="301" spans="1:4">
      <c r="A301" s="350">
        <f t="shared" si="4"/>
        <v>39447</v>
      </c>
      <c r="B301" s="350">
        <v>39420</v>
      </c>
      <c r="C301" s="346">
        <v>3.8912</v>
      </c>
      <c r="D301" s="224">
        <v>3.8912</v>
      </c>
    </row>
    <row r="302" spans="1:4">
      <c r="A302" s="350">
        <f t="shared" si="4"/>
        <v>39478</v>
      </c>
      <c r="B302" s="350">
        <v>39451</v>
      </c>
      <c r="C302" s="346">
        <v>3.8542000000000001</v>
      </c>
      <c r="D302" s="224">
        <v>3.8542000000000001</v>
      </c>
    </row>
    <row r="303" spans="1:4">
      <c r="A303" s="350">
        <f t="shared" si="4"/>
        <v>39507</v>
      </c>
      <c r="B303" s="350">
        <v>39482</v>
      </c>
      <c r="C303" s="346">
        <v>3.6408999999999998</v>
      </c>
      <c r="D303" s="224">
        <v>3.6408999999999998</v>
      </c>
    </row>
    <row r="304" spans="1:4">
      <c r="A304" s="350">
        <f t="shared" si="4"/>
        <v>39538</v>
      </c>
      <c r="B304" s="350">
        <v>39511</v>
      </c>
      <c r="C304" s="346">
        <v>3.5697999999999999</v>
      </c>
      <c r="D304" s="224">
        <v>3.5697999999999999</v>
      </c>
    </row>
    <row r="305" spans="1:4">
      <c r="A305" s="350">
        <f t="shared" si="4"/>
        <v>39568</v>
      </c>
      <c r="B305" s="350">
        <v>39542</v>
      </c>
      <c r="C305" s="346">
        <v>3.4830000000000001</v>
      </c>
      <c r="D305" s="224">
        <v>3.4830000000000001</v>
      </c>
    </row>
    <row r="306" spans="1:4">
      <c r="A306" s="350">
        <f t="shared" si="4"/>
        <v>39599</v>
      </c>
      <c r="B306" s="350">
        <v>39572</v>
      </c>
      <c r="C306" s="346">
        <v>3.8456000000000001</v>
      </c>
      <c r="D306" s="224">
        <v>3.8456000000000001</v>
      </c>
    </row>
    <row r="307" spans="1:4">
      <c r="A307" s="350">
        <f t="shared" si="4"/>
        <v>39629</v>
      </c>
      <c r="B307" s="350">
        <v>39603</v>
      </c>
      <c r="C307" s="346">
        <v>3.94</v>
      </c>
      <c r="D307" s="224">
        <v>3.94</v>
      </c>
    </row>
    <row r="308" spans="1:4">
      <c r="A308" s="350">
        <f t="shared" si="4"/>
        <v>39660</v>
      </c>
      <c r="B308" s="350">
        <v>39633</v>
      </c>
      <c r="C308" s="346">
        <v>3.9733999999999998</v>
      </c>
      <c r="D308" s="224">
        <v>3.9733999999999998</v>
      </c>
    </row>
    <row r="309" spans="1:4">
      <c r="A309" s="350">
        <f t="shared" si="4"/>
        <v>39691</v>
      </c>
      <c r="B309" s="350">
        <v>39664</v>
      </c>
      <c r="C309" s="346">
        <v>3.97</v>
      </c>
      <c r="D309" s="224">
        <v>3.97</v>
      </c>
    </row>
    <row r="310" spans="1:4">
      <c r="A310" s="350">
        <f t="shared" si="4"/>
        <v>39721</v>
      </c>
      <c r="B310" s="350">
        <v>39695</v>
      </c>
      <c r="C310" s="346">
        <v>3.6461000000000001</v>
      </c>
      <c r="D310" s="224">
        <v>3.6461000000000001</v>
      </c>
    </row>
    <row r="311" spans="1:4">
      <c r="A311" s="350">
        <f t="shared" si="4"/>
        <v>39752</v>
      </c>
      <c r="B311" s="350">
        <v>39725</v>
      </c>
      <c r="C311" s="346">
        <v>3.6474000000000002</v>
      </c>
      <c r="D311" s="224">
        <v>3.6474000000000002</v>
      </c>
    </row>
    <row r="312" spans="1:4">
      <c r="A312" s="350">
        <f t="shared" si="4"/>
        <v>39782</v>
      </c>
      <c r="B312" s="350">
        <v>39756</v>
      </c>
      <c r="C312" s="346">
        <v>3.7652999999999999</v>
      </c>
      <c r="D312" s="224">
        <v>3.7652999999999999</v>
      </c>
    </row>
    <row r="313" spans="1:4">
      <c r="A313" s="350">
        <f t="shared" si="4"/>
        <v>39813</v>
      </c>
      <c r="B313" s="350">
        <v>39786</v>
      </c>
      <c r="C313" s="346">
        <v>2.5674999999999999</v>
      </c>
      <c r="D313" s="224">
        <v>2.5674999999999999</v>
      </c>
    </row>
    <row r="314" spans="1:4">
      <c r="A314" s="350">
        <f t="shared" si="4"/>
        <v>39844</v>
      </c>
      <c r="B314" s="350">
        <v>39817</v>
      </c>
      <c r="C314" s="346">
        <v>2.4180999999999999</v>
      </c>
      <c r="D314" s="224">
        <v>2.4180999999999999</v>
      </c>
    </row>
    <row r="315" spans="1:4">
      <c r="A315" s="350">
        <f t="shared" si="4"/>
        <v>39872</v>
      </c>
      <c r="B315" s="350">
        <v>39848</v>
      </c>
      <c r="C315" s="346">
        <v>2.9146000000000001</v>
      </c>
      <c r="D315" s="224">
        <v>2.9146000000000001</v>
      </c>
    </row>
    <row r="316" spans="1:4">
      <c r="A316" s="350">
        <f t="shared" si="4"/>
        <v>39903</v>
      </c>
      <c r="B316" s="350">
        <v>39876</v>
      </c>
      <c r="C316" s="346">
        <v>3.0106999999999999</v>
      </c>
      <c r="D316" s="224">
        <v>3.0106999999999999</v>
      </c>
    </row>
    <row r="317" spans="1:4">
      <c r="A317" s="350">
        <f t="shared" si="4"/>
        <v>39933</v>
      </c>
      <c r="B317" s="350">
        <v>39907</v>
      </c>
      <c r="C317" s="346">
        <v>2.9102000000000001</v>
      </c>
      <c r="D317" s="224">
        <v>2.9102000000000001</v>
      </c>
    </row>
    <row r="318" spans="1:4">
      <c r="A318" s="350">
        <f t="shared" si="4"/>
        <v>39964</v>
      </c>
      <c r="B318" s="350">
        <v>39937</v>
      </c>
      <c r="C318" s="346">
        <v>3.1577999999999999</v>
      </c>
      <c r="D318" s="224">
        <v>3.1577999999999999</v>
      </c>
    </row>
    <row r="319" spans="1:4">
      <c r="A319" s="350">
        <f t="shared" si="4"/>
        <v>39994</v>
      </c>
      <c r="B319" s="350">
        <v>39968</v>
      </c>
      <c r="C319" s="346">
        <v>3.714</v>
      </c>
      <c r="D319" s="224">
        <v>3.714</v>
      </c>
    </row>
    <row r="320" spans="1:4">
      <c r="A320" s="350">
        <f t="shared" si="4"/>
        <v>40025</v>
      </c>
      <c r="B320" s="350">
        <v>39998</v>
      </c>
      <c r="C320" s="346">
        <v>3.4931000000000001</v>
      </c>
      <c r="D320" s="224">
        <v>3.4931000000000001</v>
      </c>
    </row>
    <row r="321" spans="1:4">
      <c r="A321" s="350">
        <f t="shared" si="4"/>
        <v>40056</v>
      </c>
      <c r="B321" s="350">
        <v>40029</v>
      </c>
      <c r="C321" s="346">
        <v>3.6795</v>
      </c>
      <c r="D321" s="224">
        <v>3.6795</v>
      </c>
    </row>
    <row r="322" spans="1:4">
      <c r="A322" s="350">
        <f t="shared" ref="A322:A385" si="5">EOMONTH(B322,0)</f>
        <v>40086</v>
      </c>
      <c r="B322" s="350">
        <v>40060</v>
      </c>
      <c r="C322" s="346">
        <v>3.4319000000000002</v>
      </c>
      <c r="D322" s="224">
        <v>3.4319000000000002</v>
      </c>
    </row>
    <row r="323" spans="1:4">
      <c r="A323" s="350">
        <f t="shared" si="5"/>
        <v>40117</v>
      </c>
      <c r="B323" s="350">
        <v>40090</v>
      </c>
      <c r="C323" s="346">
        <v>3.2187999999999999</v>
      </c>
      <c r="D323" s="224">
        <v>3.2187999999999999</v>
      </c>
    </row>
    <row r="324" spans="1:4">
      <c r="A324" s="350">
        <f t="shared" si="5"/>
        <v>40147</v>
      </c>
      <c r="B324" s="350">
        <v>40121</v>
      </c>
      <c r="C324" s="346">
        <v>3.5272999999999999</v>
      </c>
      <c r="D324" s="224">
        <v>3.5272999999999999</v>
      </c>
    </row>
    <row r="325" spans="1:4">
      <c r="A325" s="350">
        <f t="shared" si="5"/>
        <v>40178</v>
      </c>
      <c r="B325" s="350">
        <v>40151</v>
      </c>
      <c r="C325" s="346">
        <v>3.4822000000000002</v>
      </c>
      <c r="D325" s="224">
        <v>3.4822000000000002</v>
      </c>
    </row>
    <row r="326" spans="1:4">
      <c r="A326" s="350">
        <f t="shared" si="5"/>
        <v>40209</v>
      </c>
      <c r="B326" s="350">
        <v>40182</v>
      </c>
      <c r="C326" s="346">
        <v>3.8212000000000002</v>
      </c>
      <c r="D326" s="224">
        <v>3.8212000000000002</v>
      </c>
    </row>
    <row r="327" spans="1:4">
      <c r="A327" s="350">
        <f t="shared" si="5"/>
        <v>40237</v>
      </c>
      <c r="B327" s="350">
        <v>40213</v>
      </c>
      <c r="C327" s="346">
        <v>3.6078999999999999</v>
      </c>
      <c r="D327" s="224">
        <v>3.6078999999999999</v>
      </c>
    </row>
    <row r="328" spans="1:4">
      <c r="A328" s="350">
        <f t="shared" si="5"/>
        <v>40268</v>
      </c>
      <c r="B328" s="350">
        <v>40241</v>
      </c>
      <c r="C328" s="346">
        <v>3.6070000000000002</v>
      </c>
      <c r="D328" s="224">
        <v>3.6070000000000002</v>
      </c>
    </row>
    <row r="329" spans="1:4">
      <c r="A329" s="350">
        <f t="shared" si="5"/>
        <v>40298</v>
      </c>
      <c r="B329" s="350">
        <v>40272</v>
      </c>
      <c r="C329" s="346">
        <v>3.8736000000000002</v>
      </c>
      <c r="D329" s="224">
        <v>3.8736000000000002</v>
      </c>
    </row>
    <row r="330" spans="1:4">
      <c r="A330" s="350">
        <f t="shared" si="5"/>
        <v>40329</v>
      </c>
      <c r="B330" s="350">
        <v>40302</v>
      </c>
      <c r="C330" s="346">
        <v>3.5931000000000002</v>
      </c>
      <c r="D330" s="224">
        <v>3.5931000000000002</v>
      </c>
    </row>
    <row r="331" spans="1:4">
      <c r="A331" s="350">
        <f t="shared" si="5"/>
        <v>40359</v>
      </c>
      <c r="B331" s="350">
        <v>40333</v>
      </c>
      <c r="C331" s="346">
        <v>3.1998000000000002</v>
      </c>
      <c r="D331" s="224">
        <v>3.1998000000000002</v>
      </c>
    </row>
    <row r="332" spans="1:4">
      <c r="A332" s="350">
        <f t="shared" si="5"/>
        <v>40390</v>
      </c>
      <c r="B332" s="350">
        <v>40363</v>
      </c>
      <c r="C332" s="346">
        <v>2.9790999999999999</v>
      </c>
      <c r="D332" s="224">
        <v>2.9790999999999999</v>
      </c>
    </row>
    <row r="333" spans="1:4">
      <c r="A333" s="350">
        <f t="shared" si="5"/>
        <v>40421</v>
      </c>
      <c r="B333" s="350">
        <v>40394</v>
      </c>
      <c r="C333" s="346">
        <v>2.9495</v>
      </c>
      <c r="D333" s="224">
        <v>2.9495</v>
      </c>
    </row>
    <row r="334" spans="1:4">
      <c r="A334" s="350">
        <f t="shared" si="5"/>
        <v>40451</v>
      </c>
      <c r="B334" s="350">
        <v>40425</v>
      </c>
      <c r="C334" s="346">
        <v>2.6981000000000002</v>
      </c>
      <c r="D334" s="224">
        <v>2.6981000000000002</v>
      </c>
    </row>
    <row r="335" spans="1:4">
      <c r="A335" s="350">
        <f t="shared" si="5"/>
        <v>40482</v>
      </c>
      <c r="B335" s="350">
        <v>40455</v>
      </c>
      <c r="C335" s="346">
        <v>2.4767000000000001</v>
      </c>
      <c r="D335" s="224">
        <v>2.4767000000000001</v>
      </c>
    </row>
    <row r="336" spans="1:4">
      <c r="A336" s="350">
        <f t="shared" si="5"/>
        <v>40512</v>
      </c>
      <c r="B336" s="350">
        <v>40486</v>
      </c>
      <c r="C336" s="346">
        <v>2.4809000000000001</v>
      </c>
      <c r="D336" s="224">
        <v>2.4809000000000001</v>
      </c>
    </row>
    <row r="337" spans="1:4">
      <c r="A337" s="350">
        <f t="shared" si="5"/>
        <v>40543</v>
      </c>
      <c r="B337" s="350">
        <v>40516</v>
      </c>
      <c r="C337" s="346">
        <v>3.0179999999999998</v>
      </c>
      <c r="D337" s="224">
        <v>3.0179999999999998</v>
      </c>
    </row>
    <row r="338" spans="1:4">
      <c r="A338" s="350">
        <f t="shared" si="5"/>
        <v>40574</v>
      </c>
      <c r="B338" s="350">
        <v>40547</v>
      </c>
      <c r="C338" s="346">
        <v>3.3340000000000001</v>
      </c>
      <c r="D338" s="224">
        <v>3.3340000000000001</v>
      </c>
    </row>
    <row r="339" spans="1:4">
      <c r="A339" s="350">
        <f t="shared" si="5"/>
        <v>40602</v>
      </c>
      <c r="B339" s="350">
        <v>40578</v>
      </c>
      <c r="C339" s="346">
        <v>3.6509999999999998</v>
      </c>
      <c r="D339" s="224">
        <v>3.6509999999999998</v>
      </c>
    </row>
    <row r="340" spans="1:4">
      <c r="A340" s="350">
        <f t="shared" si="5"/>
        <v>40633</v>
      </c>
      <c r="B340" s="350">
        <v>40606</v>
      </c>
      <c r="C340" s="346">
        <v>3.492</v>
      </c>
      <c r="D340" s="224">
        <v>3.492</v>
      </c>
    </row>
    <row r="341" spans="1:4">
      <c r="A341" s="350">
        <f t="shared" si="5"/>
        <v>40663</v>
      </c>
      <c r="B341" s="350">
        <v>40637</v>
      </c>
      <c r="C341" s="346">
        <v>3.43</v>
      </c>
      <c r="D341" s="224">
        <v>3.43</v>
      </c>
    </row>
    <row r="342" spans="1:4">
      <c r="A342" s="350">
        <f t="shared" si="5"/>
        <v>40694</v>
      </c>
      <c r="B342" s="350">
        <v>40667</v>
      </c>
      <c r="C342" s="346">
        <v>3.2240000000000002</v>
      </c>
      <c r="D342" s="224">
        <v>3.2240000000000002</v>
      </c>
    </row>
    <row r="343" spans="1:4">
      <c r="A343" s="350">
        <f t="shared" si="5"/>
        <v>40724</v>
      </c>
      <c r="B343" s="350">
        <v>40698</v>
      </c>
      <c r="C343" s="346">
        <v>2.9940000000000002</v>
      </c>
      <c r="D343" s="224">
        <v>2.9940000000000002</v>
      </c>
    </row>
    <row r="344" spans="1:4">
      <c r="A344" s="350">
        <f t="shared" si="5"/>
        <v>40755</v>
      </c>
      <c r="B344" s="350">
        <v>40728</v>
      </c>
      <c r="C344" s="346">
        <v>3.198</v>
      </c>
      <c r="D344" s="224">
        <v>3.198</v>
      </c>
    </row>
    <row r="345" spans="1:4">
      <c r="A345" s="350">
        <f t="shared" si="5"/>
        <v>40786</v>
      </c>
      <c r="B345" s="350">
        <v>40759</v>
      </c>
      <c r="C345" s="346">
        <v>2.4590000000000001</v>
      </c>
      <c r="D345" s="224">
        <v>2.4590000000000001</v>
      </c>
    </row>
    <row r="346" spans="1:4">
      <c r="A346" s="350">
        <f t="shared" si="5"/>
        <v>40816</v>
      </c>
      <c r="B346" s="350">
        <v>40790</v>
      </c>
      <c r="C346" s="346">
        <v>1.9970000000000001</v>
      </c>
      <c r="D346" s="224">
        <v>1.9970000000000001</v>
      </c>
    </row>
    <row r="347" spans="1:4">
      <c r="A347" s="350">
        <f t="shared" si="5"/>
        <v>40847</v>
      </c>
      <c r="B347" s="350">
        <v>40820</v>
      </c>
      <c r="C347" s="346">
        <v>1.784</v>
      </c>
      <c r="D347" s="224">
        <v>1.784</v>
      </c>
    </row>
    <row r="348" spans="1:4">
      <c r="A348" s="350">
        <f t="shared" si="5"/>
        <v>40877</v>
      </c>
      <c r="B348" s="350">
        <v>40851</v>
      </c>
      <c r="C348" s="346">
        <v>2.0459999999999998</v>
      </c>
      <c r="D348" s="224">
        <v>2.0459999999999998</v>
      </c>
    </row>
    <row r="349" spans="1:4">
      <c r="A349" s="350">
        <f t="shared" si="5"/>
        <v>40908</v>
      </c>
      <c r="B349" s="350">
        <v>40881</v>
      </c>
      <c r="C349" s="346">
        <v>2.044</v>
      </c>
      <c r="D349" s="224">
        <v>2.044</v>
      </c>
    </row>
    <row r="350" spans="1:4">
      <c r="A350" s="350">
        <f t="shared" si="5"/>
        <v>40939</v>
      </c>
      <c r="B350" s="350">
        <v>40912</v>
      </c>
      <c r="C350" s="346">
        <v>1.9950000000000001</v>
      </c>
      <c r="D350" s="224">
        <v>1.9950000000000001</v>
      </c>
    </row>
    <row r="351" spans="1:4">
      <c r="A351" s="350">
        <f t="shared" si="5"/>
        <v>40968</v>
      </c>
      <c r="B351" s="350">
        <v>40943</v>
      </c>
      <c r="C351" s="346">
        <v>1.9490000000000001</v>
      </c>
      <c r="D351" s="224">
        <v>1.9490000000000001</v>
      </c>
    </row>
    <row r="352" spans="1:4">
      <c r="A352" s="350">
        <f t="shared" si="5"/>
        <v>40999</v>
      </c>
      <c r="B352" s="350">
        <v>40972</v>
      </c>
      <c r="C352" s="346">
        <v>1.9850000000000001</v>
      </c>
      <c r="D352" s="224">
        <v>1.9850000000000001</v>
      </c>
    </row>
    <row r="353" spans="1:4">
      <c r="A353" s="350">
        <f t="shared" si="5"/>
        <v>41029</v>
      </c>
      <c r="B353" s="350">
        <v>41003</v>
      </c>
      <c r="C353" s="346">
        <v>2.2429999999999999</v>
      </c>
      <c r="D353" s="224">
        <v>2.2429999999999999</v>
      </c>
    </row>
    <row r="354" spans="1:4">
      <c r="A354" s="350">
        <f t="shared" si="5"/>
        <v>41060</v>
      </c>
      <c r="B354" s="350">
        <v>41033</v>
      </c>
      <c r="C354" s="346">
        <v>1.88</v>
      </c>
      <c r="D354" s="224">
        <v>1.88</v>
      </c>
    </row>
    <row r="355" spans="1:4">
      <c r="A355" s="350">
        <f t="shared" si="5"/>
        <v>41090</v>
      </c>
      <c r="B355" s="350">
        <v>41064</v>
      </c>
      <c r="C355" s="346">
        <v>1.5269999999999999</v>
      </c>
      <c r="D355" s="224">
        <v>1.5269999999999999</v>
      </c>
    </row>
    <row r="356" spans="1:4">
      <c r="A356" s="350">
        <f t="shared" si="5"/>
        <v>41121</v>
      </c>
      <c r="B356" s="350">
        <v>41094</v>
      </c>
      <c r="C356" s="346">
        <v>1.595</v>
      </c>
      <c r="D356" s="224">
        <v>1.595</v>
      </c>
    </row>
    <row r="357" spans="1:4">
      <c r="A357" s="350">
        <f t="shared" si="5"/>
        <v>41152</v>
      </c>
      <c r="B357" s="350">
        <v>41125</v>
      </c>
      <c r="C357" s="346">
        <v>1.575</v>
      </c>
      <c r="D357" s="224">
        <v>1.575</v>
      </c>
    </row>
    <row r="358" spans="1:4">
      <c r="A358" s="350">
        <f t="shared" si="5"/>
        <v>41182</v>
      </c>
      <c r="B358" s="350">
        <v>41156</v>
      </c>
      <c r="C358" s="346">
        <v>1.58</v>
      </c>
      <c r="D358" s="224">
        <v>1.58</v>
      </c>
    </row>
    <row r="359" spans="1:4">
      <c r="A359" s="350">
        <f t="shared" si="5"/>
        <v>41213</v>
      </c>
      <c r="B359" s="350">
        <v>41186</v>
      </c>
      <c r="C359" s="346">
        <v>1.6659999999999999</v>
      </c>
      <c r="D359" s="224">
        <v>1.6659999999999999</v>
      </c>
    </row>
    <row r="360" spans="1:4">
      <c r="A360" s="350">
        <f t="shared" si="5"/>
        <v>41243</v>
      </c>
      <c r="B360" s="350">
        <v>41217</v>
      </c>
      <c r="C360" s="346">
        <v>1.7270000000000001</v>
      </c>
      <c r="D360" s="224">
        <v>1.7270000000000001</v>
      </c>
    </row>
    <row r="361" spans="1:4">
      <c r="A361" s="350">
        <f t="shared" si="5"/>
        <v>41274</v>
      </c>
      <c r="B361" s="350">
        <v>41247</v>
      </c>
      <c r="C361" s="346">
        <v>1.6080000000000001</v>
      </c>
      <c r="D361" s="224">
        <v>1.6080000000000001</v>
      </c>
    </row>
    <row r="362" spans="1:4">
      <c r="A362" s="350">
        <f t="shared" si="5"/>
        <v>41305</v>
      </c>
      <c r="B362" s="350">
        <v>41278</v>
      </c>
      <c r="C362" s="346">
        <v>1.9192</v>
      </c>
      <c r="D362" s="224">
        <v>1.9192</v>
      </c>
    </row>
    <row r="363" spans="1:4">
      <c r="A363" s="350">
        <f t="shared" si="5"/>
        <v>41333</v>
      </c>
      <c r="B363" s="350">
        <v>41309</v>
      </c>
      <c r="C363" s="346">
        <v>1.9731000000000001</v>
      </c>
      <c r="D363" s="224">
        <v>1.9731000000000001</v>
      </c>
    </row>
    <row r="364" spans="1:4">
      <c r="A364" s="350">
        <f t="shared" si="5"/>
        <v>41364</v>
      </c>
      <c r="B364" s="350">
        <v>41337</v>
      </c>
      <c r="C364" s="346">
        <v>1.8777999999999999</v>
      </c>
      <c r="D364" s="224">
        <v>1.8777999999999999</v>
      </c>
    </row>
    <row r="365" spans="1:4">
      <c r="A365" s="350">
        <f t="shared" si="5"/>
        <v>41394</v>
      </c>
      <c r="B365" s="350">
        <v>41368</v>
      </c>
      <c r="C365" s="346">
        <v>1.7612000000000001</v>
      </c>
      <c r="D365" s="224">
        <v>1.7612000000000001</v>
      </c>
    </row>
    <row r="366" spans="1:4">
      <c r="A366" s="350">
        <f t="shared" si="5"/>
        <v>41425</v>
      </c>
      <c r="B366" s="350">
        <v>41398</v>
      </c>
      <c r="C366" s="346">
        <v>1.7437</v>
      </c>
      <c r="D366" s="224">
        <v>1.7437</v>
      </c>
    </row>
    <row r="367" spans="1:4">
      <c r="A367" s="350">
        <f t="shared" si="5"/>
        <v>41455</v>
      </c>
      <c r="B367" s="350">
        <v>41429</v>
      </c>
      <c r="C367" s="346">
        <v>2.1364000000000001</v>
      </c>
      <c r="D367" s="224">
        <v>2.1364000000000001</v>
      </c>
    </row>
    <row r="368" spans="1:4">
      <c r="A368" s="350">
        <f t="shared" si="5"/>
        <v>41486</v>
      </c>
      <c r="B368" s="350">
        <v>41459</v>
      </c>
      <c r="C368" s="346">
        <v>2.4986000000000002</v>
      </c>
      <c r="D368" s="224">
        <v>2.4986000000000002</v>
      </c>
    </row>
    <row r="369" spans="1:4">
      <c r="A369" s="350">
        <f t="shared" si="5"/>
        <v>41517</v>
      </c>
      <c r="B369" s="350">
        <v>41490</v>
      </c>
      <c r="C369" s="346">
        <v>2.601</v>
      </c>
      <c r="D369" s="224">
        <v>2.601</v>
      </c>
    </row>
    <row r="370" spans="1:4">
      <c r="A370" s="350">
        <f t="shared" si="5"/>
        <v>41547</v>
      </c>
      <c r="B370" s="350">
        <v>41521</v>
      </c>
      <c r="C370" s="346">
        <v>2.8953000000000002</v>
      </c>
      <c r="D370" s="224">
        <v>2.8953000000000002</v>
      </c>
    </row>
    <row r="371" spans="1:4">
      <c r="A371" s="350">
        <f t="shared" si="5"/>
        <v>41578</v>
      </c>
      <c r="B371" s="350">
        <v>41551</v>
      </c>
      <c r="C371" s="346">
        <v>2.6474000000000002</v>
      </c>
      <c r="D371" s="224">
        <v>2.6474000000000002</v>
      </c>
    </row>
    <row r="372" spans="1:4">
      <c r="A372" s="350">
        <f t="shared" si="5"/>
        <v>41608</v>
      </c>
      <c r="B372" s="350">
        <v>41582</v>
      </c>
      <c r="C372" s="346">
        <v>2.6008</v>
      </c>
      <c r="D372" s="224">
        <v>2.6008</v>
      </c>
    </row>
    <row r="373" spans="1:4">
      <c r="A373" s="350">
        <f t="shared" si="5"/>
        <v>41639</v>
      </c>
      <c r="B373" s="350">
        <v>41612</v>
      </c>
      <c r="C373" s="346">
        <v>2.8416999999999999</v>
      </c>
      <c r="D373" s="224">
        <v>2.8416999999999999</v>
      </c>
    </row>
    <row r="374" spans="1:4">
      <c r="A374" s="350">
        <f t="shared" si="5"/>
        <v>41670</v>
      </c>
      <c r="B374" s="350">
        <v>41643</v>
      </c>
      <c r="C374" s="346">
        <v>2.9956999999999998</v>
      </c>
      <c r="D374" s="224">
        <v>2.9956999999999998</v>
      </c>
    </row>
    <row r="375" spans="1:4">
      <c r="A375" s="350">
        <f t="shared" si="5"/>
        <v>41698</v>
      </c>
      <c r="B375" s="350">
        <v>41674</v>
      </c>
      <c r="C375" s="346">
        <v>2.6244999999999998</v>
      </c>
      <c r="D375" s="224">
        <v>2.6244999999999998</v>
      </c>
    </row>
    <row r="376" spans="1:4">
      <c r="A376" s="350">
        <f t="shared" si="5"/>
        <v>41729</v>
      </c>
      <c r="B376" s="350">
        <v>41702</v>
      </c>
      <c r="C376" s="346">
        <v>2.6913999999999998</v>
      </c>
      <c r="D376" s="224">
        <v>2.6913999999999998</v>
      </c>
    </row>
    <row r="377" spans="1:4">
      <c r="A377" s="350">
        <f t="shared" si="5"/>
        <v>41759</v>
      </c>
      <c r="B377" s="350">
        <v>41733</v>
      </c>
      <c r="C377" s="346">
        <v>2.7269000000000001</v>
      </c>
      <c r="D377" s="224">
        <v>2.7269000000000001</v>
      </c>
    </row>
    <row r="378" spans="1:4">
      <c r="A378" s="350">
        <f t="shared" si="5"/>
        <v>41790</v>
      </c>
      <c r="B378" s="350">
        <v>41763</v>
      </c>
      <c r="C378" s="346">
        <v>2.5939999999999999</v>
      </c>
      <c r="D378" s="224">
        <v>2.5939999999999999</v>
      </c>
    </row>
    <row r="379" spans="1:4">
      <c r="A379" s="350">
        <f t="shared" si="5"/>
        <v>41820</v>
      </c>
      <c r="B379" s="350">
        <v>41794</v>
      </c>
      <c r="C379" s="346">
        <v>2.6044999999999998</v>
      </c>
      <c r="D379" s="224">
        <v>2.6044999999999998</v>
      </c>
    </row>
    <row r="380" spans="1:4">
      <c r="A380" s="350">
        <f t="shared" si="5"/>
        <v>41851</v>
      </c>
      <c r="B380" s="350">
        <v>41824</v>
      </c>
      <c r="C380" s="346">
        <v>2.6474000000000002</v>
      </c>
      <c r="D380" s="224">
        <v>2.6474000000000002</v>
      </c>
    </row>
    <row r="381" spans="1:4">
      <c r="A381" s="350">
        <f t="shared" si="5"/>
        <v>41882</v>
      </c>
      <c r="B381" s="350">
        <v>41855</v>
      </c>
      <c r="C381" s="346">
        <v>2.4900000000000002</v>
      </c>
      <c r="D381" s="224">
        <v>2.4900000000000002</v>
      </c>
    </row>
    <row r="382" spans="1:4">
      <c r="A382" s="350">
        <f t="shared" si="5"/>
        <v>41912</v>
      </c>
      <c r="B382" s="350">
        <v>41886</v>
      </c>
      <c r="C382" s="346">
        <v>2.4466999999999999</v>
      </c>
      <c r="D382" s="224">
        <v>2.4466999999999999</v>
      </c>
    </row>
    <row r="383" spans="1:4">
      <c r="A383" s="350">
        <f t="shared" si="5"/>
        <v>41943</v>
      </c>
      <c r="B383" s="350">
        <v>41916</v>
      </c>
      <c r="C383" s="346">
        <v>2.4456000000000002</v>
      </c>
      <c r="D383" s="224">
        <v>2.4456000000000002</v>
      </c>
    </row>
    <row r="384" spans="1:4">
      <c r="A384" s="350">
        <f t="shared" si="5"/>
        <v>41973</v>
      </c>
      <c r="B384" s="350">
        <v>41947</v>
      </c>
      <c r="C384" s="346">
        <v>2.3416000000000001</v>
      </c>
      <c r="D384" s="224">
        <v>2.3416000000000001</v>
      </c>
    </row>
    <row r="385" spans="1:4">
      <c r="A385" s="350">
        <f t="shared" si="5"/>
        <v>42004</v>
      </c>
      <c r="B385" s="350">
        <v>41977</v>
      </c>
      <c r="C385" s="346">
        <v>2.2576999999999998</v>
      </c>
      <c r="D385" s="224">
        <v>2.2576999999999998</v>
      </c>
    </row>
    <row r="386" spans="1:4">
      <c r="A386" s="350">
        <f t="shared" ref="A386:A405" si="6">EOMONTH(B386,0)</f>
        <v>42035</v>
      </c>
      <c r="B386" s="350">
        <v>42008</v>
      </c>
      <c r="C386" s="346">
        <v>2.1147</v>
      </c>
      <c r="D386" s="224">
        <v>2.1147</v>
      </c>
    </row>
    <row r="387" spans="1:4">
      <c r="A387" s="350">
        <f t="shared" si="6"/>
        <v>42063</v>
      </c>
      <c r="B387" s="350">
        <v>42039</v>
      </c>
      <c r="C387" s="346">
        <v>1.7473000000000001</v>
      </c>
      <c r="D387" s="224">
        <v>1.7473000000000001</v>
      </c>
    </row>
    <row r="388" spans="1:4">
      <c r="A388" s="350">
        <f t="shared" si="6"/>
        <v>42094</v>
      </c>
      <c r="B388" s="350">
        <v>42067</v>
      </c>
      <c r="C388" s="346">
        <v>2.1196000000000002</v>
      </c>
      <c r="D388" s="224">
        <v>2.1196000000000002</v>
      </c>
    </row>
    <row r="389" spans="1:4">
      <c r="A389" s="350">
        <f t="shared" si="6"/>
        <v>42124</v>
      </c>
      <c r="B389" s="350">
        <v>42098</v>
      </c>
      <c r="C389" s="346">
        <v>1.8421000000000001</v>
      </c>
      <c r="D389" s="224">
        <v>1.8421000000000001</v>
      </c>
    </row>
    <row r="390" spans="1:4">
      <c r="A390" s="350">
        <f t="shared" si="6"/>
        <v>42155</v>
      </c>
      <c r="B390" s="350">
        <v>42128</v>
      </c>
      <c r="C390" s="346">
        <v>2.1461000000000001</v>
      </c>
      <c r="D390" s="224">
        <v>2.1461000000000001</v>
      </c>
    </row>
    <row r="391" spans="1:4">
      <c r="A391" s="350">
        <f t="shared" si="6"/>
        <v>42185</v>
      </c>
      <c r="B391" s="350">
        <v>42159</v>
      </c>
      <c r="C391" s="346">
        <v>2.3077000000000001</v>
      </c>
      <c r="D391" s="224">
        <v>2.3077000000000001</v>
      </c>
    </row>
    <row r="392" spans="1:4">
      <c r="A392" s="350">
        <f t="shared" si="6"/>
        <v>42216</v>
      </c>
      <c r="B392" s="350">
        <v>42189</v>
      </c>
      <c r="C392" s="346">
        <v>2.3849</v>
      </c>
      <c r="D392" s="224">
        <v>2.3849</v>
      </c>
    </row>
    <row r="393" spans="1:4">
      <c r="A393" s="350">
        <f t="shared" si="6"/>
        <v>42247</v>
      </c>
      <c r="B393" s="350">
        <v>42220</v>
      </c>
      <c r="C393" s="346">
        <v>2.2223999999999999</v>
      </c>
      <c r="D393" s="224">
        <v>2.2223999999999999</v>
      </c>
    </row>
    <row r="394" spans="1:4">
      <c r="A394" s="350">
        <f t="shared" si="6"/>
        <v>42277</v>
      </c>
      <c r="B394" s="350">
        <v>42251</v>
      </c>
      <c r="C394" s="346">
        <v>2.1305000000000001</v>
      </c>
      <c r="D394" s="224">
        <v>2.1305000000000001</v>
      </c>
    </row>
    <row r="395" spans="1:4">
      <c r="A395" s="350">
        <f t="shared" si="6"/>
        <v>42308</v>
      </c>
      <c r="B395" s="350">
        <v>42281</v>
      </c>
      <c r="C395" s="346">
        <v>1.9903</v>
      </c>
      <c r="D395" s="224">
        <v>1.9903</v>
      </c>
    </row>
    <row r="396" spans="1:4">
      <c r="A396" s="350">
        <f t="shared" si="6"/>
        <v>42338</v>
      </c>
      <c r="B396" s="350">
        <v>42312</v>
      </c>
      <c r="C396" s="346">
        <v>2.2261000000000002</v>
      </c>
      <c r="D396" s="224">
        <v>2.2261000000000002</v>
      </c>
    </row>
    <row r="397" spans="1:4">
      <c r="A397" s="350">
        <f t="shared" si="6"/>
        <v>42369</v>
      </c>
      <c r="B397" s="350">
        <v>42342</v>
      </c>
      <c r="C397" s="346">
        <v>2.2732000000000001</v>
      </c>
      <c r="D397" s="224">
        <v>2.2732000000000001</v>
      </c>
    </row>
    <row r="398" spans="1:4">
      <c r="A398" s="350">
        <f t="shared" si="6"/>
        <v>42400</v>
      </c>
      <c r="B398" s="350">
        <v>42373</v>
      </c>
      <c r="C398" s="346">
        <v>2.2427999999999999</v>
      </c>
      <c r="D398" s="224">
        <v>2.2427999999999999</v>
      </c>
    </row>
    <row r="399" spans="1:4">
      <c r="A399" s="350">
        <f t="shared" si="6"/>
        <v>42429</v>
      </c>
      <c r="B399" s="350">
        <v>42404</v>
      </c>
      <c r="C399" s="346">
        <v>1.8636999999999999</v>
      </c>
      <c r="D399" s="224">
        <v>1.8636999999999999</v>
      </c>
    </row>
    <row r="400" spans="1:4">
      <c r="A400" s="350">
        <f t="shared" si="6"/>
        <v>42460</v>
      </c>
      <c r="B400" s="350">
        <v>42433</v>
      </c>
      <c r="C400" s="346">
        <v>1.8829</v>
      </c>
      <c r="D400" s="224">
        <v>1.8829</v>
      </c>
    </row>
    <row r="401" spans="1:4">
      <c r="A401" s="350">
        <f t="shared" si="6"/>
        <v>42490</v>
      </c>
      <c r="B401" s="350">
        <v>42464</v>
      </c>
      <c r="C401" s="346">
        <v>1.7794000000000001</v>
      </c>
      <c r="D401" s="224">
        <v>1.7794000000000001</v>
      </c>
    </row>
    <row r="402" spans="1:4">
      <c r="A402" s="350">
        <f t="shared" si="6"/>
        <v>42521</v>
      </c>
      <c r="B402" s="350">
        <v>42494</v>
      </c>
      <c r="C402" s="346">
        <v>1.7841</v>
      </c>
      <c r="D402" s="224">
        <v>1.7841</v>
      </c>
    </row>
    <row r="403" spans="1:4">
      <c r="A403" s="350">
        <f t="shared" si="6"/>
        <v>42551</v>
      </c>
      <c r="B403" s="350">
        <v>42525</v>
      </c>
      <c r="C403" s="346">
        <v>1.7031000000000001</v>
      </c>
      <c r="D403" s="224">
        <v>1.7031000000000001</v>
      </c>
    </row>
    <row r="404" spans="1:4">
      <c r="A404" s="350">
        <f t="shared" si="6"/>
        <v>42582</v>
      </c>
      <c r="B404" s="350">
        <v>42555</v>
      </c>
      <c r="C404" s="346">
        <v>1.4555</v>
      </c>
      <c r="D404" s="224">
        <v>1.4555</v>
      </c>
    </row>
    <row r="405" spans="1:4">
      <c r="A405" s="350">
        <f t="shared" si="6"/>
        <v>42613</v>
      </c>
      <c r="B405" s="350">
        <v>42586</v>
      </c>
      <c r="C405" s="346">
        <v>1.502</v>
      </c>
      <c r="D405" s="224">
        <v>1.502</v>
      </c>
    </row>
    <row r="406" spans="1:4">
      <c r="A406" s="350">
        <f>EOMONTH(B406,0)</f>
        <v>42643</v>
      </c>
      <c r="B406" s="350">
        <v>42617</v>
      </c>
      <c r="C406" s="346">
        <v>1.5964</v>
      </c>
      <c r="D406" s="224">
        <v>1.5964</v>
      </c>
    </row>
    <row r="407" spans="1:4">
      <c r="A407" s="350">
        <f>EOMONTH(B407,0)</f>
        <v>42674</v>
      </c>
      <c r="B407" s="350">
        <v>42647</v>
      </c>
      <c r="C407" s="346">
        <v>1.6822999999999999</v>
      </c>
      <c r="D407" s="224">
        <v>1.6822999999999999</v>
      </c>
    </row>
    <row r="408" spans="1:4">
      <c r="A408" s="350">
        <f>EOMONTH(B408,0)</f>
        <v>42704</v>
      </c>
      <c r="B408" s="350">
        <v>42678</v>
      </c>
      <c r="C408" s="346">
        <v>1.7827999999999999</v>
      </c>
      <c r="D408" s="224">
        <v>1.7827999999999999</v>
      </c>
    </row>
    <row r="409" spans="1:4">
      <c r="A409" s="350">
        <f t="shared" ref="A409:A411" si="7">EOMONTH(B409,0)</f>
        <v>42735</v>
      </c>
      <c r="B409" s="350">
        <v>42708</v>
      </c>
      <c r="C409" s="346">
        <v>2.3912</v>
      </c>
      <c r="D409" s="224">
        <v>2.3912</v>
      </c>
    </row>
    <row r="410" spans="1:4">
      <c r="A410" s="350">
        <f t="shared" si="7"/>
        <v>42766</v>
      </c>
      <c r="B410" s="350">
        <v>42739</v>
      </c>
      <c r="C410" s="346">
        <v>2.4525999999999999</v>
      </c>
      <c r="D410" s="224">
        <v>2.4525999999999999</v>
      </c>
    </row>
    <row r="411" spans="1:4">
      <c r="A411" s="350">
        <f t="shared" si="7"/>
        <v>42794</v>
      </c>
      <c r="B411" s="350">
        <v>42770</v>
      </c>
      <c r="C411" s="224">
        <v>2.4912000000000001</v>
      </c>
      <c r="D411" s="224">
        <v>2.4912000000000001</v>
      </c>
    </row>
    <row r="412" spans="1:4">
      <c r="B412" s="350"/>
    </row>
    <row r="413" spans="1:4">
      <c r="B413" s="350"/>
    </row>
    <row r="414" spans="1:4">
      <c r="B414" s="350"/>
    </row>
    <row r="415" spans="1:4">
      <c r="B415" s="350"/>
    </row>
    <row r="416" spans="1:4">
      <c r="B416" s="350"/>
    </row>
    <row r="417" spans="2:2">
      <c r="B417" s="350"/>
    </row>
    <row r="418" spans="2:2">
      <c r="B418" s="350"/>
    </row>
    <row r="419" spans="2:2">
      <c r="B419" s="350"/>
    </row>
    <row r="420" spans="2:2">
      <c r="B420" s="350"/>
    </row>
    <row r="421" spans="2:2">
      <c r="B421" s="350"/>
    </row>
    <row r="422" spans="2:2">
      <c r="B422" s="350"/>
    </row>
    <row r="423" spans="2:2">
      <c r="B423" s="350"/>
    </row>
    <row r="424" spans="2:2">
      <c r="B424" s="350"/>
    </row>
    <row r="425" spans="2:2">
      <c r="B425" s="350"/>
    </row>
    <row r="426" spans="2:2">
      <c r="B426" s="350"/>
    </row>
    <row r="427" spans="2:2">
      <c r="B427" s="350"/>
    </row>
    <row r="428" spans="2:2">
      <c r="B428" s="350"/>
    </row>
    <row r="429" spans="2:2">
      <c r="B429" s="350"/>
    </row>
    <row r="430" spans="2:2">
      <c r="B430" s="350"/>
    </row>
    <row r="431" spans="2:2">
      <c r="B431" s="350"/>
    </row>
    <row r="432" spans="2:2">
      <c r="B432" s="350"/>
    </row>
    <row r="433" spans="2:2">
      <c r="B433" s="350"/>
    </row>
    <row r="434" spans="2:2">
      <c r="B434" s="350"/>
    </row>
    <row r="435" spans="2:2">
      <c r="B435" s="350"/>
    </row>
    <row r="436" spans="2:2">
      <c r="B436" s="350"/>
    </row>
    <row r="437" spans="2:2">
      <c r="B437" s="350"/>
    </row>
    <row r="438" spans="2:2">
      <c r="B438" s="350"/>
    </row>
    <row r="439" spans="2:2">
      <c r="B439" s="350"/>
    </row>
    <row r="440" spans="2:2">
      <c r="B440" s="350"/>
    </row>
    <row r="441" spans="2:2">
      <c r="B441" s="350"/>
    </row>
    <row r="442" spans="2:2">
      <c r="B442" s="350"/>
    </row>
    <row r="443" spans="2:2">
      <c r="B443" s="350"/>
    </row>
    <row r="444" spans="2:2">
      <c r="B444" s="350"/>
    </row>
    <row r="445" spans="2:2">
      <c r="B445" s="350"/>
    </row>
    <row r="446" spans="2:2">
      <c r="B446" s="350"/>
    </row>
    <row r="447" spans="2:2">
      <c r="B447" s="350"/>
    </row>
    <row r="448" spans="2:2">
      <c r="B448" s="350"/>
    </row>
    <row r="449" spans="2:2">
      <c r="B449" s="350"/>
    </row>
    <row r="450" spans="2:2">
      <c r="B450" s="350"/>
    </row>
    <row r="451" spans="2:2">
      <c r="B451" s="350"/>
    </row>
    <row r="452" spans="2:2">
      <c r="B452" s="350"/>
    </row>
    <row r="453" spans="2:2">
      <c r="B453" s="350"/>
    </row>
    <row r="454" spans="2:2">
      <c r="B454" s="350"/>
    </row>
    <row r="455" spans="2:2">
      <c r="B455" s="350"/>
    </row>
    <row r="456" spans="2:2">
      <c r="B456" s="350"/>
    </row>
    <row r="457" spans="2:2">
      <c r="B457" s="350"/>
    </row>
    <row r="458" spans="2:2">
      <c r="B458" s="350"/>
    </row>
    <row r="459" spans="2:2">
      <c r="B459" s="350"/>
    </row>
    <row r="460" spans="2:2">
      <c r="B460" s="350"/>
    </row>
    <row r="461" spans="2:2">
      <c r="B461" s="350"/>
    </row>
    <row r="462" spans="2:2">
      <c r="B462" s="350"/>
    </row>
    <row r="463" spans="2:2">
      <c r="B463" s="350"/>
    </row>
    <row r="464" spans="2:2">
      <c r="B464" s="350"/>
    </row>
    <row r="465" spans="2:2">
      <c r="B465" s="350"/>
    </row>
    <row r="466" spans="2:2">
      <c r="B466" s="350"/>
    </row>
    <row r="467" spans="2:2">
      <c r="B467" s="350"/>
    </row>
    <row r="468" spans="2:2">
      <c r="B468" s="350"/>
    </row>
    <row r="469" spans="2:2">
      <c r="B469" s="350"/>
    </row>
    <row r="470" spans="2:2">
      <c r="B470" s="350"/>
    </row>
    <row r="471" spans="2:2">
      <c r="B471" s="350"/>
    </row>
    <row r="472" spans="2:2">
      <c r="B472" s="350"/>
    </row>
    <row r="473" spans="2:2">
      <c r="B473" s="350"/>
    </row>
    <row r="474" spans="2:2">
      <c r="B474" s="350"/>
    </row>
    <row r="475" spans="2:2">
      <c r="B475" s="350"/>
    </row>
    <row r="476" spans="2:2">
      <c r="B476" s="350"/>
    </row>
    <row r="477" spans="2:2">
      <c r="B477" s="350"/>
    </row>
    <row r="478" spans="2:2">
      <c r="B478" s="350"/>
    </row>
    <row r="479" spans="2:2">
      <c r="B479" s="350"/>
    </row>
    <row r="480" spans="2:2">
      <c r="B480" s="350"/>
    </row>
    <row r="481" spans="2:2">
      <c r="B481" s="350"/>
    </row>
    <row r="482" spans="2:2">
      <c r="B482" s="350"/>
    </row>
    <row r="483" spans="2:2">
      <c r="B483" s="350"/>
    </row>
    <row r="484" spans="2:2">
      <c r="B484" s="350"/>
    </row>
    <row r="485" spans="2:2">
      <c r="B485" s="350"/>
    </row>
    <row r="486" spans="2:2">
      <c r="B486" s="350"/>
    </row>
    <row r="487" spans="2:2">
      <c r="B487" s="350"/>
    </row>
    <row r="488" spans="2:2">
      <c r="B488" s="350"/>
    </row>
    <row r="489" spans="2:2">
      <c r="B489" s="350"/>
    </row>
    <row r="490" spans="2:2">
      <c r="B490" s="350"/>
    </row>
    <row r="491" spans="2:2">
      <c r="B491" s="350"/>
    </row>
    <row r="492" spans="2:2">
      <c r="B492" s="350"/>
    </row>
    <row r="493" spans="2:2">
      <c r="B493" s="350"/>
    </row>
    <row r="494" spans="2:2">
      <c r="B494" s="350"/>
    </row>
    <row r="495" spans="2:2">
      <c r="B495" s="350"/>
    </row>
    <row r="496" spans="2:2">
      <c r="B496" s="350"/>
    </row>
    <row r="497" spans="2:2">
      <c r="B497" s="350"/>
    </row>
    <row r="498" spans="2:2">
      <c r="B498" s="350"/>
    </row>
    <row r="499" spans="2:2">
      <c r="B499" s="350"/>
    </row>
    <row r="500" spans="2:2">
      <c r="B500" s="350"/>
    </row>
    <row r="501" spans="2:2">
      <c r="B501" s="350"/>
    </row>
    <row r="502" spans="2:2">
      <c r="B502" s="350"/>
    </row>
    <row r="503" spans="2:2">
      <c r="B503" s="350"/>
    </row>
    <row r="504" spans="2:2">
      <c r="B504" s="350"/>
    </row>
    <row r="505" spans="2:2">
      <c r="B505" s="350"/>
    </row>
    <row r="506" spans="2:2">
      <c r="B506" s="350"/>
    </row>
    <row r="507" spans="2:2">
      <c r="B507" s="350"/>
    </row>
    <row r="508" spans="2:2">
      <c r="B508" s="350"/>
    </row>
    <row r="509" spans="2:2">
      <c r="B509" s="350"/>
    </row>
    <row r="510" spans="2:2">
      <c r="B510" s="350"/>
    </row>
    <row r="511" spans="2:2">
      <c r="B511" s="350"/>
    </row>
    <row r="512" spans="2:2">
      <c r="B512" s="350"/>
    </row>
    <row r="513" spans="2:2">
      <c r="B513" s="350"/>
    </row>
    <row r="514" spans="2:2">
      <c r="B514" s="350"/>
    </row>
    <row r="515" spans="2:2">
      <c r="B515" s="350"/>
    </row>
    <row r="516" spans="2:2">
      <c r="B516" s="350"/>
    </row>
    <row r="517" spans="2:2">
      <c r="B517" s="350"/>
    </row>
    <row r="518" spans="2:2">
      <c r="B518" s="350"/>
    </row>
    <row r="519" spans="2:2">
      <c r="B519" s="350"/>
    </row>
    <row r="520" spans="2:2">
      <c r="B520" s="350"/>
    </row>
    <row r="521" spans="2:2">
      <c r="B521" s="350"/>
    </row>
    <row r="522" spans="2:2">
      <c r="B522" s="350"/>
    </row>
    <row r="523" spans="2:2">
      <c r="B523" s="350"/>
    </row>
    <row r="524" spans="2:2">
      <c r="B524" s="350"/>
    </row>
    <row r="525" spans="2:2">
      <c r="B525" s="350"/>
    </row>
  </sheetData>
  <dataValidations count="1">
    <dataValidation allowBlank="1" showErrorMessage="1" promptTitle="TRAFO" prompt="$B$1:$C$411" sqref="B1"/>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P31"/>
  <sheetViews>
    <sheetView workbookViewId="0">
      <selection activeCell="B4" sqref="B4:C4"/>
    </sheetView>
  </sheetViews>
  <sheetFormatPr defaultColWidth="9.109375" defaultRowHeight="14.4"/>
  <cols>
    <col min="1" max="11" width="9.109375" style="224"/>
    <col min="12" max="12" width="14.33203125" style="224" bestFit="1" customWidth="1"/>
    <col min="13" max="14" width="13.33203125" style="224" bestFit="1" customWidth="1"/>
    <col min="15" max="15" width="11.5546875" style="224" bestFit="1" customWidth="1"/>
    <col min="16" max="16" width="10.5546875" style="224" bestFit="1" customWidth="1"/>
    <col min="17" max="16384" width="9.109375" style="224"/>
  </cols>
  <sheetData>
    <row r="26" spans="12:16">
      <c r="L26" s="83" t="s">
        <v>266</v>
      </c>
      <c r="M26" s="83" t="s">
        <v>267</v>
      </c>
      <c r="N26" s="83" t="s">
        <v>268</v>
      </c>
      <c r="O26" s="83" t="s">
        <v>269</v>
      </c>
      <c r="P26" s="83" t="s">
        <v>270</v>
      </c>
    </row>
    <row r="27" spans="12:16">
      <c r="L27" s="345">
        <f>SUM(M27:P27)</f>
        <v>10902231</v>
      </c>
      <c r="M27" s="345">
        <v>4703172</v>
      </c>
      <c r="N27" s="345">
        <v>5249147</v>
      </c>
      <c r="O27" s="345">
        <v>891864</v>
      </c>
      <c r="P27" s="345">
        <v>58048</v>
      </c>
    </row>
    <row r="28" spans="12:16">
      <c r="M28" s="271">
        <f>M27/$L$27</f>
        <v>0.43139537219492047</v>
      </c>
      <c r="N28" s="271">
        <f t="shared" ref="N28:P28" si="0">N27/$L$27</f>
        <v>0.48147457158080764</v>
      </c>
      <c r="O28" s="271">
        <f t="shared" si="0"/>
        <v>8.1805641432473777E-2</v>
      </c>
      <c r="P28" s="271">
        <f t="shared" si="0"/>
        <v>5.3244147917981188E-3</v>
      </c>
    </row>
    <row r="31" spans="12:16">
      <c r="L31" s="224" t="s">
        <v>271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4"/>
  <sheetViews>
    <sheetView workbookViewId="0">
      <selection activeCell="H7" sqref="H7"/>
    </sheetView>
  </sheetViews>
  <sheetFormatPr defaultRowHeight="14.4"/>
  <cols>
    <col min="1" max="1" width="10.6640625" style="467" bestFit="1" customWidth="1"/>
    <col min="2" max="2" width="10.6640625" bestFit="1" customWidth="1"/>
    <col min="3" max="3" width="12.88671875" bestFit="1" customWidth="1"/>
    <col min="4" max="4" width="28.33203125" bestFit="1" customWidth="1"/>
    <col min="7" max="7" width="28.5546875" bestFit="1" customWidth="1"/>
    <col min="8" max="9" width="10.6640625" bestFit="1" customWidth="1"/>
  </cols>
  <sheetData>
    <row r="1" spans="1:9">
      <c r="B1" t="e">
        <f ca="1">_xll.Thomson.Reuters.AFOSpreadsheetFormulas.DSGRID("@NFLX","PE;PEFD12","-2Y","MTE","M","RowHeader=true;ColHeader=true;DispSeriesDescription=false;YearlyTSFormat=false;QuarterlyTSFormat=false","")</f>
        <v>#NAME?</v>
      </c>
      <c r="C1" s="346" t="s">
        <v>319</v>
      </c>
      <c r="D1" s="346" t="s">
        <v>320</v>
      </c>
      <c r="E1" t="s">
        <v>319</v>
      </c>
      <c r="F1" t="s">
        <v>320</v>
      </c>
    </row>
    <row r="2" spans="1:9">
      <c r="A2" s="350">
        <f>EOMONTH(B2,0)</f>
        <v>42094</v>
      </c>
      <c r="B2" s="350">
        <v>42069</v>
      </c>
      <c r="C2" s="346">
        <v>105</v>
      </c>
      <c r="D2" s="346">
        <v>125.298</v>
      </c>
      <c r="E2">
        <v>105</v>
      </c>
      <c r="F2">
        <v>125.298</v>
      </c>
      <c r="G2" s="466" t="s">
        <v>220</v>
      </c>
      <c r="I2" s="464">
        <f ca="1">AVERAGE(OFFSET($D$1,MATCH($H$6,$A$2:$A$524,0),0,-3,1))</f>
        <v>134.39666666666668</v>
      </c>
    </row>
    <row r="3" spans="1:9">
      <c r="A3" s="350">
        <f t="shared" ref="A3:A26" si="0">EOMONTH(B3,0)</f>
        <v>42124</v>
      </c>
      <c r="B3" s="350">
        <v>42100</v>
      </c>
      <c r="C3" s="346">
        <v>97.7</v>
      </c>
      <c r="D3" s="346">
        <v>108.919</v>
      </c>
      <c r="E3">
        <v>97.7</v>
      </c>
      <c r="F3">
        <v>108.919</v>
      </c>
      <c r="G3" s="466" t="s">
        <v>221</v>
      </c>
      <c r="I3" s="464">
        <f ca="1">MAX(OFFSET($D$1,MATCH($H$6,$A$2:$A$524,0),0,-3,1))</f>
        <v>141.98400000000001</v>
      </c>
    </row>
    <row r="4" spans="1:9">
      <c r="A4" s="350">
        <f t="shared" si="0"/>
        <v>42155</v>
      </c>
      <c r="B4" s="350">
        <v>42130</v>
      </c>
      <c r="C4" s="346">
        <v>145.9</v>
      </c>
      <c r="D4" s="346">
        <v>199.76499999999999</v>
      </c>
      <c r="E4">
        <v>145.9</v>
      </c>
      <c r="F4">
        <v>199.76499999999999</v>
      </c>
      <c r="G4" s="466" t="s">
        <v>222</v>
      </c>
      <c r="I4" s="464">
        <f ca="1">MIN(OFFSET($D$1,MATCH($H$6,$A$2:$A$524,0),0,-3,1))</f>
        <v>127.399</v>
      </c>
    </row>
    <row r="5" spans="1:9">
      <c r="A5" s="350">
        <f t="shared" si="0"/>
        <v>42185</v>
      </c>
      <c r="B5" s="350">
        <v>42161</v>
      </c>
      <c r="C5" s="346">
        <v>164.8</v>
      </c>
      <c r="D5" s="346">
        <v>246.148</v>
      </c>
      <c r="E5">
        <v>164.8</v>
      </c>
      <c r="F5">
        <v>246.148</v>
      </c>
    </row>
    <row r="6" spans="1:9">
      <c r="A6" s="350">
        <f t="shared" si="0"/>
        <v>42216</v>
      </c>
      <c r="B6" s="350">
        <v>42191</v>
      </c>
      <c r="C6" s="346">
        <v>172.3</v>
      </c>
      <c r="D6" s="346">
        <v>273.24599999999998</v>
      </c>
      <c r="E6">
        <v>172.3</v>
      </c>
      <c r="F6">
        <v>273.24599999999998</v>
      </c>
      <c r="G6" s="468" t="s">
        <v>321</v>
      </c>
      <c r="H6" s="350">
        <v>42735</v>
      </c>
    </row>
    <row r="7" spans="1:9">
      <c r="A7" s="350">
        <f t="shared" si="0"/>
        <v>42247</v>
      </c>
      <c r="B7" s="350">
        <v>42222</v>
      </c>
      <c r="C7" s="346">
        <v>281.60000000000002</v>
      </c>
      <c r="D7" s="346">
        <v>352.56299999999999</v>
      </c>
      <c r="E7">
        <v>281.60000000000002</v>
      </c>
      <c r="F7">
        <v>352.56299999999999</v>
      </c>
      <c r="G7" s="465" t="s">
        <v>322</v>
      </c>
      <c r="H7" s="350">
        <f>EOMONTH(H6,-3)</f>
        <v>42643</v>
      </c>
    </row>
    <row r="8" spans="1:9">
      <c r="A8" s="350">
        <f t="shared" si="0"/>
        <v>42277</v>
      </c>
      <c r="B8" s="350">
        <v>42253</v>
      </c>
      <c r="C8" s="346">
        <v>220</v>
      </c>
      <c r="D8" s="346">
        <v>446.56099999999998</v>
      </c>
      <c r="E8">
        <v>220</v>
      </c>
      <c r="F8">
        <v>446.56099999999998</v>
      </c>
    </row>
    <row r="9" spans="1:9">
      <c r="A9" s="350">
        <f t="shared" si="0"/>
        <v>42308</v>
      </c>
      <c r="B9" s="350">
        <v>42283</v>
      </c>
      <c r="C9" s="346">
        <v>241.3</v>
      </c>
      <c r="D9" s="346">
        <v>371.714</v>
      </c>
      <c r="E9">
        <v>241.3</v>
      </c>
      <c r="F9">
        <v>371.714</v>
      </c>
    </row>
    <row r="10" spans="1:9">
      <c r="A10" s="350">
        <f t="shared" si="0"/>
        <v>42338</v>
      </c>
      <c r="B10" s="350">
        <v>42314</v>
      </c>
      <c r="C10" s="346">
        <v>304.2</v>
      </c>
      <c r="D10" s="346">
        <v>400.83600000000001</v>
      </c>
      <c r="E10">
        <v>304.2</v>
      </c>
      <c r="F10">
        <v>400.83600000000001</v>
      </c>
    </row>
    <row r="11" spans="1:9">
      <c r="A11" s="350">
        <f t="shared" si="0"/>
        <v>42369</v>
      </c>
      <c r="B11" s="350">
        <v>42344</v>
      </c>
      <c r="C11" s="346">
        <v>349.1</v>
      </c>
      <c r="D11" s="346">
        <v>456.64400000000001</v>
      </c>
      <c r="E11">
        <v>349.1</v>
      </c>
      <c r="F11">
        <v>456.64400000000001</v>
      </c>
    </row>
    <row r="12" spans="1:9">
      <c r="A12" s="350">
        <f t="shared" si="0"/>
        <v>42400</v>
      </c>
      <c r="B12" s="350">
        <v>42375</v>
      </c>
      <c r="C12" s="346">
        <v>313.8</v>
      </c>
      <c r="D12" s="346">
        <v>471.69200000000001</v>
      </c>
      <c r="E12">
        <v>313.8</v>
      </c>
      <c r="F12">
        <v>471.69200000000001</v>
      </c>
    </row>
    <row r="13" spans="1:9">
      <c r="A13" s="350">
        <f t="shared" si="0"/>
        <v>42429</v>
      </c>
      <c r="B13" s="350">
        <v>42406</v>
      </c>
      <c r="C13" s="346">
        <v>295.7</v>
      </c>
      <c r="D13" s="346">
        <v>349.37700000000001</v>
      </c>
      <c r="E13">
        <v>295.7</v>
      </c>
      <c r="F13">
        <v>349.37700000000001</v>
      </c>
    </row>
    <row r="14" spans="1:9">
      <c r="A14" s="350">
        <f t="shared" si="0"/>
        <v>42460</v>
      </c>
      <c r="B14" s="350">
        <v>42435</v>
      </c>
      <c r="C14" s="346">
        <v>362.8</v>
      </c>
      <c r="D14" s="346">
        <v>239.899</v>
      </c>
      <c r="E14">
        <v>362.8</v>
      </c>
      <c r="F14">
        <v>239.899</v>
      </c>
    </row>
    <row r="15" spans="1:9">
      <c r="A15" s="350">
        <f t="shared" si="0"/>
        <v>42490</v>
      </c>
      <c r="B15" s="350">
        <v>42466</v>
      </c>
      <c r="C15" s="346">
        <v>374.4</v>
      </c>
      <c r="D15" s="346">
        <v>210.26499999999999</v>
      </c>
      <c r="E15">
        <v>374.4</v>
      </c>
      <c r="F15">
        <v>210.26499999999999</v>
      </c>
    </row>
    <row r="16" spans="1:9">
      <c r="A16" s="350">
        <f t="shared" si="0"/>
        <v>42521</v>
      </c>
      <c r="B16" s="350">
        <v>42496</v>
      </c>
      <c r="C16" s="346">
        <v>315.39999999999998</v>
      </c>
      <c r="D16" s="346">
        <v>198.16300000000001</v>
      </c>
      <c r="E16">
        <v>315.39999999999998</v>
      </c>
      <c r="F16">
        <v>198.16300000000001</v>
      </c>
    </row>
    <row r="17" spans="1:6">
      <c r="A17" s="350">
        <f t="shared" si="0"/>
        <v>42551</v>
      </c>
      <c r="B17" s="350">
        <v>42527</v>
      </c>
      <c r="C17" s="346">
        <v>349.8</v>
      </c>
      <c r="D17" s="346">
        <v>151.67599999999999</v>
      </c>
      <c r="E17">
        <v>349.8</v>
      </c>
      <c r="F17">
        <v>151.67599999999999</v>
      </c>
    </row>
    <row r="18" spans="1:6">
      <c r="A18" s="350">
        <f t="shared" si="0"/>
        <v>42582</v>
      </c>
      <c r="B18" s="350">
        <v>42557</v>
      </c>
      <c r="C18" s="346">
        <v>328.5</v>
      </c>
      <c r="D18" s="346">
        <v>143.95400000000001</v>
      </c>
      <c r="E18">
        <v>328.5</v>
      </c>
      <c r="F18">
        <v>143.95400000000001</v>
      </c>
    </row>
    <row r="19" spans="1:6">
      <c r="A19" s="350">
        <f t="shared" si="0"/>
        <v>42613</v>
      </c>
      <c r="B19" s="350">
        <v>42588</v>
      </c>
      <c r="C19" s="346">
        <v>306.10000000000002</v>
      </c>
      <c r="D19" s="346">
        <v>135.18199999999999</v>
      </c>
      <c r="E19">
        <v>306.10000000000002</v>
      </c>
      <c r="F19">
        <v>135.18199999999999</v>
      </c>
    </row>
    <row r="20" spans="1:6">
      <c r="A20" s="350">
        <f t="shared" si="0"/>
        <v>42643</v>
      </c>
      <c r="B20" s="350">
        <v>42619</v>
      </c>
      <c r="C20" s="346">
        <v>315.7</v>
      </c>
      <c r="D20" s="346">
        <v>141.029</v>
      </c>
      <c r="E20">
        <v>315.7</v>
      </c>
      <c r="F20">
        <v>141.029</v>
      </c>
    </row>
    <row r="21" spans="1:6">
      <c r="A21" s="350">
        <f t="shared" si="0"/>
        <v>42674</v>
      </c>
      <c r="B21" s="350">
        <v>42649</v>
      </c>
      <c r="C21" s="346">
        <v>331.5</v>
      </c>
      <c r="D21" s="346">
        <v>133.80699999999999</v>
      </c>
      <c r="E21">
        <v>331.5</v>
      </c>
      <c r="F21">
        <v>133.80699999999999</v>
      </c>
    </row>
    <row r="22" spans="1:6">
      <c r="A22" s="350">
        <f t="shared" si="0"/>
        <v>42704</v>
      </c>
      <c r="B22" s="350">
        <v>42680</v>
      </c>
      <c r="C22" s="346">
        <v>328</v>
      </c>
      <c r="D22" s="346">
        <v>141.98400000000001</v>
      </c>
      <c r="E22">
        <v>328</v>
      </c>
      <c r="F22">
        <v>141.98400000000001</v>
      </c>
    </row>
    <row r="23" spans="1:6">
      <c r="A23" s="350">
        <f t="shared" si="0"/>
        <v>42735</v>
      </c>
      <c r="B23" s="350">
        <v>42710</v>
      </c>
      <c r="C23" s="346">
        <v>334.9</v>
      </c>
      <c r="D23" s="346">
        <v>127.399</v>
      </c>
      <c r="E23">
        <v>334.9</v>
      </c>
      <c r="F23">
        <v>127.399</v>
      </c>
    </row>
    <row r="24" spans="1:6">
      <c r="A24" s="350">
        <f t="shared" si="0"/>
        <v>42766</v>
      </c>
      <c r="B24" s="350">
        <v>42741</v>
      </c>
      <c r="C24" s="346">
        <v>352.3</v>
      </c>
      <c r="D24" s="346">
        <v>127.258</v>
      </c>
      <c r="E24">
        <v>352.3</v>
      </c>
      <c r="F24">
        <v>127.258</v>
      </c>
    </row>
    <row r="25" spans="1:6">
      <c r="A25" s="350">
        <f t="shared" si="0"/>
        <v>42794</v>
      </c>
      <c r="B25" s="350">
        <v>42772</v>
      </c>
      <c r="C25" s="346">
        <v>331.7</v>
      </c>
      <c r="D25" s="346">
        <v>118.10299999999999</v>
      </c>
      <c r="E25">
        <v>331.7</v>
      </c>
      <c r="F25">
        <v>118.10299999999999</v>
      </c>
    </row>
    <row r="26" spans="1:6">
      <c r="A26" s="350">
        <f t="shared" si="0"/>
        <v>42794</v>
      </c>
      <c r="B26" s="350">
        <v>42794</v>
      </c>
      <c r="C26" s="346">
        <v>334.4</v>
      </c>
      <c r="D26" s="346">
        <v>112.01</v>
      </c>
    </row>
    <row r="27" spans="1:6">
      <c r="B27" s="346"/>
      <c r="C27" s="346"/>
      <c r="D27" s="346"/>
    </row>
    <row r="28" spans="1:6">
      <c r="B28" s="346"/>
      <c r="C28" s="346"/>
      <c r="D28" s="346"/>
    </row>
    <row r="29" spans="1:6">
      <c r="B29" s="346"/>
      <c r="C29" s="346"/>
      <c r="D29" s="346"/>
    </row>
    <row r="30" spans="1:6">
      <c r="B30" s="346"/>
      <c r="C30" s="346"/>
      <c r="D30" s="346"/>
    </row>
    <row r="31" spans="1:6">
      <c r="B31" s="346"/>
      <c r="C31" s="346"/>
      <c r="D31" s="346"/>
    </row>
    <row r="32" spans="1:6">
      <c r="B32" s="346"/>
      <c r="C32" s="346"/>
      <c r="D32" s="346"/>
    </row>
    <row r="33" spans="2:4">
      <c r="B33" s="346"/>
      <c r="C33" s="346"/>
      <c r="D33" s="346"/>
    </row>
    <row r="34" spans="2:4">
      <c r="B34" s="346"/>
      <c r="C34" s="346"/>
      <c r="D34" s="346"/>
    </row>
    <row r="35" spans="2:4">
      <c r="B35" s="346"/>
      <c r="C35" s="346"/>
      <c r="D35" s="346"/>
    </row>
    <row r="36" spans="2:4">
      <c r="B36" s="346"/>
      <c r="C36" s="346"/>
      <c r="D36" s="346"/>
    </row>
    <row r="37" spans="2:4">
      <c r="B37" s="346"/>
      <c r="C37" s="346"/>
      <c r="D37" s="346"/>
    </row>
    <row r="38" spans="2:4">
      <c r="B38" s="346"/>
      <c r="C38" s="346"/>
      <c r="D38" s="346"/>
    </row>
    <row r="39" spans="2:4">
      <c r="B39" s="346"/>
      <c r="C39" s="346"/>
      <c r="D39" s="346"/>
    </row>
    <row r="40" spans="2:4">
      <c r="B40" s="346"/>
      <c r="C40" s="346"/>
      <c r="D40" s="346"/>
    </row>
    <row r="41" spans="2:4">
      <c r="B41" s="346"/>
      <c r="C41" s="346"/>
      <c r="D41" s="346"/>
    </row>
    <row r="42" spans="2:4">
      <c r="B42" s="346"/>
      <c r="C42" s="346"/>
      <c r="D42" s="346"/>
    </row>
    <row r="43" spans="2:4">
      <c r="B43" s="346"/>
      <c r="C43" s="346"/>
      <c r="D43" s="346"/>
    </row>
    <row r="44" spans="2:4">
      <c r="B44" s="346"/>
      <c r="C44" s="346"/>
      <c r="D44" s="346"/>
    </row>
    <row r="45" spans="2:4">
      <c r="B45" s="346"/>
      <c r="C45" s="346"/>
      <c r="D45" s="346"/>
    </row>
    <row r="46" spans="2:4">
      <c r="B46" s="346"/>
      <c r="C46" s="346"/>
      <c r="D46" s="346"/>
    </row>
    <row r="47" spans="2:4">
      <c r="B47" s="346"/>
      <c r="C47" s="346"/>
      <c r="D47" s="346"/>
    </row>
    <row r="48" spans="2:4">
      <c r="B48" s="346"/>
      <c r="C48" s="346"/>
      <c r="D48" s="346"/>
    </row>
    <row r="49" spans="2:4">
      <c r="B49" s="346"/>
      <c r="C49" s="346"/>
      <c r="D49" s="346"/>
    </row>
    <row r="50" spans="2:4">
      <c r="B50" s="346"/>
      <c r="C50" s="346"/>
      <c r="D50" s="346"/>
    </row>
    <row r="51" spans="2:4">
      <c r="B51" s="346"/>
      <c r="C51" s="346"/>
      <c r="D51" s="346"/>
    </row>
    <row r="52" spans="2:4">
      <c r="B52" s="346"/>
      <c r="C52" s="346"/>
      <c r="D52" s="346"/>
    </row>
    <row r="53" spans="2:4">
      <c r="B53" s="346"/>
      <c r="C53" s="346"/>
      <c r="D53" s="346"/>
    </row>
    <row r="54" spans="2:4">
      <c r="B54" s="346"/>
      <c r="C54" s="346"/>
      <c r="D54" s="346"/>
    </row>
    <row r="55" spans="2:4">
      <c r="B55" s="346"/>
      <c r="C55" s="346"/>
      <c r="D55" s="346"/>
    </row>
    <row r="56" spans="2:4">
      <c r="B56" s="346"/>
      <c r="C56" s="346"/>
      <c r="D56" s="346"/>
    </row>
    <row r="57" spans="2:4">
      <c r="B57" s="346"/>
      <c r="C57" s="346"/>
      <c r="D57" s="346"/>
    </row>
    <row r="58" spans="2:4">
      <c r="B58" s="346"/>
      <c r="C58" s="346"/>
      <c r="D58" s="346"/>
    </row>
    <row r="59" spans="2:4">
      <c r="B59" s="346"/>
      <c r="C59" s="346"/>
      <c r="D59" s="346"/>
    </row>
    <row r="60" spans="2:4">
      <c r="B60" s="346"/>
      <c r="C60" s="346"/>
      <c r="D60" s="346"/>
    </row>
    <row r="61" spans="2:4">
      <c r="B61" s="346"/>
      <c r="C61" s="346"/>
      <c r="D61" s="346"/>
    </row>
    <row r="62" spans="2:4">
      <c r="B62" s="346"/>
      <c r="C62" s="346"/>
      <c r="D62" s="346"/>
    </row>
    <row r="63" spans="2:4">
      <c r="B63" s="346"/>
      <c r="C63" s="346"/>
      <c r="D63" s="346"/>
    </row>
    <row r="64" spans="2:4">
      <c r="B64" s="346"/>
      <c r="C64" s="346"/>
      <c r="D64" s="346"/>
    </row>
    <row r="65" spans="2:4">
      <c r="B65" s="346"/>
      <c r="C65" s="346"/>
      <c r="D65" s="346"/>
    </row>
    <row r="66" spans="2:4">
      <c r="B66" s="346"/>
      <c r="C66" s="346"/>
      <c r="D66" s="346"/>
    </row>
    <row r="67" spans="2:4">
      <c r="B67" s="346"/>
      <c r="C67" s="346"/>
      <c r="D67" s="346"/>
    </row>
    <row r="68" spans="2:4">
      <c r="B68" s="346"/>
      <c r="C68" s="346"/>
      <c r="D68" s="346"/>
    </row>
    <row r="69" spans="2:4">
      <c r="B69" s="346"/>
      <c r="C69" s="346"/>
      <c r="D69" s="346"/>
    </row>
    <row r="70" spans="2:4">
      <c r="B70" s="346"/>
      <c r="C70" s="346"/>
      <c r="D70" s="346"/>
    </row>
    <row r="71" spans="2:4">
      <c r="B71" s="346"/>
      <c r="C71" s="346"/>
      <c r="D71" s="346"/>
    </row>
    <row r="72" spans="2:4">
      <c r="B72" s="346"/>
      <c r="C72" s="346"/>
      <c r="D72" s="346"/>
    </row>
    <row r="73" spans="2:4">
      <c r="B73" s="346"/>
      <c r="C73" s="346"/>
      <c r="D73" s="346"/>
    </row>
    <row r="74" spans="2:4">
      <c r="B74" s="346"/>
      <c r="C74" s="346"/>
      <c r="D74" s="346"/>
    </row>
    <row r="75" spans="2:4">
      <c r="B75" s="346"/>
      <c r="C75" s="346"/>
      <c r="D75" s="346"/>
    </row>
    <row r="76" spans="2:4">
      <c r="B76" s="346"/>
      <c r="C76" s="346"/>
      <c r="D76" s="346"/>
    </row>
    <row r="77" spans="2:4">
      <c r="B77" s="346"/>
      <c r="C77" s="346"/>
      <c r="D77" s="346"/>
    </row>
    <row r="78" spans="2:4">
      <c r="B78" s="346"/>
      <c r="C78" s="346"/>
      <c r="D78" s="346"/>
    </row>
    <row r="79" spans="2:4">
      <c r="B79" s="346"/>
      <c r="C79" s="346"/>
      <c r="D79" s="346"/>
    </row>
    <row r="80" spans="2:4">
      <c r="B80" s="346"/>
      <c r="C80" s="346"/>
      <c r="D80" s="346"/>
    </row>
    <row r="81" spans="2:4">
      <c r="B81" s="346"/>
      <c r="C81" s="346"/>
      <c r="D81" s="346"/>
    </row>
    <row r="82" spans="2:4">
      <c r="B82" s="346"/>
      <c r="C82" s="346"/>
      <c r="D82" s="346"/>
    </row>
    <row r="83" spans="2:4">
      <c r="B83" s="346"/>
      <c r="C83" s="346"/>
      <c r="D83" s="346"/>
    </row>
    <row r="84" spans="2:4">
      <c r="B84" s="346"/>
      <c r="C84" s="346"/>
      <c r="D84" s="346"/>
    </row>
    <row r="85" spans="2:4">
      <c r="B85" s="346"/>
      <c r="C85" s="346"/>
      <c r="D85" s="346"/>
    </row>
    <row r="86" spans="2:4">
      <c r="B86" s="346"/>
      <c r="C86" s="346"/>
      <c r="D86" s="346"/>
    </row>
    <row r="87" spans="2:4">
      <c r="B87" s="346"/>
      <c r="C87" s="346"/>
      <c r="D87" s="346"/>
    </row>
    <row r="88" spans="2:4">
      <c r="B88" s="346"/>
      <c r="C88" s="346"/>
      <c r="D88" s="346"/>
    </row>
    <row r="89" spans="2:4">
      <c r="B89" s="346"/>
      <c r="C89" s="346"/>
      <c r="D89" s="346"/>
    </row>
    <row r="90" spans="2:4">
      <c r="B90" s="346"/>
      <c r="C90" s="346"/>
      <c r="D90" s="346"/>
    </row>
    <row r="91" spans="2:4">
      <c r="B91" s="346"/>
      <c r="C91" s="346"/>
      <c r="D91" s="346"/>
    </row>
    <row r="92" spans="2:4">
      <c r="B92" s="346"/>
      <c r="C92" s="346"/>
      <c r="D92" s="346"/>
    </row>
    <row r="93" spans="2:4">
      <c r="B93" s="346"/>
      <c r="C93" s="346"/>
      <c r="D93" s="346"/>
    </row>
    <row r="94" spans="2:4">
      <c r="B94" s="346"/>
      <c r="C94" s="346"/>
      <c r="D94" s="346"/>
    </row>
    <row r="95" spans="2:4">
      <c r="B95" s="346"/>
      <c r="C95" s="346"/>
      <c r="D95" s="346"/>
    </row>
    <row r="96" spans="2:4">
      <c r="B96" s="346"/>
      <c r="C96" s="346"/>
      <c r="D96" s="346"/>
    </row>
    <row r="97" spans="2:4">
      <c r="B97" s="346"/>
      <c r="C97" s="346"/>
      <c r="D97" s="346"/>
    </row>
    <row r="98" spans="2:4">
      <c r="B98" s="346"/>
      <c r="C98" s="346"/>
      <c r="D98" s="346"/>
    </row>
    <row r="99" spans="2:4">
      <c r="B99" s="346"/>
      <c r="C99" s="346"/>
      <c r="D99" s="346"/>
    </row>
    <row r="100" spans="2:4">
      <c r="B100" s="346"/>
      <c r="C100" s="346"/>
      <c r="D100" s="346"/>
    </row>
    <row r="101" spans="2:4">
      <c r="B101" s="346"/>
      <c r="C101" s="346"/>
      <c r="D101" s="346"/>
    </row>
    <row r="102" spans="2:4">
      <c r="B102" s="346"/>
      <c r="C102" s="346"/>
      <c r="D102" s="346"/>
    </row>
    <row r="103" spans="2:4">
      <c r="B103" s="346"/>
      <c r="C103" s="346"/>
      <c r="D103" s="346"/>
    </row>
    <row r="104" spans="2:4">
      <c r="B104" s="346"/>
      <c r="C104" s="346"/>
      <c r="D104" s="346"/>
    </row>
    <row r="105" spans="2:4">
      <c r="B105" s="346"/>
      <c r="C105" s="346"/>
      <c r="D105" s="346"/>
    </row>
    <row r="106" spans="2:4">
      <c r="B106" s="346"/>
      <c r="C106" s="346"/>
      <c r="D106" s="346"/>
    </row>
    <row r="107" spans="2:4">
      <c r="B107" s="346"/>
      <c r="C107" s="346"/>
      <c r="D107" s="346"/>
    </row>
    <row r="108" spans="2:4">
      <c r="B108" s="346"/>
      <c r="C108" s="346"/>
      <c r="D108" s="346"/>
    </row>
    <row r="109" spans="2:4">
      <c r="B109" s="346"/>
      <c r="C109" s="346"/>
      <c r="D109" s="346"/>
    </row>
    <row r="110" spans="2:4">
      <c r="B110" s="346"/>
      <c r="C110" s="346"/>
      <c r="D110" s="346"/>
    </row>
    <row r="111" spans="2:4">
      <c r="B111" s="346"/>
      <c r="C111" s="346"/>
      <c r="D111" s="346"/>
    </row>
    <row r="112" spans="2:4">
      <c r="B112" s="346"/>
      <c r="C112" s="346"/>
      <c r="D112" s="346"/>
    </row>
    <row r="113" spans="2:4">
      <c r="B113" s="346"/>
      <c r="C113" s="346"/>
      <c r="D113" s="346"/>
    </row>
    <row r="114" spans="2:4">
      <c r="B114" s="346"/>
      <c r="C114" s="346"/>
      <c r="D114" s="346"/>
    </row>
    <row r="115" spans="2:4">
      <c r="B115" s="346"/>
      <c r="C115" s="346"/>
      <c r="D115" s="346"/>
    </row>
    <row r="116" spans="2:4">
      <c r="B116" s="346"/>
      <c r="C116" s="346"/>
      <c r="D116" s="346"/>
    </row>
    <row r="117" spans="2:4">
      <c r="B117" s="346"/>
      <c r="C117" s="346"/>
      <c r="D117" s="346"/>
    </row>
    <row r="118" spans="2:4">
      <c r="B118" s="346"/>
      <c r="C118" s="346"/>
      <c r="D118" s="346"/>
    </row>
    <row r="119" spans="2:4">
      <c r="B119" s="346"/>
      <c r="C119" s="346"/>
      <c r="D119" s="346"/>
    </row>
    <row r="120" spans="2:4">
      <c r="B120" s="346"/>
      <c r="C120" s="346"/>
      <c r="D120" s="346"/>
    </row>
    <row r="121" spans="2:4">
      <c r="B121" s="346"/>
      <c r="C121" s="346"/>
      <c r="D121" s="346"/>
    </row>
    <row r="122" spans="2:4">
      <c r="B122" s="346"/>
      <c r="C122" s="346"/>
      <c r="D122" s="346"/>
    </row>
    <row r="123" spans="2:4">
      <c r="B123" s="346"/>
      <c r="C123" s="346"/>
      <c r="D123" s="346"/>
    </row>
    <row r="124" spans="2:4">
      <c r="B124" s="346"/>
      <c r="C124" s="346"/>
      <c r="D124" s="346"/>
    </row>
    <row r="125" spans="2:4">
      <c r="B125" s="346"/>
      <c r="C125" s="346"/>
      <c r="D125" s="346"/>
    </row>
    <row r="126" spans="2:4">
      <c r="B126" s="346"/>
      <c r="C126" s="346"/>
      <c r="D126" s="346"/>
    </row>
    <row r="127" spans="2:4">
      <c r="B127" s="346"/>
      <c r="C127" s="346"/>
      <c r="D127" s="346"/>
    </row>
    <row r="128" spans="2:4">
      <c r="B128" s="346"/>
      <c r="C128" s="346"/>
      <c r="D128" s="346"/>
    </row>
    <row r="129" spans="2:4">
      <c r="B129" s="346"/>
      <c r="C129" s="346"/>
      <c r="D129" s="346"/>
    </row>
    <row r="130" spans="2:4">
      <c r="B130" s="346"/>
      <c r="C130" s="346"/>
      <c r="D130" s="346"/>
    </row>
    <row r="131" spans="2:4">
      <c r="B131" s="346"/>
      <c r="C131" s="346"/>
      <c r="D131" s="346"/>
    </row>
    <row r="132" spans="2:4">
      <c r="B132" s="346"/>
      <c r="C132" s="346"/>
      <c r="D132" s="346"/>
    </row>
    <row r="133" spans="2:4">
      <c r="B133" s="346"/>
      <c r="C133" s="346"/>
      <c r="D133" s="346"/>
    </row>
    <row r="134" spans="2:4">
      <c r="B134" s="346"/>
      <c r="C134" s="346"/>
      <c r="D134" s="346"/>
    </row>
    <row r="135" spans="2:4">
      <c r="B135" s="346"/>
      <c r="C135" s="346"/>
      <c r="D135" s="346"/>
    </row>
    <row r="136" spans="2:4">
      <c r="B136" s="346"/>
      <c r="C136" s="346"/>
      <c r="D136" s="346"/>
    </row>
    <row r="137" spans="2:4">
      <c r="B137" s="346"/>
      <c r="C137" s="346"/>
      <c r="D137" s="346"/>
    </row>
    <row r="138" spans="2:4">
      <c r="B138" s="346"/>
      <c r="C138" s="346"/>
      <c r="D138" s="346"/>
    </row>
    <row r="139" spans="2:4">
      <c r="B139" s="346"/>
      <c r="C139" s="346"/>
      <c r="D139" s="346"/>
    </row>
    <row r="140" spans="2:4">
      <c r="B140" s="346"/>
      <c r="C140" s="346"/>
      <c r="D140" s="346"/>
    </row>
    <row r="141" spans="2:4">
      <c r="B141" s="346"/>
      <c r="C141" s="346"/>
      <c r="D141" s="346"/>
    </row>
    <row r="142" spans="2:4">
      <c r="B142" s="346"/>
      <c r="C142" s="346"/>
      <c r="D142" s="346"/>
    </row>
    <row r="143" spans="2:4">
      <c r="B143" s="346"/>
      <c r="C143" s="346"/>
      <c r="D143" s="346"/>
    </row>
    <row r="144" spans="2:4">
      <c r="B144" s="346"/>
      <c r="C144" s="346"/>
      <c r="D144" s="346"/>
    </row>
    <row r="145" spans="2:4">
      <c r="B145" s="346"/>
      <c r="C145" s="346"/>
      <c r="D145" s="346"/>
    </row>
    <row r="146" spans="2:4">
      <c r="B146" s="346"/>
      <c r="C146" s="346"/>
      <c r="D146" s="346"/>
    </row>
    <row r="147" spans="2:4">
      <c r="B147" s="346"/>
      <c r="C147" s="346"/>
      <c r="D147" s="346"/>
    </row>
    <row r="148" spans="2:4">
      <c r="B148" s="346"/>
      <c r="C148" s="346"/>
      <c r="D148" s="346"/>
    </row>
    <row r="149" spans="2:4">
      <c r="B149" s="346"/>
      <c r="C149" s="346"/>
      <c r="D149" s="346"/>
    </row>
    <row r="150" spans="2:4">
      <c r="B150" s="346"/>
      <c r="C150" s="346"/>
      <c r="D150" s="346"/>
    </row>
    <row r="151" spans="2:4">
      <c r="B151" s="346"/>
      <c r="C151" s="346"/>
      <c r="D151" s="346"/>
    </row>
    <row r="152" spans="2:4">
      <c r="B152" s="346"/>
      <c r="C152" s="346"/>
      <c r="D152" s="346"/>
    </row>
    <row r="153" spans="2:4">
      <c r="B153" s="346"/>
      <c r="C153" s="346"/>
      <c r="D153" s="346"/>
    </row>
    <row r="154" spans="2:4">
      <c r="B154" s="346"/>
      <c r="C154" s="346"/>
      <c r="D154" s="346"/>
    </row>
    <row r="155" spans="2:4">
      <c r="B155" s="346"/>
      <c r="C155" s="346"/>
      <c r="D155" s="346"/>
    </row>
    <row r="156" spans="2:4">
      <c r="B156" s="346"/>
      <c r="C156" s="346"/>
      <c r="D156" s="346"/>
    </row>
    <row r="157" spans="2:4">
      <c r="B157" s="346"/>
      <c r="C157" s="346"/>
      <c r="D157" s="346"/>
    </row>
    <row r="158" spans="2:4">
      <c r="B158" s="346"/>
      <c r="C158" s="346"/>
      <c r="D158" s="346"/>
    </row>
    <row r="159" spans="2:4">
      <c r="B159" s="346"/>
      <c r="C159" s="346"/>
      <c r="D159" s="346"/>
    </row>
    <row r="160" spans="2:4">
      <c r="B160" s="346"/>
      <c r="C160" s="346"/>
      <c r="D160" s="346"/>
    </row>
    <row r="161" spans="2:4">
      <c r="B161" s="346"/>
      <c r="C161" s="346"/>
      <c r="D161" s="346"/>
    </row>
    <row r="162" spans="2:4">
      <c r="B162" s="346"/>
      <c r="C162" s="346"/>
      <c r="D162" s="346"/>
    </row>
    <row r="163" spans="2:4">
      <c r="B163" s="346"/>
      <c r="C163" s="346"/>
      <c r="D163" s="346"/>
    </row>
    <row r="164" spans="2:4">
      <c r="B164" s="346"/>
      <c r="C164" s="346"/>
      <c r="D164" s="346"/>
    </row>
    <row r="165" spans="2:4">
      <c r="B165" s="346"/>
      <c r="C165" s="346"/>
      <c r="D165" s="346"/>
    </row>
    <row r="166" spans="2:4">
      <c r="B166" s="346"/>
      <c r="C166" s="346"/>
      <c r="D166" s="346"/>
    </row>
    <row r="167" spans="2:4">
      <c r="B167" s="346"/>
      <c r="C167" s="346"/>
      <c r="D167" s="346"/>
    </row>
    <row r="168" spans="2:4">
      <c r="B168" s="346"/>
      <c r="C168" s="346"/>
      <c r="D168" s="346"/>
    </row>
    <row r="169" spans="2:4">
      <c r="B169" s="346"/>
      <c r="C169" s="346"/>
      <c r="D169" s="346"/>
    </row>
    <row r="170" spans="2:4">
      <c r="B170" s="346"/>
      <c r="C170" s="346"/>
      <c r="D170" s="346"/>
    </row>
    <row r="171" spans="2:4">
      <c r="B171" s="346"/>
      <c r="C171" s="346"/>
      <c r="D171" s="346"/>
    </row>
    <row r="172" spans="2:4">
      <c r="B172" s="346"/>
      <c r="C172" s="346"/>
      <c r="D172" s="346"/>
    </row>
    <row r="173" spans="2:4">
      <c r="B173" s="346"/>
      <c r="C173" s="346"/>
      <c r="D173" s="346"/>
    </row>
    <row r="174" spans="2:4">
      <c r="B174" s="346"/>
      <c r="C174" s="346"/>
      <c r="D174" s="346"/>
    </row>
    <row r="175" spans="2:4">
      <c r="B175" s="346"/>
      <c r="C175" s="346"/>
      <c r="D175" s="346"/>
    </row>
    <row r="176" spans="2:4">
      <c r="B176" s="346"/>
      <c r="C176" s="346"/>
      <c r="D176" s="346"/>
    </row>
    <row r="177" spans="2:4">
      <c r="B177" s="346"/>
      <c r="C177" s="346"/>
      <c r="D177" s="346"/>
    </row>
    <row r="178" spans="2:4">
      <c r="B178" s="346"/>
      <c r="C178" s="346"/>
      <c r="D178" s="346"/>
    </row>
    <row r="179" spans="2:4">
      <c r="B179" s="346"/>
      <c r="C179" s="346"/>
      <c r="D179" s="346"/>
    </row>
    <row r="180" spans="2:4">
      <c r="B180" s="346"/>
      <c r="C180" s="346"/>
      <c r="D180" s="346"/>
    </row>
    <row r="181" spans="2:4">
      <c r="B181" s="346"/>
      <c r="C181" s="346"/>
      <c r="D181" s="346"/>
    </row>
    <row r="182" spans="2:4">
      <c r="B182" s="346"/>
      <c r="C182" s="346"/>
      <c r="D182" s="346"/>
    </row>
    <row r="183" spans="2:4">
      <c r="B183" s="346"/>
      <c r="C183" s="346"/>
      <c r="D183" s="346"/>
    </row>
    <row r="184" spans="2:4">
      <c r="B184" s="346"/>
      <c r="C184" s="346"/>
      <c r="D184" s="346"/>
    </row>
    <row r="185" spans="2:4">
      <c r="B185" s="346"/>
      <c r="C185" s="346"/>
      <c r="D185" s="346"/>
    </row>
    <row r="186" spans="2:4">
      <c r="B186" s="346"/>
      <c r="C186" s="346"/>
      <c r="D186" s="346"/>
    </row>
    <row r="187" spans="2:4">
      <c r="B187" s="346"/>
      <c r="C187" s="346"/>
      <c r="D187" s="346"/>
    </row>
    <row r="188" spans="2:4">
      <c r="B188" s="346"/>
      <c r="C188" s="346"/>
      <c r="D188" s="346"/>
    </row>
    <row r="189" spans="2:4">
      <c r="B189" s="346"/>
      <c r="C189" s="346"/>
      <c r="D189" s="346"/>
    </row>
    <row r="190" spans="2:4">
      <c r="B190" s="346"/>
      <c r="C190" s="346"/>
      <c r="D190" s="346"/>
    </row>
    <row r="191" spans="2:4">
      <c r="B191" s="346"/>
      <c r="C191" s="346"/>
      <c r="D191" s="346"/>
    </row>
    <row r="192" spans="2:4">
      <c r="B192" s="346"/>
      <c r="C192" s="346"/>
      <c r="D192" s="346"/>
    </row>
    <row r="193" spans="2:4">
      <c r="B193" s="346"/>
      <c r="C193" s="346"/>
      <c r="D193" s="346"/>
    </row>
    <row r="194" spans="2:4">
      <c r="B194" s="346"/>
      <c r="C194" s="346"/>
      <c r="D194" s="346"/>
    </row>
    <row r="195" spans="2:4">
      <c r="B195" s="346"/>
      <c r="C195" s="346"/>
      <c r="D195" s="346"/>
    </row>
    <row r="196" spans="2:4">
      <c r="B196" s="346"/>
      <c r="C196" s="346"/>
      <c r="D196" s="346"/>
    </row>
    <row r="197" spans="2:4">
      <c r="B197" s="346"/>
      <c r="C197" s="346"/>
      <c r="D197" s="346"/>
    </row>
    <row r="198" spans="2:4">
      <c r="B198" s="346"/>
      <c r="C198" s="346"/>
      <c r="D198" s="346"/>
    </row>
    <row r="199" spans="2:4">
      <c r="B199" s="346"/>
      <c r="C199" s="346"/>
      <c r="D199" s="346"/>
    </row>
    <row r="200" spans="2:4">
      <c r="B200" s="346"/>
      <c r="C200" s="346"/>
      <c r="D200" s="346"/>
    </row>
    <row r="201" spans="2:4">
      <c r="B201" s="346"/>
      <c r="C201" s="346"/>
      <c r="D201" s="346"/>
    </row>
    <row r="202" spans="2:4">
      <c r="B202" s="346"/>
      <c r="C202" s="346"/>
      <c r="D202" s="346"/>
    </row>
    <row r="203" spans="2:4">
      <c r="B203" s="346"/>
      <c r="C203" s="346"/>
      <c r="D203" s="346"/>
    </row>
    <row r="204" spans="2:4">
      <c r="B204" s="346"/>
      <c r="C204" s="346"/>
      <c r="D204" s="346"/>
    </row>
    <row r="205" spans="2:4">
      <c r="B205" s="346"/>
      <c r="C205" s="346"/>
      <c r="D205" s="346"/>
    </row>
    <row r="206" spans="2:4">
      <c r="B206" s="346"/>
      <c r="C206" s="346"/>
      <c r="D206" s="346"/>
    </row>
    <row r="207" spans="2:4">
      <c r="B207" s="346"/>
      <c r="C207" s="346"/>
      <c r="D207" s="346"/>
    </row>
    <row r="208" spans="2:4">
      <c r="B208" s="346"/>
      <c r="C208" s="346"/>
      <c r="D208" s="346"/>
    </row>
    <row r="209" spans="2:4">
      <c r="B209" s="346"/>
      <c r="C209" s="346"/>
      <c r="D209" s="346"/>
    </row>
    <row r="210" spans="2:4">
      <c r="B210" s="346"/>
      <c r="C210" s="346"/>
      <c r="D210" s="346"/>
    </row>
    <row r="211" spans="2:4">
      <c r="B211" s="346"/>
      <c r="C211" s="346"/>
      <c r="D211" s="346"/>
    </row>
    <row r="212" spans="2:4">
      <c r="B212" s="346"/>
      <c r="C212" s="346"/>
      <c r="D212" s="346"/>
    </row>
    <row r="213" spans="2:4">
      <c r="B213" s="346"/>
      <c r="C213" s="346"/>
      <c r="D213" s="346"/>
    </row>
    <row r="214" spans="2:4">
      <c r="B214" s="346"/>
      <c r="C214" s="346"/>
      <c r="D214" s="346"/>
    </row>
    <row r="215" spans="2:4">
      <c r="B215" s="346"/>
      <c r="C215" s="346"/>
      <c r="D215" s="346"/>
    </row>
    <row r="216" spans="2:4">
      <c r="B216" s="346"/>
      <c r="C216" s="346"/>
      <c r="D216" s="346"/>
    </row>
    <row r="217" spans="2:4">
      <c r="B217" s="346"/>
      <c r="C217" s="346"/>
      <c r="D217" s="346"/>
    </row>
    <row r="218" spans="2:4">
      <c r="B218" s="346"/>
      <c r="C218" s="346"/>
      <c r="D218" s="346"/>
    </row>
    <row r="219" spans="2:4">
      <c r="B219" s="346"/>
      <c r="C219" s="346"/>
      <c r="D219" s="346"/>
    </row>
    <row r="220" spans="2:4">
      <c r="B220" s="346"/>
      <c r="C220" s="346"/>
      <c r="D220" s="346"/>
    </row>
    <row r="221" spans="2:4">
      <c r="B221" s="346"/>
      <c r="C221" s="346"/>
      <c r="D221" s="346"/>
    </row>
    <row r="222" spans="2:4">
      <c r="B222" s="346"/>
      <c r="C222" s="346"/>
      <c r="D222" s="346"/>
    </row>
    <row r="223" spans="2:4">
      <c r="B223" s="346"/>
      <c r="C223" s="346"/>
      <c r="D223" s="346"/>
    </row>
    <row r="224" spans="2:4">
      <c r="B224" s="346"/>
      <c r="C224" s="346"/>
      <c r="D224" s="346"/>
    </row>
    <row r="225" spans="2:4">
      <c r="B225" s="346"/>
      <c r="C225" s="346"/>
      <c r="D225" s="346"/>
    </row>
    <row r="226" spans="2:4">
      <c r="B226" s="346"/>
      <c r="C226" s="346"/>
      <c r="D226" s="346"/>
    </row>
    <row r="227" spans="2:4">
      <c r="B227" s="346"/>
      <c r="C227" s="346"/>
      <c r="D227" s="346"/>
    </row>
    <row r="228" spans="2:4">
      <c r="B228" s="346"/>
      <c r="C228" s="346"/>
      <c r="D228" s="346"/>
    </row>
    <row r="229" spans="2:4">
      <c r="B229" s="346"/>
      <c r="C229" s="346"/>
      <c r="D229" s="346"/>
    </row>
    <row r="230" spans="2:4">
      <c r="B230" s="346"/>
      <c r="C230" s="346"/>
      <c r="D230" s="346"/>
    </row>
    <row r="231" spans="2:4">
      <c r="B231" s="346"/>
      <c r="C231" s="346"/>
      <c r="D231" s="346"/>
    </row>
    <row r="232" spans="2:4">
      <c r="B232" s="346"/>
      <c r="C232" s="346"/>
      <c r="D232" s="346"/>
    </row>
    <row r="233" spans="2:4">
      <c r="B233" s="346"/>
      <c r="C233" s="346"/>
      <c r="D233" s="346"/>
    </row>
    <row r="234" spans="2:4">
      <c r="B234" s="346"/>
      <c r="C234" s="346"/>
      <c r="D234" s="346"/>
    </row>
    <row r="235" spans="2:4">
      <c r="B235" s="346"/>
      <c r="C235" s="346"/>
      <c r="D235" s="346"/>
    </row>
    <row r="236" spans="2:4">
      <c r="B236" s="346"/>
      <c r="C236" s="346"/>
      <c r="D236" s="346"/>
    </row>
    <row r="237" spans="2:4">
      <c r="B237" s="346"/>
      <c r="C237" s="346"/>
      <c r="D237" s="346"/>
    </row>
    <row r="238" spans="2:4">
      <c r="B238" s="346"/>
      <c r="C238" s="346"/>
      <c r="D238" s="346"/>
    </row>
    <row r="239" spans="2:4">
      <c r="B239" s="346"/>
      <c r="C239" s="346"/>
      <c r="D239" s="346"/>
    </row>
    <row r="240" spans="2:4">
      <c r="B240" s="346"/>
      <c r="C240" s="346"/>
      <c r="D240" s="346"/>
    </row>
    <row r="241" spans="2:4">
      <c r="B241" s="346"/>
      <c r="C241" s="346"/>
      <c r="D241" s="346"/>
    </row>
    <row r="242" spans="2:4">
      <c r="B242" s="346"/>
      <c r="C242" s="346"/>
      <c r="D242" s="346"/>
    </row>
    <row r="243" spans="2:4">
      <c r="B243" s="346"/>
      <c r="C243" s="346"/>
      <c r="D243" s="346"/>
    </row>
    <row r="244" spans="2:4">
      <c r="B244" s="346"/>
      <c r="C244" s="346"/>
      <c r="D244" s="346"/>
    </row>
    <row r="245" spans="2:4">
      <c r="B245" s="346"/>
      <c r="C245" s="346"/>
      <c r="D245" s="346"/>
    </row>
    <row r="246" spans="2:4">
      <c r="B246" s="346"/>
      <c r="C246" s="346"/>
      <c r="D246" s="346"/>
    </row>
    <row r="247" spans="2:4">
      <c r="B247" s="346"/>
      <c r="C247" s="346"/>
      <c r="D247" s="346"/>
    </row>
    <row r="248" spans="2:4">
      <c r="B248" s="346"/>
      <c r="C248" s="346"/>
      <c r="D248" s="346"/>
    </row>
    <row r="249" spans="2:4">
      <c r="B249" s="346"/>
      <c r="C249" s="346"/>
      <c r="D249" s="346"/>
    </row>
    <row r="250" spans="2:4">
      <c r="B250" s="346"/>
      <c r="C250" s="346"/>
      <c r="D250" s="346"/>
    </row>
    <row r="251" spans="2:4">
      <c r="B251" s="346"/>
      <c r="C251" s="346"/>
      <c r="D251" s="346"/>
    </row>
    <row r="252" spans="2:4">
      <c r="B252" s="346"/>
      <c r="C252" s="346"/>
      <c r="D252" s="346"/>
    </row>
    <row r="253" spans="2:4">
      <c r="B253" s="346"/>
      <c r="C253" s="346"/>
      <c r="D253" s="346"/>
    </row>
    <row r="254" spans="2:4">
      <c r="B254" s="346"/>
      <c r="C254" s="346"/>
      <c r="D254" s="346"/>
    </row>
    <row r="255" spans="2:4">
      <c r="B255" s="346"/>
      <c r="C255" s="346"/>
      <c r="D255" s="346"/>
    </row>
    <row r="256" spans="2:4">
      <c r="B256" s="346"/>
      <c r="C256" s="346"/>
      <c r="D256" s="346"/>
    </row>
    <row r="257" spans="2:4">
      <c r="B257" s="346"/>
      <c r="C257" s="346"/>
      <c r="D257" s="346"/>
    </row>
    <row r="258" spans="2:4">
      <c r="B258" s="346"/>
      <c r="C258" s="346"/>
      <c r="D258" s="346"/>
    </row>
    <row r="259" spans="2:4">
      <c r="B259" s="346"/>
      <c r="C259" s="346"/>
      <c r="D259" s="346"/>
    </row>
    <row r="260" spans="2:4">
      <c r="B260" s="346"/>
      <c r="C260" s="346"/>
      <c r="D260" s="346"/>
    </row>
    <row r="261" spans="2:4">
      <c r="B261" s="346"/>
      <c r="C261" s="346"/>
      <c r="D261" s="346"/>
    </row>
    <row r="262" spans="2:4">
      <c r="B262" s="346"/>
      <c r="C262" s="346"/>
      <c r="D262" s="346"/>
    </row>
    <row r="263" spans="2:4">
      <c r="B263" s="346"/>
      <c r="C263" s="346"/>
      <c r="D263" s="346"/>
    </row>
    <row r="264" spans="2:4">
      <c r="B264" s="346"/>
      <c r="C264" s="346"/>
      <c r="D264" s="346"/>
    </row>
    <row r="265" spans="2:4">
      <c r="B265" s="346"/>
      <c r="C265" s="346"/>
      <c r="D265" s="346"/>
    </row>
    <row r="266" spans="2:4">
      <c r="B266" s="346"/>
      <c r="C266" s="346"/>
      <c r="D266" s="346"/>
    </row>
    <row r="267" spans="2:4">
      <c r="B267" s="346"/>
      <c r="C267" s="346"/>
      <c r="D267" s="346"/>
    </row>
    <row r="268" spans="2:4">
      <c r="B268" s="346"/>
      <c r="C268" s="346"/>
      <c r="D268" s="346"/>
    </row>
    <row r="269" spans="2:4">
      <c r="B269" s="346"/>
      <c r="C269" s="346"/>
      <c r="D269" s="346"/>
    </row>
    <row r="270" spans="2:4">
      <c r="B270" s="346"/>
      <c r="C270" s="346"/>
      <c r="D270" s="346"/>
    </row>
    <row r="271" spans="2:4">
      <c r="B271" s="346"/>
      <c r="C271" s="346"/>
      <c r="D271" s="346"/>
    </row>
    <row r="272" spans="2:4">
      <c r="B272" s="346"/>
      <c r="C272" s="346"/>
      <c r="D272" s="346"/>
    </row>
    <row r="273" spans="2:4">
      <c r="B273" s="346"/>
      <c r="C273" s="346"/>
      <c r="D273" s="346"/>
    </row>
    <row r="274" spans="2:4">
      <c r="B274" s="346"/>
      <c r="C274" s="346"/>
      <c r="D274" s="346"/>
    </row>
    <row r="275" spans="2:4">
      <c r="B275" s="346"/>
      <c r="C275" s="346"/>
      <c r="D275" s="346"/>
    </row>
    <row r="276" spans="2:4">
      <c r="B276" s="346"/>
      <c r="C276" s="346"/>
      <c r="D276" s="346"/>
    </row>
    <row r="277" spans="2:4">
      <c r="B277" s="346"/>
      <c r="C277" s="346"/>
      <c r="D277" s="346"/>
    </row>
    <row r="278" spans="2:4">
      <c r="B278" s="346"/>
      <c r="C278" s="346"/>
      <c r="D278" s="346"/>
    </row>
    <row r="279" spans="2:4">
      <c r="B279" s="346"/>
      <c r="C279" s="346"/>
      <c r="D279" s="346"/>
    </row>
    <row r="280" spans="2:4">
      <c r="B280" s="346"/>
      <c r="C280" s="346"/>
      <c r="D280" s="346"/>
    </row>
    <row r="281" spans="2:4">
      <c r="B281" s="346"/>
      <c r="C281" s="346"/>
      <c r="D281" s="346"/>
    </row>
    <row r="282" spans="2:4">
      <c r="B282" s="346"/>
      <c r="C282" s="346"/>
      <c r="D282" s="346"/>
    </row>
    <row r="283" spans="2:4">
      <c r="B283" s="346"/>
      <c r="C283" s="346"/>
      <c r="D283" s="346"/>
    </row>
    <row r="284" spans="2:4">
      <c r="B284" s="346"/>
      <c r="C284" s="346"/>
      <c r="D284" s="346"/>
    </row>
    <row r="285" spans="2:4">
      <c r="B285" s="346"/>
      <c r="C285" s="346"/>
      <c r="D285" s="346"/>
    </row>
    <row r="286" spans="2:4">
      <c r="B286" s="346"/>
      <c r="C286" s="346"/>
      <c r="D286" s="346"/>
    </row>
    <row r="287" spans="2:4">
      <c r="B287" s="346"/>
      <c r="C287" s="346"/>
      <c r="D287" s="346"/>
    </row>
    <row r="288" spans="2:4">
      <c r="B288" s="346"/>
      <c r="C288" s="346"/>
      <c r="D288" s="346"/>
    </row>
    <row r="289" spans="2:4">
      <c r="B289" s="346"/>
      <c r="C289" s="346"/>
      <c r="D289" s="346"/>
    </row>
    <row r="290" spans="2:4">
      <c r="B290" s="346"/>
      <c r="C290" s="346"/>
      <c r="D290" s="346"/>
    </row>
    <row r="291" spans="2:4">
      <c r="B291" s="346"/>
      <c r="C291" s="346"/>
      <c r="D291" s="346"/>
    </row>
    <row r="292" spans="2:4">
      <c r="B292" s="346"/>
      <c r="C292" s="346"/>
      <c r="D292" s="346"/>
    </row>
    <row r="293" spans="2:4">
      <c r="B293" s="346"/>
      <c r="C293" s="346"/>
      <c r="D293" s="346"/>
    </row>
    <row r="294" spans="2:4">
      <c r="B294" s="346"/>
      <c r="C294" s="346"/>
      <c r="D294" s="346"/>
    </row>
    <row r="295" spans="2:4">
      <c r="B295" s="346"/>
      <c r="C295" s="346"/>
      <c r="D295" s="346"/>
    </row>
    <row r="296" spans="2:4">
      <c r="B296" s="346"/>
      <c r="C296" s="346"/>
      <c r="D296" s="346"/>
    </row>
    <row r="297" spans="2:4">
      <c r="B297" s="346"/>
      <c r="C297" s="346"/>
      <c r="D297" s="346"/>
    </row>
    <row r="298" spans="2:4">
      <c r="B298" s="346"/>
      <c r="C298" s="346"/>
      <c r="D298" s="346"/>
    </row>
    <row r="299" spans="2:4">
      <c r="B299" s="346"/>
      <c r="C299" s="346"/>
      <c r="D299" s="346"/>
    </row>
    <row r="300" spans="2:4">
      <c r="B300" s="346"/>
      <c r="C300" s="346"/>
      <c r="D300" s="346"/>
    </row>
    <row r="301" spans="2:4">
      <c r="B301" s="346"/>
      <c r="C301" s="346"/>
      <c r="D301" s="346"/>
    </row>
    <row r="302" spans="2:4">
      <c r="B302" s="346"/>
      <c r="C302" s="346"/>
      <c r="D302" s="346"/>
    </row>
    <row r="303" spans="2:4">
      <c r="B303" s="346"/>
      <c r="C303" s="346"/>
      <c r="D303" s="346"/>
    </row>
    <row r="304" spans="2:4">
      <c r="B304" s="346"/>
      <c r="C304" s="346"/>
      <c r="D304" s="346"/>
    </row>
    <row r="305" spans="2:4">
      <c r="B305" s="346"/>
      <c r="C305" s="346"/>
      <c r="D305" s="346"/>
    </row>
    <row r="306" spans="2:4">
      <c r="B306" s="346"/>
      <c r="C306" s="346"/>
      <c r="D306" s="346"/>
    </row>
    <row r="307" spans="2:4">
      <c r="B307" s="346"/>
      <c r="C307" s="346"/>
      <c r="D307" s="346"/>
    </row>
    <row r="308" spans="2:4">
      <c r="B308" s="346"/>
      <c r="C308" s="346"/>
      <c r="D308" s="346"/>
    </row>
    <row r="309" spans="2:4">
      <c r="B309" s="346"/>
      <c r="C309" s="346"/>
      <c r="D309" s="346"/>
    </row>
    <row r="310" spans="2:4">
      <c r="B310" s="346"/>
      <c r="C310" s="346"/>
      <c r="D310" s="346"/>
    </row>
    <row r="311" spans="2:4">
      <c r="B311" s="346"/>
      <c r="C311" s="346"/>
      <c r="D311" s="346"/>
    </row>
    <row r="312" spans="2:4">
      <c r="B312" s="346"/>
      <c r="C312" s="346"/>
      <c r="D312" s="346"/>
    </row>
    <row r="313" spans="2:4">
      <c r="B313" s="346"/>
      <c r="C313" s="346"/>
      <c r="D313" s="346"/>
    </row>
    <row r="314" spans="2:4">
      <c r="B314" s="346"/>
      <c r="C314" s="346"/>
      <c r="D314" s="346"/>
    </row>
    <row r="315" spans="2:4">
      <c r="B315" s="346"/>
      <c r="C315" s="346"/>
      <c r="D315" s="346"/>
    </row>
    <row r="316" spans="2:4">
      <c r="B316" s="346"/>
      <c r="C316" s="346"/>
      <c r="D316" s="346"/>
    </row>
    <row r="317" spans="2:4">
      <c r="B317" s="346"/>
      <c r="C317" s="346"/>
      <c r="D317" s="346"/>
    </row>
    <row r="318" spans="2:4">
      <c r="B318" s="346"/>
      <c r="C318" s="346"/>
      <c r="D318" s="346"/>
    </row>
    <row r="319" spans="2:4">
      <c r="B319" s="346"/>
      <c r="C319" s="346"/>
      <c r="D319" s="346"/>
    </row>
    <row r="320" spans="2:4">
      <c r="B320" s="346"/>
      <c r="C320" s="346"/>
      <c r="D320" s="346"/>
    </row>
    <row r="321" spans="2:4">
      <c r="B321" s="346"/>
      <c r="C321" s="346"/>
      <c r="D321" s="346"/>
    </row>
    <row r="322" spans="2:4">
      <c r="B322" s="346"/>
      <c r="C322" s="346"/>
      <c r="D322" s="346"/>
    </row>
    <row r="323" spans="2:4">
      <c r="B323" s="346"/>
      <c r="C323" s="346"/>
      <c r="D323" s="346"/>
    </row>
    <row r="324" spans="2:4">
      <c r="B324" s="346"/>
      <c r="C324" s="346"/>
      <c r="D324" s="346"/>
    </row>
    <row r="325" spans="2:4">
      <c r="B325" s="346"/>
      <c r="C325" s="346"/>
      <c r="D325" s="346"/>
    </row>
    <row r="326" spans="2:4">
      <c r="B326" s="346"/>
      <c r="C326" s="346"/>
      <c r="D326" s="346"/>
    </row>
    <row r="327" spans="2:4">
      <c r="B327" s="346"/>
      <c r="C327" s="346"/>
      <c r="D327" s="346"/>
    </row>
    <row r="328" spans="2:4">
      <c r="B328" s="346"/>
      <c r="C328" s="346"/>
      <c r="D328" s="346"/>
    </row>
    <row r="329" spans="2:4">
      <c r="B329" s="346"/>
      <c r="C329" s="346"/>
      <c r="D329" s="346"/>
    </row>
    <row r="330" spans="2:4">
      <c r="B330" s="346"/>
      <c r="C330" s="346"/>
      <c r="D330" s="346"/>
    </row>
    <row r="331" spans="2:4">
      <c r="B331" s="346"/>
      <c r="C331" s="346"/>
      <c r="D331" s="346"/>
    </row>
    <row r="332" spans="2:4">
      <c r="B332" s="346"/>
      <c r="C332" s="346"/>
      <c r="D332" s="346"/>
    </row>
    <row r="333" spans="2:4">
      <c r="B333" s="346"/>
      <c r="C333" s="346"/>
      <c r="D333" s="346"/>
    </row>
    <row r="334" spans="2:4">
      <c r="B334" s="346"/>
      <c r="C334" s="346"/>
      <c r="D334" s="346"/>
    </row>
    <row r="335" spans="2:4">
      <c r="B335" s="346"/>
      <c r="C335" s="346"/>
      <c r="D335" s="346"/>
    </row>
    <row r="336" spans="2:4">
      <c r="B336" s="346"/>
      <c r="C336" s="346"/>
      <c r="D336" s="346"/>
    </row>
    <row r="337" spans="2:4">
      <c r="B337" s="346"/>
      <c r="C337" s="346"/>
      <c r="D337" s="346"/>
    </row>
    <row r="338" spans="2:4">
      <c r="B338" s="346"/>
      <c r="C338" s="346"/>
      <c r="D338" s="346"/>
    </row>
    <row r="339" spans="2:4">
      <c r="B339" s="346"/>
      <c r="C339" s="346"/>
      <c r="D339" s="346"/>
    </row>
    <row r="340" spans="2:4">
      <c r="B340" s="346"/>
      <c r="C340" s="346"/>
      <c r="D340" s="346"/>
    </row>
    <row r="341" spans="2:4">
      <c r="B341" s="346"/>
      <c r="C341" s="346"/>
      <c r="D341" s="346"/>
    </row>
    <row r="342" spans="2:4">
      <c r="B342" s="346"/>
      <c r="C342" s="346"/>
      <c r="D342" s="346"/>
    </row>
    <row r="343" spans="2:4">
      <c r="B343" s="346"/>
      <c r="C343" s="346"/>
      <c r="D343" s="346"/>
    </row>
    <row r="344" spans="2:4">
      <c r="B344" s="346"/>
      <c r="C344" s="346"/>
      <c r="D344" s="346"/>
    </row>
    <row r="345" spans="2:4">
      <c r="B345" s="346"/>
      <c r="C345" s="346"/>
      <c r="D345" s="346"/>
    </row>
    <row r="346" spans="2:4">
      <c r="B346" s="346"/>
      <c r="C346" s="346"/>
      <c r="D346" s="346"/>
    </row>
    <row r="347" spans="2:4">
      <c r="B347" s="346"/>
      <c r="C347" s="346"/>
      <c r="D347" s="346"/>
    </row>
    <row r="348" spans="2:4">
      <c r="B348" s="346"/>
      <c r="C348" s="346"/>
      <c r="D348" s="346"/>
    </row>
    <row r="349" spans="2:4">
      <c r="B349" s="346"/>
      <c r="C349" s="346"/>
      <c r="D349" s="346"/>
    </row>
    <row r="350" spans="2:4">
      <c r="B350" s="346"/>
      <c r="C350" s="346"/>
      <c r="D350" s="346"/>
    </row>
    <row r="351" spans="2:4">
      <c r="B351" s="346"/>
      <c r="C351" s="346"/>
      <c r="D351" s="346"/>
    </row>
    <row r="352" spans="2:4">
      <c r="B352" s="346"/>
      <c r="C352" s="346"/>
      <c r="D352" s="346"/>
    </row>
    <row r="353" spans="2:4">
      <c r="B353" s="346"/>
      <c r="C353" s="346"/>
      <c r="D353" s="346"/>
    </row>
    <row r="354" spans="2:4">
      <c r="B354" s="346"/>
      <c r="C354" s="346"/>
      <c r="D354" s="346"/>
    </row>
    <row r="355" spans="2:4">
      <c r="B355" s="346"/>
      <c r="C355" s="346"/>
      <c r="D355" s="346"/>
    </row>
    <row r="356" spans="2:4">
      <c r="B356" s="346"/>
      <c r="C356" s="346"/>
      <c r="D356" s="346"/>
    </row>
    <row r="357" spans="2:4">
      <c r="B357" s="346"/>
      <c r="C357" s="346"/>
      <c r="D357" s="346"/>
    </row>
    <row r="358" spans="2:4">
      <c r="B358" s="346"/>
      <c r="C358" s="346"/>
      <c r="D358" s="346"/>
    </row>
    <row r="359" spans="2:4">
      <c r="B359" s="346"/>
      <c r="C359" s="346"/>
      <c r="D359" s="346"/>
    </row>
    <row r="360" spans="2:4">
      <c r="B360" s="346"/>
      <c r="C360" s="346"/>
      <c r="D360" s="346"/>
    </row>
    <row r="361" spans="2:4">
      <c r="B361" s="346"/>
      <c r="C361" s="346"/>
      <c r="D361" s="346"/>
    </row>
    <row r="362" spans="2:4">
      <c r="B362" s="346"/>
      <c r="C362" s="346"/>
      <c r="D362" s="346"/>
    </row>
    <row r="363" spans="2:4">
      <c r="B363" s="346"/>
      <c r="C363" s="346"/>
      <c r="D363" s="346"/>
    </row>
    <row r="364" spans="2:4">
      <c r="B364" s="346"/>
      <c r="C364" s="346"/>
      <c r="D364" s="346"/>
    </row>
    <row r="365" spans="2:4">
      <c r="B365" s="346"/>
      <c r="C365" s="346"/>
      <c r="D365" s="346"/>
    </row>
    <row r="366" spans="2:4">
      <c r="B366" s="346"/>
      <c r="C366" s="346"/>
      <c r="D366" s="346"/>
    </row>
    <row r="367" spans="2:4">
      <c r="B367" s="346"/>
      <c r="C367" s="346"/>
      <c r="D367" s="346"/>
    </row>
    <row r="368" spans="2:4">
      <c r="B368" s="346"/>
      <c r="C368" s="346"/>
      <c r="D368" s="346"/>
    </row>
    <row r="369" spans="2:4">
      <c r="B369" s="346"/>
      <c r="C369" s="346"/>
      <c r="D369" s="346"/>
    </row>
    <row r="370" spans="2:4">
      <c r="B370" s="346"/>
      <c r="C370" s="346"/>
      <c r="D370" s="346"/>
    </row>
    <row r="371" spans="2:4">
      <c r="B371" s="346"/>
      <c r="C371" s="346"/>
      <c r="D371" s="346"/>
    </row>
    <row r="372" spans="2:4">
      <c r="B372" s="346"/>
      <c r="C372" s="346"/>
      <c r="D372" s="346"/>
    </row>
    <row r="373" spans="2:4">
      <c r="B373" s="346"/>
      <c r="C373" s="346"/>
      <c r="D373" s="346"/>
    </row>
    <row r="374" spans="2:4">
      <c r="B374" s="346"/>
      <c r="C374" s="346"/>
      <c r="D374" s="346"/>
    </row>
    <row r="375" spans="2:4">
      <c r="B375" s="346"/>
      <c r="C375" s="346"/>
      <c r="D375" s="346"/>
    </row>
    <row r="376" spans="2:4">
      <c r="B376" s="346"/>
      <c r="C376" s="346"/>
      <c r="D376" s="346"/>
    </row>
    <row r="377" spans="2:4">
      <c r="B377" s="346"/>
      <c r="C377" s="346"/>
      <c r="D377" s="346"/>
    </row>
    <row r="378" spans="2:4">
      <c r="B378" s="346"/>
      <c r="C378" s="346"/>
      <c r="D378" s="346"/>
    </row>
    <row r="379" spans="2:4">
      <c r="B379" s="346"/>
      <c r="C379" s="346"/>
      <c r="D379" s="346"/>
    </row>
    <row r="380" spans="2:4">
      <c r="B380" s="346"/>
      <c r="C380" s="346"/>
      <c r="D380" s="346"/>
    </row>
    <row r="381" spans="2:4">
      <c r="B381" s="346"/>
      <c r="C381" s="346"/>
      <c r="D381" s="346"/>
    </row>
    <row r="382" spans="2:4">
      <c r="B382" s="346"/>
      <c r="C382" s="346"/>
      <c r="D382" s="346"/>
    </row>
    <row r="383" spans="2:4">
      <c r="B383" s="346"/>
      <c r="C383" s="346"/>
      <c r="D383" s="346"/>
    </row>
    <row r="384" spans="2:4">
      <c r="B384" s="346"/>
      <c r="C384" s="346"/>
      <c r="D384" s="346"/>
    </row>
    <row r="385" spans="2:4">
      <c r="B385" s="346"/>
      <c r="C385" s="346"/>
      <c r="D385" s="346"/>
    </row>
    <row r="386" spans="2:4">
      <c r="B386" s="346"/>
      <c r="C386" s="346"/>
      <c r="D386" s="346"/>
    </row>
    <row r="387" spans="2:4">
      <c r="B387" s="346"/>
      <c r="C387" s="346"/>
      <c r="D387" s="346"/>
    </row>
    <row r="388" spans="2:4">
      <c r="B388" s="346"/>
      <c r="C388" s="346"/>
      <c r="D388" s="346"/>
    </row>
    <row r="389" spans="2:4">
      <c r="B389" s="346"/>
      <c r="C389" s="346"/>
      <c r="D389" s="346"/>
    </row>
    <row r="390" spans="2:4">
      <c r="B390" s="346"/>
      <c r="C390" s="346"/>
      <c r="D390" s="346"/>
    </row>
    <row r="391" spans="2:4">
      <c r="B391" s="346"/>
      <c r="C391" s="346"/>
      <c r="D391" s="346"/>
    </row>
    <row r="392" spans="2:4">
      <c r="B392" s="346"/>
      <c r="C392" s="346"/>
      <c r="D392" s="346"/>
    </row>
    <row r="393" spans="2:4">
      <c r="B393" s="346"/>
      <c r="C393" s="346"/>
      <c r="D393" s="346"/>
    </row>
    <row r="394" spans="2:4">
      <c r="B394" s="346"/>
      <c r="C394" s="346"/>
      <c r="D394" s="346"/>
    </row>
    <row r="395" spans="2:4">
      <c r="B395" s="346"/>
      <c r="C395" s="346"/>
      <c r="D395" s="346"/>
    </row>
    <row r="396" spans="2:4">
      <c r="B396" s="346"/>
      <c r="C396" s="346"/>
      <c r="D396" s="346"/>
    </row>
    <row r="397" spans="2:4">
      <c r="B397" s="346"/>
      <c r="C397" s="346"/>
      <c r="D397" s="346"/>
    </row>
    <row r="398" spans="2:4">
      <c r="B398" s="346"/>
      <c r="C398" s="346"/>
      <c r="D398" s="346"/>
    </row>
    <row r="399" spans="2:4">
      <c r="B399" s="346"/>
      <c r="C399" s="346"/>
      <c r="D399" s="346"/>
    </row>
    <row r="400" spans="2:4">
      <c r="B400" s="346"/>
      <c r="C400" s="346"/>
      <c r="D400" s="346"/>
    </row>
    <row r="401" spans="2:4">
      <c r="B401" s="346"/>
      <c r="C401" s="346"/>
      <c r="D401" s="346"/>
    </row>
    <row r="402" spans="2:4">
      <c r="B402" s="346"/>
      <c r="C402" s="346"/>
      <c r="D402" s="346"/>
    </row>
    <row r="403" spans="2:4">
      <c r="B403" s="346"/>
      <c r="C403" s="346"/>
      <c r="D403" s="346"/>
    </row>
    <row r="404" spans="2:4">
      <c r="B404" s="346"/>
      <c r="C404" s="346"/>
      <c r="D404" s="346"/>
    </row>
    <row r="405" spans="2:4">
      <c r="B405" s="346"/>
      <c r="C405" s="346"/>
      <c r="D405" s="346"/>
    </row>
    <row r="406" spans="2:4">
      <c r="B406" s="346"/>
      <c r="C406" s="346"/>
      <c r="D406" s="346"/>
    </row>
    <row r="407" spans="2:4">
      <c r="B407" s="346"/>
      <c r="C407" s="346"/>
      <c r="D407" s="346"/>
    </row>
    <row r="408" spans="2:4">
      <c r="B408" s="346"/>
      <c r="C408" s="346"/>
      <c r="D408" s="346"/>
    </row>
    <row r="409" spans="2:4">
      <c r="B409" s="346"/>
      <c r="C409" s="346"/>
      <c r="D409" s="346"/>
    </row>
    <row r="410" spans="2:4">
      <c r="B410" s="346"/>
      <c r="C410" s="346"/>
      <c r="D410" s="346"/>
    </row>
    <row r="411" spans="2:4">
      <c r="B411" s="346"/>
      <c r="C411" s="346"/>
      <c r="D411" s="346"/>
    </row>
    <row r="412" spans="2:4">
      <c r="B412" s="346"/>
      <c r="C412" s="346"/>
      <c r="D412" s="346"/>
    </row>
    <row r="413" spans="2:4">
      <c r="B413" s="346"/>
      <c r="C413" s="346"/>
      <c r="D413" s="346"/>
    </row>
    <row r="414" spans="2:4">
      <c r="B414" s="346"/>
      <c r="C414" s="346"/>
      <c r="D414" s="346"/>
    </row>
    <row r="415" spans="2:4">
      <c r="B415" s="346"/>
      <c r="C415" s="346"/>
      <c r="D415" s="346"/>
    </row>
    <row r="416" spans="2:4">
      <c r="B416" s="346"/>
      <c r="C416" s="346"/>
      <c r="D416" s="346"/>
    </row>
    <row r="417" spans="2:4">
      <c r="B417" s="346"/>
      <c r="C417" s="346"/>
      <c r="D417" s="346"/>
    </row>
    <row r="418" spans="2:4">
      <c r="B418" s="346"/>
      <c r="C418" s="346"/>
      <c r="D418" s="346"/>
    </row>
    <row r="419" spans="2:4">
      <c r="B419" s="346"/>
      <c r="C419" s="346"/>
      <c r="D419" s="346"/>
    </row>
    <row r="420" spans="2:4">
      <c r="B420" s="346"/>
      <c r="C420" s="346"/>
      <c r="D420" s="346"/>
    </row>
    <row r="421" spans="2:4">
      <c r="B421" s="346"/>
      <c r="C421" s="346"/>
      <c r="D421" s="346"/>
    </row>
    <row r="422" spans="2:4">
      <c r="B422" s="346"/>
      <c r="C422" s="346"/>
      <c r="D422" s="346"/>
    </row>
    <row r="423" spans="2:4">
      <c r="B423" s="346"/>
      <c r="C423" s="346"/>
      <c r="D423" s="346"/>
    </row>
    <row r="424" spans="2:4">
      <c r="B424" s="346"/>
      <c r="C424" s="346"/>
      <c r="D424" s="346"/>
    </row>
    <row r="425" spans="2:4">
      <c r="B425" s="346"/>
      <c r="C425" s="346"/>
      <c r="D425" s="346"/>
    </row>
    <row r="426" spans="2:4">
      <c r="B426" s="346"/>
      <c r="C426" s="346"/>
      <c r="D426" s="346"/>
    </row>
    <row r="427" spans="2:4">
      <c r="B427" s="346"/>
      <c r="C427" s="346"/>
      <c r="D427" s="346"/>
    </row>
    <row r="428" spans="2:4">
      <c r="B428" s="346"/>
      <c r="C428" s="346"/>
      <c r="D428" s="346"/>
    </row>
    <row r="429" spans="2:4">
      <c r="B429" s="346"/>
      <c r="C429" s="346"/>
      <c r="D429" s="346"/>
    </row>
    <row r="430" spans="2:4">
      <c r="B430" s="346"/>
      <c r="C430" s="346"/>
      <c r="D430" s="346"/>
    </row>
    <row r="431" spans="2:4">
      <c r="B431" s="346"/>
      <c r="C431" s="346"/>
      <c r="D431" s="346"/>
    </row>
    <row r="432" spans="2:4">
      <c r="B432" s="346"/>
      <c r="C432" s="346"/>
      <c r="D432" s="346"/>
    </row>
    <row r="433" spans="2:4">
      <c r="B433" s="346"/>
      <c r="C433" s="346"/>
      <c r="D433" s="346"/>
    </row>
    <row r="434" spans="2:4">
      <c r="B434" s="346"/>
      <c r="C434" s="346"/>
      <c r="D434" s="346"/>
    </row>
    <row r="435" spans="2:4">
      <c r="B435" s="346"/>
      <c r="C435" s="346"/>
      <c r="D435" s="346"/>
    </row>
    <row r="436" spans="2:4">
      <c r="B436" s="346"/>
      <c r="C436" s="346"/>
      <c r="D436" s="346"/>
    </row>
    <row r="437" spans="2:4">
      <c r="B437" s="346"/>
      <c r="C437" s="346"/>
      <c r="D437" s="346"/>
    </row>
    <row r="438" spans="2:4">
      <c r="B438" s="346"/>
      <c r="C438" s="346"/>
      <c r="D438" s="346"/>
    </row>
    <row r="439" spans="2:4">
      <c r="B439" s="346"/>
      <c r="C439" s="346"/>
      <c r="D439" s="346"/>
    </row>
    <row r="440" spans="2:4">
      <c r="B440" s="346"/>
      <c r="C440" s="346"/>
      <c r="D440" s="346"/>
    </row>
    <row r="441" spans="2:4">
      <c r="B441" s="346"/>
      <c r="C441" s="346"/>
      <c r="D441" s="346"/>
    </row>
    <row r="442" spans="2:4">
      <c r="B442" s="346"/>
      <c r="C442" s="346"/>
      <c r="D442" s="346"/>
    </row>
    <row r="443" spans="2:4">
      <c r="B443" s="346"/>
      <c r="C443" s="346"/>
      <c r="D443" s="346"/>
    </row>
    <row r="444" spans="2:4">
      <c r="B444" s="346"/>
      <c r="C444" s="346"/>
      <c r="D444" s="346"/>
    </row>
    <row r="445" spans="2:4">
      <c r="B445" s="346"/>
      <c r="C445" s="346"/>
      <c r="D445" s="346"/>
    </row>
    <row r="446" spans="2:4">
      <c r="B446" s="346"/>
      <c r="C446" s="346"/>
      <c r="D446" s="346"/>
    </row>
    <row r="447" spans="2:4">
      <c r="B447" s="346"/>
      <c r="C447" s="346"/>
      <c r="D447" s="346"/>
    </row>
    <row r="448" spans="2:4">
      <c r="B448" s="346"/>
      <c r="C448" s="346"/>
      <c r="D448" s="346"/>
    </row>
    <row r="449" spans="2:4">
      <c r="B449" s="346"/>
      <c r="C449" s="346"/>
      <c r="D449" s="346"/>
    </row>
    <row r="450" spans="2:4">
      <c r="B450" s="346"/>
      <c r="C450" s="346"/>
      <c r="D450" s="346"/>
    </row>
    <row r="451" spans="2:4">
      <c r="B451" s="346"/>
      <c r="C451" s="346"/>
      <c r="D451" s="346"/>
    </row>
    <row r="452" spans="2:4">
      <c r="B452" s="346"/>
      <c r="C452" s="346"/>
      <c r="D452" s="346"/>
    </row>
    <row r="453" spans="2:4">
      <c r="B453" s="346"/>
      <c r="C453" s="346"/>
      <c r="D453" s="346"/>
    </row>
    <row r="454" spans="2:4">
      <c r="B454" s="346"/>
      <c r="C454" s="346"/>
      <c r="D454" s="346"/>
    </row>
    <row r="455" spans="2:4">
      <c r="B455" s="346"/>
      <c r="C455" s="346"/>
      <c r="D455" s="346"/>
    </row>
    <row r="456" spans="2:4">
      <c r="B456" s="346"/>
      <c r="C456" s="346"/>
      <c r="D456" s="346"/>
    </row>
    <row r="457" spans="2:4">
      <c r="B457" s="346"/>
      <c r="C457" s="346"/>
      <c r="D457" s="346"/>
    </row>
    <row r="458" spans="2:4">
      <c r="B458" s="346"/>
      <c r="C458" s="346"/>
      <c r="D458" s="346"/>
    </row>
    <row r="459" spans="2:4">
      <c r="B459" s="346"/>
      <c r="C459" s="346"/>
      <c r="D459" s="346"/>
    </row>
    <row r="460" spans="2:4">
      <c r="B460" s="346"/>
      <c r="C460" s="346"/>
      <c r="D460" s="346"/>
    </row>
    <row r="461" spans="2:4">
      <c r="B461" s="346"/>
      <c r="C461" s="346"/>
      <c r="D461" s="346"/>
    </row>
    <row r="462" spans="2:4">
      <c r="B462" s="346"/>
      <c r="C462" s="346"/>
      <c r="D462" s="346"/>
    </row>
    <row r="463" spans="2:4">
      <c r="B463" s="346"/>
      <c r="C463" s="346"/>
      <c r="D463" s="346"/>
    </row>
    <row r="464" spans="2:4">
      <c r="B464" s="346"/>
      <c r="C464" s="346"/>
      <c r="D464" s="346"/>
    </row>
    <row r="465" spans="2:4">
      <c r="B465" s="346"/>
      <c r="C465" s="346"/>
      <c r="D465" s="346"/>
    </row>
    <row r="466" spans="2:4">
      <c r="B466" s="346"/>
      <c r="C466" s="346"/>
      <c r="D466" s="346"/>
    </row>
    <row r="467" spans="2:4">
      <c r="B467" s="346"/>
      <c r="C467" s="346"/>
      <c r="D467" s="346"/>
    </row>
    <row r="468" spans="2:4">
      <c r="B468" s="346"/>
      <c r="C468" s="346"/>
      <c r="D468" s="346"/>
    </row>
    <row r="469" spans="2:4">
      <c r="B469" s="346"/>
      <c r="C469" s="346"/>
      <c r="D469" s="346"/>
    </row>
    <row r="470" spans="2:4">
      <c r="B470" s="346"/>
      <c r="C470" s="346"/>
      <c r="D470" s="346"/>
    </row>
    <row r="471" spans="2:4">
      <c r="B471" s="346"/>
      <c r="C471" s="346"/>
      <c r="D471" s="346"/>
    </row>
    <row r="472" spans="2:4">
      <c r="B472" s="346"/>
      <c r="C472" s="346"/>
      <c r="D472" s="346"/>
    </row>
    <row r="473" spans="2:4">
      <c r="B473" s="346"/>
      <c r="C473" s="346"/>
      <c r="D473" s="346"/>
    </row>
    <row r="474" spans="2:4">
      <c r="B474" s="346"/>
      <c r="C474" s="346"/>
      <c r="D474" s="346"/>
    </row>
    <row r="475" spans="2:4">
      <c r="B475" s="346"/>
      <c r="C475" s="346"/>
      <c r="D475" s="346"/>
    </row>
    <row r="476" spans="2:4">
      <c r="B476" s="346"/>
      <c r="C476" s="346"/>
      <c r="D476" s="346"/>
    </row>
    <row r="477" spans="2:4">
      <c r="B477" s="346"/>
      <c r="C477" s="346"/>
      <c r="D477" s="346"/>
    </row>
    <row r="478" spans="2:4">
      <c r="B478" s="346"/>
      <c r="C478" s="346"/>
      <c r="D478" s="346"/>
    </row>
    <row r="479" spans="2:4">
      <c r="B479" s="346"/>
      <c r="C479" s="346"/>
      <c r="D479" s="346"/>
    </row>
    <row r="480" spans="2:4">
      <c r="B480" s="346"/>
      <c r="C480" s="346"/>
      <c r="D480" s="346"/>
    </row>
    <row r="481" spans="2:4">
      <c r="B481" s="346"/>
      <c r="C481" s="346"/>
      <c r="D481" s="346"/>
    </row>
    <row r="482" spans="2:4">
      <c r="B482" s="346"/>
      <c r="C482" s="346"/>
      <c r="D482" s="346"/>
    </row>
    <row r="483" spans="2:4">
      <c r="B483" s="346"/>
      <c r="C483" s="346"/>
      <c r="D483" s="346"/>
    </row>
    <row r="484" spans="2:4">
      <c r="B484" s="346"/>
      <c r="C484" s="346"/>
      <c r="D484" s="346"/>
    </row>
    <row r="485" spans="2:4">
      <c r="B485" s="346"/>
      <c r="C485" s="346"/>
      <c r="D485" s="346"/>
    </row>
    <row r="486" spans="2:4">
      <c r="B486" s="346"/>
      <c r="C486" s="346"/>
      <c r="D486" s="346"/>
    </row>
    <row r="487" spans="2:4">
      <c r="B487" s="346"/>
      <c r="C487" s="346"/>
      <c r="D487" s="346"/>
    </row>
    <row r="488" spans="2:4">
      <c r="B488" s="346"/>
      <c r="C488" s="346"/>
      <c r="D488" s="346"/>
    </row>
    <row r="489" spans="2:4">
      <c r="B489" s="346"/>
      <c r="C489" s="346"/>
      <c r="D489" s="346"/>
    </row>
    <row r="490" spans="2:4">
      <c r="B490" s="346"/>
      <c r="C490" s="346"/>
      <c r="D490" s="346"/>
    </row>
    <row r="491" spans="2:4">
      <c r="B491" s="346"/>
      <c r="C491" s="346"/>
      <c r="D491" s="346"/>
    </row>
    <row r="492" spans="2:4">
      <c r="B492" s="346"/>
      <c r="C492" s="346"/>
      <c r="D492" s="346"/>
    </row>
    <row r="493" spans="2:4">
      <c r="B493" s="346"/>
      <c r="C493" s="346"/>
      <c r="D493" s="346"/>
    </row>
    <row r="494" spans="2:4">
      <c r="B494" s="346"/>
      <c r="C494" s="346"/>
      <c r="D494" s="346"/>
    </row>
    <row r="495" spans="2:4">
      <c r="B495" s="346"/>
      <c r="C495" s="346"/>
      <c r="D495" s="346"/>
    </row>
    <row r="496" spans="2:4">
      <c r="B496" s="346"/>
      <c r="C496" s="346"/>
      <c r="D496" s="346"/>
    </row>
    <row r="497" spans="2:4">
      <c r="B497" s="346"/>
      <c r="C497" s="346"/>
      <c r="D497" s="346"/>
    </row>
    <row r="498" spans="2:4">
      <c r="B498" s="346"/>
      <c r="C498" s="346"/>
      <c r="D498" s="346"/>
    </row>
    <row r="499" spans="2:4">
      <c r="B499" s="346"/>
      <c r="C499" s="346"/>
      <c r="D499" s="346"/>
    </row>
    <row r="500" spans="2:4">
      <c r="B500" s="346"/>
      <c r="C500" s="346"/>
      <c r="D500" s="346"/>
    </row>
    <row r="501" spans="2:4">
      <c r="B501" s="346"/>
      <c r="C501" s="346"/>
      <c r="D501" s="346"/>
    </row>
    <row r="502" spans="2:4">
      <c r="B502" s="346"/>
      <c r="C502" s="346"/>
      <c r="D502" s="346"/>
    </row>
    <row r="503" spans="2:4">
      <c r="B503" s="346"/>
      <c r="C503" s="346"/>
      <c r="D503" s="346"/>
    </row>
    <row r="504" spans="2:4">
      <c r="B504" s="346"/>
      <c r="C504" s="346"/>
      <c r="D504" s="346"/>
    </row>
    <row r="505" spans="2:4">
      <c r="B505" s="346"/>
      <c r="C505" s="346"/>
      <c r="D505" s="346"/>
    </row>
    <row r="506" spans="2:4">
      <c r="B506" s="346"/>
      <c r="C506" s="346"/>
      <c r="D506" s="346"/>
    </row>
    <row r="507" spans="2:4">
      <c r="B507" s="346"/>
      <c r="C507" s="346"/>
      <c r="D507" s="346"/>
    </row>
    <row r="508" spans="2:4">
      <c r="B508" s="346"/>
      <c r="C508" s="346"/>
      <c r="D508" s="346"/>
    </row>
    <row r="509" spans="2:4">
      <c r="B509" s="346"/>
      <c r="C509" s="346"/>
      <c r="D509" s="346"/>
    </row>
    <row r="510" spans="2:4">
      <c r="B510" s="346"/>
      <c r="C510" s="346"/>
      <c r="D510" s="346"/>
    </row>
    <row r="511" spans="2:4">
      <c r="B511" s="346"/>
      <c r="C511" s="346"/>
      <c r="D511" s="346"/>
    </row>
    <row r="512" spans="2:4">
      <c r="B512" s="346"/>
      <c r="C512" s="346"/>
      <c r="D512" s="346"/>
    </row>
    <row r="513" spans="2:4">
      <c r="B513" s="346"/>
      <c r="C513" s="346"/>
      <c r="D513" s="346"/>
    </row>
    <row r="514" spans="2:4">
      <c r="B514" s="346"/>
      <c r="C514" s="346"/>
      <c r="D514" s="346"/>
    </row>
    <row r="515" spans="2:4">
      <c r="B515" s="346"/>
      <c r="C515" s="346"/>
      <c r="D515" s="346"/>
    </row>
    <row r="516" spans="2:4">
      <c r="B516" s="346"/>
      <c r="C516" s="346"/>
      <c r="D516" s="346"/>
    </row>
    <row r="517" spans="2:4">
      <c r="B517" s="346"/>
      <c r="C517" s="346"/>
      <c r="D517" s="346"/>
    </row>
    <row r="518" spans="2:4">
      <c r="B518" s="346"/>
      <c r="C518" s="346"/>
      <c r="D518" s="346"/>
    </row>
    <row r="519" spans="2:4">
      <c r="B519" s="346"/>
      <c r="C519" s="346"/>
      <c r="D519" s="346"/>
    </row>
    <row r="520" spans="2:4">
      <c r="B520" s="346"/>
      <c r="C520" s="346"/>
      <c r="D520" s="346"/>
    </row>
    <row r="521" spans="2:4">
      <c r="B521" s="346"/>
      <c r="C521" s="346"/>
      <c r="D521" s="346"/>
    </row>
    <row r="522" spans="2:4">
      <c r="B522" s="346"/>
      <c r="C522" s="346"/>
      <c r="D522" s="346"/>
    </row>
    <row r="523" spans="2:4">
      <c r="B523" s="346"/>
      <c r="C523" s="346"/>
      <c r="D523" s="346"/>
    </row>
    <row r="524" spans="2:4">
      <c r="B524" s="346"/>
      <c r="C524" s="346"/>
      <c r="D524" s="346"/>
    </row>
  </sheetData>
  <dataValidations count="1">
    <dataValidation allowBlank="1" showErrorMessage="1" promptTitle="TRAFO" prompt="$A$1:$C$26" sqref="B1"/>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Earnings Model</vt:lpstr>
      <vt:lpstr>Share Price History</vt:lpstr>
      <vt:lpstr>Equity Risk Premium Inputs</vt:lpstr>
      <vt:lpstr>ERP Calculation</vt:lpstr>
      <vt:lpstr>Risk-Free Rate</vt:lpstr>
      <vt:lpstr>Contractual Obligations</vt:lpstr>
      <vt:lpstr>PE Ratios</vt:lpstr>
      <vt:lpstr>'Earnings Model'!Print_Area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Admin</cp:lastModifiedBy>
  <cp:lastPrinted>2015-07-15T14:40:12Z</cp:lastPrinted>
  <dcterms:created xsi:type="dcterms:W3CDTF">2014-10-18T18:34:10Z</dcterms:created>
  <dcterms:modified xsi:type="dcterms:W3CDTF">2017-03-11T20:41:17Z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